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EDE8515C-8D98-41C3-8F2A-C9F170E4B37E}" xr6:coauthVersionLast="47" xr6:coauthVersionMax="47" xr10:uidLastSave="{00000000-0000-0000-0000-000000000000}"/>
  <bookViews>
    <workbookView xWindow="28680" yWindow="-120" windowWidth="29040" windowHeight="15720" xr2:uid="{6A4C09F1-DB2D-4109-9086-FA3FCAEDBEC0}"/>
  </bookViews>
  <sheets>
    <sheet name="SubSector Analysis" sheetId="3" r:id="rId1"/>
    <sheet name="Nifty 750 Analysis" sheetId="2" r:id="rId2"/>
    <sheet name="Price_Filter_12_11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H60" i="3"/>
  <c r="H111" i="3"/>
  <c r="G46" i="3"/>
  <c r="F103" i="3"/>
  <c r="E22" i="3"/>
  <c r="E17" i="3"/>
  <c r="D41" i="3"/>
  <c r="D109" i="3"/>
  <c r="D58" i="3"/>
  <c r="D40" i="3"/>
  <c r="B5" i="3"/>
  <c r="I5" i="3" s="1"/>
  <c r="B42" i="3"/>
  <c r="B32" i="3"/>
  <c r="D32" i="3" s="1"/>
  <c r="B23" i="3"/>
  <c r="E23" i="3" s="1"/>
  <c r="B81" i="3"/>
  <c r="F81" i="3" s="1"/>
  <c r="B12" i="3"/>
  <c r="E12" i="3" s="1"/>
  <c r="B68" i="3"/>
  <c r="E68" i="3" s="1"/>
  <c r="B24" i="3"/>
  <c r="E24" i="3" s="1"/>
  <c r="B54" i="3"/>
  <c r="E54" i="3" s="1"/>
  <c r="B7" i="3"/>
  <c r="D7" i="3" s="1"/>
  <c r="B64" i="3"/>
  <c r="D64" i="3" s="1"/>
  <c r="B25" i="3"/>
  <c r="D25" i="3" s="1"/>
  <c r="B8" i="3"/>
  <c r="I8" i="3" s="1"/>
  <c r="B52" i="3"/>
  <c r="B13" i="3"/>
  <c r="D13" i="3" s="1"/>
  <c r="B27" i="3"/>
  <c r="H27" i="3" s="1"/>
  <c r="B50" i="3"/>
  <c r="H50" i="3" s="1"/>
  <c r="B46" i="3"/>
  <c r="H46" i="3" s="1"/>
  <c r="B34" i="3"/>
  <c r="G34" i="3" s="1"/>
  <c r="B36" i="3"/>
  <c r="B44" i="3"/>
  <c r="F44" i="3" s="1"/>
  <c r="B38" i="3"/>
  <c r="G38" i="3" s="1"/>
  <c r="B53" i="3"/>
  <c r="B19" i="3"/>
  <c r="D19" i="3" s="1"/>
  <c r="B66" i="3"/>
  <c r="B71" i="3"/>
  <c r="G71" i="3" s="1"/>
  <c r="B72" i="3"/>
  <c r="G72" i="3" s="1"/>
  <c r="B43" i="3"/>
  <c r="G43" i="3" s="1"/>
  <c r="B28" i="3"/>
  <c r="G28" i="3" s="1"/>
  <c r="B2" i="3"/>
  <c r="G2" i="3" s="1"/>
  <c r="B49" i="3"/>
  <c r="D49" i="3" s="1"/>
  <c r="B3" i="3"/>
  <c r="H3" i="3" s="1"/>
  <c r="B70" i="3"/>
  <c r="H70" i="3" s="1"/>
  <c r="B41" i="3"/>
  <c r="H41" i="3" s="1"/>
  <c r="B35" i="3"/>
  <c r="B74" i="3"/>
  <c r="E74" i="3" s="1"/>
  <c r="B9" i="3"/>
  <c r="F9" i="3" s="1"/>
  <c r="B82" i="3"/>
  <c r="D82" i="3" s="1"/>
  <c r="B47" i="3"/>
  <c r="D47" i="3" s="1"/>
  <c r="B11" i="3"/>
  <c r="D11" i="3" s="1"/>
  <c r="B80" i="3"/>
  <c r="G80" i="3" s="1"/>
  <c r="B18" i="3"/>
  <c r="B39" i="3"/>
  <c r="D39" i="3" s="1"/>
  <c r="B22" i="3"/>
  <c r="B89" i="3"/>
  <c r="B29" i="3"/>
  <c r="D29" i="3" s="1"/>
  <c r="B48" i="3"/>
  <c r="D48" i="3" s="1"/>
  <c r="B33" i="3"/>
  <c r="D33" i="3" s="1"/>
  <c r="B31" i="3"/>
  <c r="F31" i="3" s="1"/>
  <c r="B95" i="3"/>
  <c r="B92" i="3"/>
  <c r="D92" i="3" s="1"/>
  <c r="B4" i="3"/>
  <c r="D4" i="3" s="1"/>
  <c r="B69" i="3"/>
  <c r="G69" i="3" s="1"/>
  <c r="B26" i="3"/>
  <c r="G26" i="3" s="1"/>
  <c r="B102" i="3"/>
  <c r="H102" i="3" s="1"/>
  <c r="B20" i="3"/>
  <c r="H20" i="3" s="1"/>
  <c r="B75" i="3"/>
  <c r="F75" i="3" s="1"/>
  <c r="B57" i="3"/>
  <c r="H57" i="3" s="1"/>
  <c r="B55" i="3"/>
  <c r="H55" i="3" s="1"/>
  <c r="B65" i="3"/>
  <c r="D65" i="3" s="1"/>
  <c r="B113" i="3"/>
  <c r="B14" i="3"/>
  <c r="D14" i="3" s="1"/>
  <c r="B112" i="3"/>
  <c r="G112" i="3" s="1"/>
  <c r="B96" i="3"/>
  <c r="B94" i="3"/>
  <c r="D94" i="3" s="1"/>
  <c r="B91" i="3"/>
  <c r="B85" i="3"/>
  <c r="I85" i="3" s="1"/>
  <c r="B88" i="3"/>
  <c r="D88" i="3" s="1"/>
  <c r="B86" i="3"/>
  <c r="B51" i="3"/>
  <c r="B15" i="3"/>
  <c r="D15" i="3" s="1"/>
  <c r="B10" i="3"/>
  <c r="F10" i="3" s="1"/>
  <c r="B83" i="3"/>
  <c r="B37" i="3"/>
  <c r="B16" i="3"/>
  <c r="H16" i="3" s="1"/>
  <c r="B73" i="3"/>
  <c r="I73" i="3" s="1"/>
  <c r="B63" i="3"/>
  <c r="G63" i="3" s="1"/>
  <c r="B6" i="3"/>
  <c r="G6" i="3" s="1"/>
  <c r="B45" i="3"/>
  <c r="G45" i="3" s="1"/>
  <c r="B78" i="3"/>
  <c r="H78" i="3" s="1"/>
  <c r="B103" i="3"/>
  <c r="H103" i="3" s="1"/>
  <c r="B109" i="3"/>
  <c r="F109" i="3" s="1"/>
  <c r="B58" i="3"/>
  <c r="F58" i="3" s="1"/>
  <c r="B84" i="3"/>
  <c r="B30" i="3"/>
  <c r="F30" i="3" s="1"/>
  <c r="B67" i="3"/>
  <c r="B76" i="3"/>
  <c r="H76" i="3" s="1"/>
  <c r="B93" i="3"/>
  <c r="G93" i="3" s="1"/>
  <c r="B21" i="3"/>
  <c r="G21" i="3" s="1"/>
  <c r="B77" i="3"/>
  <c r="G77" i="3" s="1"/>
  <c r="B90" i="3"/>
  <c r="G90" i="3" s="1"/>
  <c r="B56" i="3"/>
  <c r="E56" i="3" s="1"/>
  <c r="B104" i="3"/>
  <c r="I104" i="3" s="1"/>
  <c r="B40" i="3"/>
  <c r="I40" i="3" s="1"/>
  <c r="B105" i="3"/>
  <c r="D105" i="3" s="1"/>
  <c r="B120" i="3"/>
  <c r="D120" i="3" s="1"/>
  <c r="B79" i="3"/>
  <c r="F79" i="3" s="1"/>
  <c r="B121" i="3"/>
  <c r="D121" i="3" s="1"/>
  <c r="B106" i="3"/>
  <c r="D106" i="3" s="1"/>
  <c r="B17" i="3"/>
  <c r="D17" i="3" s="1"/>
  <c r="B59" i="3"/>
  <c r="D59" i="3" s="1"/>
  <c r="B97" i="3"/>
  <c r="D97" i="3" s="1"/>
  <c r="B110" i="3"/>
  <c r="G110" i="3" s="1"/>
  <c r="B60" i="3"/>
  <c r="D60" i="3" s="1"/>
  <c r="B111" i="3"/>
  <c r="B122" i="3"/>
  <c r="D122" i="3" s="1"/>
  <c r="B108" i="3"/>
  <c r="D108" i="3" s="1"/>
  <c r="B117" i="3"/>
  <c r="D117" i="3" s="1"/>
  <c r="B61" i="3"/>
  <c r="I61" i="3" s="1"/>
  <c r="B107" i="3"/>
  <c r="B114" i="3"/>
  <c r="D114" i="3" s="1"/>
  <c r="B98" i="3"/>
  <c r="D98" i="3" s="1"/>
  <c r="B87" i="3"/>
  <c r="D87" i="3" s="1"/>
  <c r="B62" i="3"/>
  <c r="D62" i="3" s="1"/>
  <c r="B99" i="3"/>
  <c r="I99" i="3" s="1"/>
  <c r="B123" i="3"/>
  <c r="D123" i="3" s="1"/>
  <c r="B100" i="3"/>
  <c r="F100" i="3" s="1"/>
  <c r="B124" i="3"/>
  <c r="B118" i="3"/>
  <c r="F118" i="3" s="1"/>
  <c r="B116" i="3"/>
  <c r="E116" i="3" s="1"/>
  <c r="B115" i="3"/>
  <c r="F115" i="3" s="1"/>
  <c r="B101" i="3"/>
  <c r="B125" i="3"/>
  <c r="D125" i="3" s="1"/>
  <c r="B126" i="3"/>
  <c r="D126" i="3" s="1"/>
  <c r="B119" i="3"/>
  <c r="D119" i="3" s="1"/>
  <c r="D78" i="3" l="1"/>
  <c r="E78" i="3"/>
  <c r="E46" i="3"/>
  <c r="F65" i="3"/>
  <c r="G59" i="3"/>
  <c r="H58" i="3"/>
  <c r="E34" i="3"/>
  <c r="G97" i="3"/>
  <c r="D45" i="3"/>
  <c r="D43" i="3"/>
  <c r="E45" i="3"/>
  <c r="E50" i="3"/>
  <c r="F55" i="3"/>
  <c r="G109" i="3"/>
  <c r="H109" i="3"/>
  <c r="E19" i="3"/>
  <c r="E90" i="3"/>
  <c r="I43" i="3"/>
  <c r="D116" i="3"/>
  <c r="E6" i="3"/>
  <c r="F80" i="3"/>
  <c r="H112" i="3"/>
  <c r="D118" i="3"/>
  <c r="D34" i="3"/>
  <c r="E65" i="3"/>
  <c r="F38" i="3"/>
  <c r="H65" i="3"/>
  <c r="D99" i="3"/>
  <c r="D85" i="3"/>
  <c r="D8" i="3"/>
  <c r="E75" i="3"/>
  <c r="F116" i="3"/>
  <c r="E20" i="3"/>
  <c r="F87" i="3"/>
  <c r="F50" i="3"/>
  <c r="G11" i="3"/>
  <c r="H12" i="3"/>
  <c r="D96" i="3"/>
  <c r="F59" i="3"/>
  <c r="F64" i="3"/>
  <c r="I106" i="3"/>
  <c r="E100" i="3"/>
  <c r="E80" i="3"/>
  <c r="F40" i="3"/>
  <c r="G119" i="3"/>
  <c r="I105" i="3"/>
  <c r="D102" i="3"/>
  <c r="E87" i="3"/>
  <c r="E11" i="3"/>
  <c r="G126" i="3"/>
  <c r="D31" i="3"/>
  <c r="E59" i="3"/>
  <c r="G125" i="3"/>
  <c r="H125" i="3"/>
  <c r="I112" i="3"/>
  <c r="U37" i="3"/>
  <c r="V37" i="3"/>
  <c r="P37" i="3"/>
  <c r="E37" i="3"/>
  <c r="Q37" i="3"/>
  <c r="H37" i="3"/>
  <c r="U52" i="3"/>
  <c r="V52" i="3"/>
  <c r="P52" i="3"/>
  <c r="Q52" i="3"/>
  <c r="E52" i="3"/>
  <c r="H52" i="3"/>
  <c r="U83" i="3"/>
  <c r="V83" i="3"/>
  <c r="P83" i="3"/>
  <c r="Q83" i="3"/>
  <c r="E83" i="3"/>
  <c r="G83" i="3"/>
  <c r="H83" i="3"/>
  <c r="U116" i="3"/>
  <c r="V116" i="3"/>
  <c r="Q116" i="3"/>
  <c r="I116" i="3"/>
  <c r="G116" i="3"/>
  <c r="P116" i="3"/>
  <c r="U117" i="3"/>
  <c r="V117" i="3"/>
  <c r="Q117" i="3"/>
  <c r="I117" i="3"/>
  <c r="P117" i="3"/>
  <c r="G117" i="3"/>
  <c r="U120" i="3"/>
  <c r="V120" i="3"/>
  <c r="Q120" i="3"/>
  <c r="I120" i="3"/>
  <c r="G120" i="3"/>
  <c r="P120" i="3"/>
  <c r="U84" i="3"/>
  <c r="V84" i="3"/>
  <c r="Q84" i="3"/>
  <c r="I84" i="3"/>
  <c r="P84" i="3"/>
  <c r="G84" i="3"/>
  <c r="U10" i="3"/>
  <c r="V10" i="3"/>
  <c r="Q10" i="3"/>
  <c r="I10" i="3"/>
  <c r="P10" i="3"/>
  <c r="G10" i="3"/>
  <c r="U65" i="3"/>
  <c r="V65" i="3"/>
  <c r="Q65" i="3"/>
  <c r="I65" i="3"/>
  <c r="P65" i="3"/>
  <c r="G65" i="3"/>
  <c r="U33" i="3"/>
  <c r="V33" i="3"/>
  <c r="Q33" i="3"/>
  <c r="I33" i="3"/>
  <c r="G33" i="3"/>
  <c r="P33" i="3"/>
  <c r="U74" i="3"/>
  <c r="V74" i="3"/>
  <c r="Q74" i="3"/>
  <c r="I74" i="3"/>
  <c r="P74" i="3"/>
  <c r="H74" i="3"/>
  <c r="G74" i="3"/>
  <c r="U19" i="3"/>
  <c r="V19" i="3"/>
  <c r="Q19" i="3"/>
  <c r="I19" i="3"/>
  <c r="H19" i="3"/>
  <c r="G19" i="3"/>
  <c r="P19" i="3"/>
  <c r="U25" i="3"/>
  <c r="V25" i="3"/>
  <c r="Q25" i="3"/>
  <c r="I25" i="3"/>
  <c r="P25" i="3"/>
  <c r="H25" i="3"/>
  <c r="G25" i="3"/>
  <c r="D124" i="3"/>
  <c r="D56" i="3"/>
  <c r="D63" i="3"/>
  <c r="D112" i="3"/>
  <c r="D72" i="3"/>
  <c r="E123" i="3"/>
  <c r="E120" i="3"/>
  <c r="E63" i="3"/>
  <c r="E102" i="3"/>
  <c r="E70" i="3"/>
  <c r="E27" i="3"/>
  <c r="F63" i="3"/>
  <c r="F57" i="3"/>
  <c r="F74" i="3"/>
  <c r="F52" i="3"/>
  <c r="G101" i="3"/>
  <c r="G17" i="3"/>
  <c r="G57" i="3"/>
  <c r="G47" i="3"/>
  <c r="G50" i="3"/>
  <c r="H116" i="3"/>
  <c r="H110" i="3"/>
  <c r="H5" i="3"/>
  <c r="I14" i="3"/>
  <c r="I71" i="3"/>
  <c r="U95" i="3"/>
  <c r="V95" i="3"/>
  <c r="P95" i="3"/>
  <c r="Q95" i="3"/>
  <c r="E95" i="3"/>
  <c r="I95" i="3"/>
  <c r="H95" i="3"/>
  <c r="U79" i="3"/>
  <c r="V79" i="3"/>
  <c r="P79" i="3"/>
  <c r="Q79" i="3"/>
  <c r="E79" i="3"/>
  <c r="G79" i="3"/>
  <c r="I79" i="3"/>
  <c r="H79" i="3"/>
  <c r="V118" i="3"/>
  <c r="P118" i="3"/>
  <c r="U118" i="3"/>
  <c r="Q118" i="3"/>
  <c r="G118" i="3"/>
  <c r="I118" i="3"/>
  <c r="E118" i="3"/>
  <c r="V108" i="3"/>
  <c r="P108" i="3"/>
  <c r="U108" i="3"/>
  <c r="Q108" i="3"/>
  <c r="G108" i="3"/>
  <c r="I108" i="3"/>
  <c r="E108" i="3"/>
  <c r="V105" i="3"/>
  <c r="P105" i="3"/>
  <c r="Q105" i="3"/>
  <c r="U105" i="3"/>
  <c r="G105" i="3"/>
  <c r="E105" i="3"/>
  <c r="V58" i="3"/>
  <c r="P58" i="3"/>
  <c r="U58" i="3"/>
  <c r="Q58" i="3"/>
  <c r="G58" i="3"/>
  <c r="E58" i="3"/>
  <c r="V15" i="3"/>
  <c r="P15" i="3"/>
  <c r="Q15" i="3"/>
  <c r="U15" i="3"/>
  <c r="G15" i="3"/>
  <c r="I15" i="3"/>
  <c r="E15" i="3"/>
  <c r="V55" i="3"/>
  <c r="P55" i="3"/>
  <c r="U55" i="3"/>
  <c r="Q55" i="3"/>
  <c r="G55" i="3"/>
  <c r="I55" i="3"/>
  <c r="E55" i="3"/>
  <c r="V48" i="3"/>
  <c r="P48" i="3"/>
  <c r="Q48" i="3"/>
  <c r="U48" i="3"/>
  <c r="G48" i="3"/>
  <c r="E48" i="3"/>
  <c r="V35" i="3"/>
  <c r="P35" i="3"/>
  <c r="U35" i="3"/>
  <c r="Q35" i="3"/>
  <c r="G35" i="3"/>
  <c r="H35" i="3"/>
  <c r="E35" i="3"/>
  <c r="V53" i="3"/>
  <c r="P53" i="3"/>
  <c r="Q53" i="3"/>
  <c r="U53" i="3"/>
  <c r="H53" i="3"/>
  <c r="G53" i="3"/>
  <c r="I53" i="3"/>
  <c r="E53" i="3"/>
  <c r="V64" i="3"/>
  <c r="P64" i="3"/>
  <c r="U64" i="3"/>
  <c r="Q64" i="3"/>
  <c r="G64" i="3"/>
  <c r="E64" i="3"/>
  <c r="D100" i="3"/>
  <c r="D90" i="3"/>
  <c r="D73" i="3"/>
  <c r="D71" i="3"/>
  <c r="E99" i="3"/>
  <c r="E104" i="3"/>
  <c r="E73" i="3"/>
  <c r="E26" i="3"/>
  <c r="E3" i="3"/>
  <c r="E25" i="3"/>
  <c r="F124" i="3"/>
  <c r="F120" i="3"/>
  <c r="F37" i="3"/>
  <c r="F35" i="3"/>
  <c r="F8" i="3"/>
  <c r="G124" i="3"/>
  <c r="G106" i="3"/>
  <c r="G102" i="3"/>
  <c r="G82" i="3"/>
  <c r="G27" i="3"/>
  <c r="H118" i="3"/>
  <c r="H106" i="3"/>
  <c r="I126" i="3"/>
  <c r="I113" i="3"/>
  <c r="I46" i="3"/>
  <c r="U14" i="3"/>
  <c r="V14" i="3"/>
  <c r="P14" i="3"/>
  <c r="Q14" i="3"/>
  <c r="E14" i="3"/>
  <c r="H14" i="3"/>
  <c r="U42" i="3"/>
  <c r="V42" i="3"/>
  <c r="P42" i="3"/>
  <c r="Q42" i="3"/>
  <c r="I42" i="3"/>
  <c r="E42" i="3"/>
  <c r="F82" i="3"/>
  <c r="H82" i="3"/>
  <c r="U66" i="3"/>
  <c r="V66" i="3"/>
  <c r="P66" i="3"/>
  <c r="Q66" i="3"/>
  <c r="E66" i="3"/>
  <c r="H66" i="3"/>
  <c r="G66" i="3"/>
  <c r="I66" i="3"/>
  <c r="P124" i="3"/>
  <c r="V124" i="3"/>
  <c r="Q124" i="3"/>
  <c r="U124" i="3"/>
  <c r="I124" i="3"/>
  <c r="E124" i="3"/>
  <c r="P122" i="3"/>
  <c r="U122" i="3"/>
  <c r="V122" i="3"/>
  <c r="Q122" i="3"/>
  <c r="E122" i="3"/>
  <c r="P40" i="3"/>
  <c r="V40" i="3"/>
  <c r="Q40" i="3"/>
  <c r="U40" i="3"/>
  <c r="E40" i="3"/>
  <c r="V109" i="3"/>
  <c r="P109" i="3"/>
  <c r="U109" i="3"/>
  <c r="Q109" i="3"/>
  <c r="E109" i="3"/>
  <c r="I109" i="3"/>
  <c r="P51" i="3"/>
  <c r="U51" i="3"/>
  <c r="Q51" i="3"/>
  <c r="V51" i="3"/>
  <c r="I51" i="3"/>
  <c r="E51" i="3"/>
  <c r="P57" i="3"/>
  <c r="U57" i="3"/>
  <c r="V57" i="3"/>
  <c r="Q57" i="3"/>
  <c r="E57" i="3"/>
  <c r="P29" i="3"/>
  <c r="V29" i="3"/>
  <c r="Q29" i="3"/>
  <c r="U29" i="3"/>
  <c r="E29" i="3"/>
  <c r="V41" i="3"/>
  <c r="P41" i="3"/>
  <c r="U41" i="3"/>
  <c r="Q41" i="3"/>
  <c r="E41" i="3"/>
  <c r="I41" i="3"/>
  <c r="P38" i="3"/>
  <c r="U38" i="3"/>
  <c r="Q38" i="3"/>
  <c r="V38" i="3"/>
  <c r="I38" i="3"/>
  <c r="E38" i="3"/>
  <c r="P7" i="3"/>
  <c r="U7" i="3"/>
  <c r="V7" i="3"/>
  <c r="Q7" i="3"/>
  <c r="I7" i="3"/>
  <c r="H7" i="3"/>
  <c r="E7" i="3"/>
  <c r="D110" i="3"/>
  <c r="D21" i="3"/>
  <c r="D16" i="3"/>
  <c r="D113" i="3"/>
  <c r="D66" i="3"/>
  <c r="D68" i="3"/>
  <c r="E62" i="3"/>
  <c r="E10" i="3"/>
  <c r="E69" i="3"/>
  <c r="E49" i="3"/>
  <c r="F105" i="3"/>
  <c r="F83" i="3"/>
  <c r="F69" i="3"/>
  <c r="F41" i="3"/>
  <c r="F25" i="3"/>
  <c r="G99" i="3"/>
  <c r="G121" i="3"/>
  <c r="G73" i="3"/>
  <c r="G41" i="3"/>
  <c r="G13" i="3"/>
  <c r="H124" i="3"/>
  <c r="H120" i="3"/>
  <c r="H45" i="3"/>
  <c r="H28" i="3"/>
  <c r="I101" i="3"/>
  <c r="I77" i="3"/>
  <c r="I57" i="3"/>
  <c r="I52" i="3"/>
  <c r="U107" i="3"/>
  <c r="V107" i="3"/>
  <c r="P107" i="3"/>
  <c r="Q107" i="3"/>
  <c r="E107" i="3"/>
  <c r="H107" i="3"/>
  <c r="U9" i="3"/>
  <c r="V9" i="3"/>
  <c r="P9" i="3"/>
  <c r="Q9" i="3"/>
  <c r="I9" i="3"/>
  <c r="E9" i="3"/>
  <c r="G9" i="3"/>
  <c r="H9" i="3"/>
  <c r="V100" i="3"/>
  <c r="U100" i="3"/>
  <c r="Q100" i="3"/>
  <c r="P100" i="3"/>
  <c r="I100" i="3"/>
  <c r="G100" i="3"/>
  <c r="V111" i="3"/>
  <c r="U111" i="3"/>
  <c r="P111" i="3"/>
  <c r="Q111" i="3"/>
  <c r="D111" i="3"/>
  <c r="G111" i="3"/>
  <c r="V104" i="3"/>
  <c r="U104" i="3"/>
  <c r="Q104" i="3"/>
  <c r="P104" i="3"/>
  <c r="D104" i="3"/>
  <c r="G104" i="3"/>
  <c r="V103" i="3"/>
  <c r="U103" i="3"/>
  <c r="P103" i="3"/>
  <c r="Q103" i="3"/>
  <c r="D103" i="3"/>
  <c r="I103" i="3"/>
  <c r="G103" i="3"/>
  <c r="V86" i="3"/>
  <c r="U86" i="3"/>
  <c r="Q86" i="3"/>
  <c r="P86" i="3"/>
  <c r="I86" i="3"/>
  <c r="D86" i="3"/>
  <c r="G86" i="3"/>
  <c r="V75" i="3"/>
  <c r="U75" i="3"/>
  <c r="Q75" i="3"/>
  <c r="P75" i="3"/>
  <c r="D75" i="3"/>
  <c r="I75" i="3"/>
  <c r="H75" i="3"/>
  <c r="G75" i="3"/>
  <c r="V89" i="3"/>
  <c r="U89" i="3"/>
  <c r="P89" i="3"/>
  <c r="Q89" i="3"/>
  <c r="D89" i="3"/>
  <c r="H89" i="3"/>
  <c r="G89" i="3"/>
  <c r="V70" i="3"/>
  <c r="U70" i="3"/>
  <c r="P70" i="3"/>
  <c r="Q70" i="3"/>
  <c r="D70" i="3"/>
  <c r="I70" i="3"/>
  <c r="G70" i="3"/>
  <c r="V44" i="3"/>
  <c r="U44" i="3"/>
  <c r="P44" i="3"/>
  <c r="Q44" i="3"/>
  <c r="I44" i="3"/>
  <c r="D44" i="3"/>
  <c r="H44" i="3"/>
  <c r="G44" i="3"/>
  <c r="V54" i="3"/>
  <c r="U54" i="3"/>
  <c r="P54" i="3"/>
  <c r="Q54" i="3"/>
  <c r="H54" i="3"/>
  <c r="D54" i="3"/>
  <c r="I54" i="3"/>
  <c r="G54" i="3"/>
  <c r="D93" i="3"/>
  <c r="D37" i="3"/>
  <c r="D23" i="3"/>
  <c r="E86" i="3"/>
  <c r="E4" i="3"/>
  <c r="E2" i="3"/>
  <c r="F95" i="3"/>
  <c r="F70" i="3"/>
  <c r="G62" i="3"/>
  <c r="G40" i="3"/>
  <c r="G16" i="3"/>
  <c r="G49" i="3"/>
  <c r="G52" i="3"/>
  <c r="H100" i="3"/>
  <c r="H105" i="3"/>
  <c r="H43" i="3"/>
  <c r="I115" i="3"/>
  <c r="I93" i="3"/>
  <c r="I92" i="3"/>
  <c r="U67" i="3"/>
  <c r="V67" i="3"/>
  <c r="P67" i="3"/>
  <c r="Q67" i="3"/>
  <c r="I67" i="3"/>
  <c r="E67" i="3"/>
  <c r="H67" i="3"/>
  <c r="U8" i="3"/>
  <c r="V8" i="3"/>
  <c r="P8" i="3"/>
  <c r="Q8" i="3"/>
  <c r="E8" i="3"/>
  <c r="G8" i="3"/>
  <c r="V123" i="3"/>
  <c r="U123" i="3"/>
  <c r="Q123" i="3"/>
  <c r="P123" i="3"/>
  <c r="I123" i="3"/>
  <c r="F123" i="3"/>
  <c r="G123" i="3"/>
  <c r="V60" i="3"/>
  <c r="U60" i="3"/>
  <c r="Q60" i="3"/>
  <c r="I60" i="3"/>
  <c r="F60" i="3"/>
  <c r="P60" i="3"/>
  <c r="G60" i="3"/>
  <c r="V56" i="3"/>
  <c r="U56" i="3"/>
  <c r="Q56" i="3"/>
  <c r="P56" i="3"/>
  <c r="I56" i="3"/>
  <c r="F56" i="3"/>
  <c r="G56" i="3"/>
  <c r="V78" i="3"/>
  <c r="U78" i="3"/>
  <c r="I78" i="3"/>
  <c r="Q78" i="3"/>
  <c r="P78" i="3"/>
  <c r="F78" i="3"/>
  <c r="G78" i="3"/>
  <c r="V88" i="3"/>
  <c r="U88" i="3"/>
  <c r="Q88" i="3"/>
  <c r="P88" i="3"/>
  <c r="I88" i="3"/>
  <c r="F88" i="3"/>
  <c r="G88" i="3"/>
  <c r="V20" i="3"/>
  <c r="U20" i="3"/>
  <c r="I20" i="3"/>
  <c r="D20" i="3"/>
  <c r="Q20" i="3"/>
  <c r="F20" i="3"/>
  <c r="G20" i="3"/>
  <c r="V22" i="3"/>
  <c r="U22" i="3"/>
  <c r="P22" i="3"/>
  <c r="Q22" i="3"/>
  <c r="I22" i="3"/>
  <c r="D22" i="3"/>
  <c r="F22" i="3"/>
  <c r="G22" i="3"/>
  <c r="V3" i="3"/>
  <c r="U3" i="3"/>
  <c r="Q3" i="3"/>
  <c r="I3" i="3"/>
  <c r="D3" i="3"/>
  <c r="F3" i="3"/>
  <c r="P3" i="3"/>
  <c r="G3" i="3"/>
  <c r="V36" i="3"/>
  <c r="U36" i="3"/>
  <c r="P36" i="3"/>
  <c r="Q36" i="3"/>
  <c r="I36" i="3"/>
  <c r="D36" i="3"/>
  <c r="F36" i="3"/>
  <c r="H36" i="3"/>
  <c r="G36" i="3"/>
  <c r="V24" i="3"/>
  <c r="U24" i="3"/>
  <c r="Q24" i="3"/>
  <c r="I24" i="3"/>
  <c r="H24" i="3"/>
  <c r="D24" i="3"/>
  <c r="F24" i="3"/>
  <c r="G24" i="3"/>
  <c r="D76" i="3"/>
  <c r="D83" i="3"/>
  <c r="D55" i="3"/>
  <c r="D53" i="3"/>
  <c r="E98" i="3"/>
  <c r="E77" i="3"/>
  <c r="E88" i="3"/>
  <c r="E33" i="3"/>
  <c r="E28" i="3"/>
  <c r="F107" i="3"/>
  <c r="F104" i="3"/>
  <c r="F15" i="3"/>
  <c r="F28" i="3"/>
  <c r="F7" i="3"/>
  <c r="G87" i="3"/>
  <c r="G37" i="3"/>
  <c r="G4" i="3"/>
  <c r="G7" i="3"/>
  <c r="H123" i="3"/>
  <c r="H40" i="3"/>
  <c r="H10" i="3"/>
  <c r="H92" i="3"/>
  <c r="H38" i="3"/>
  <c r="I58" i="3"/>
  <c r="I48" i="3"/>
  <c r="I64" i="3"/>
  <c r="P20" i="3"/>
  <c r="U113" i="3"/>
  <c r="V113" i="3"/>
  <c r="P113" i="3"/>
  <c r="Q113" i="3"/>
  <c r="E113" i="3"/>
  <c r="G113" i="3"/>
  <c r="H113" i="3"/>
  <c r="F121" i="3"/>
  <c r="G14" i="3"/>
  <c r="V99" i="3"/>
  <c r="U99" i="3"/>
  <c r="Q99" i="3"/>
  <c r="P99" i="3"/>
  <c r="F99" i="3"/>
  <c r="V110" i="3"/>
  <c r="U110" i="3"/>
  <c r="Q110" i="3"/>
  <c r="P110" i="3"/>
  <c r="F110" i="3"/>
  <c r="I110" i="3"/>
  <c r="V90" i="3"/>
  <c r="U90" i="3"/>
  <c r="Q90" i="3"/>
  <c r="P90" i="3"/>
  <c r="F90" i="3"/>
  <c r="I90" i="3"/>
  <c r="V45" i="3"/>
  <c r="U45" i="3"/>
  <c r="Q45" i="3"/>
  <c r="P45" i="3"/>
  <c r="F45" i="3"/>
  <c r="V85" i="3"/>
  <c r="U85" i="3"/>
  <c r="Q85" i="3"/>
  <c r="P85" i="3"/>
  <c r="F85" i="3"/>
  <c r="V102" i="3"/>
  <c r="U102" i="3"/>
  <c r="Q102" i="3"/>
  <c r="P102" i="3"/>
  <c r="F102" i="3"/>
  <c r="I102" i="3"/>
  <c r="V39" i="3"/>
  <c r="U39" i="3"/>
  <c r="Q39" i="3"/>
  <c r="P39" i="3"/>
  <c r="F39" i="3"/>
  <c r="I39" i="3"/>
  <c r="V49" i="3"/>
  <c r="U49" i="3"/>
  <c r="Q49" i="3"/>
  <c r="P49" i="3"/>
  <c r="H49" i="3"/>
  <c r="F49" i="3"/>
  <c r="V34" i="3"/>
  <c r="U34" i="3"/>
  <c r="Q34" i="3"/>
  <c r="P34" i="3"/>
  <c r="H34" i="3"/>
  <c r="I34" i="3"/>
  <c r="F34" i="3"/>
  <c r="V68" i="3"/>
  <c r="U68" i="3"/>
  <c r="Q68" i="3"/>
  <c r="P68" i="3"/>
  <c r="H68" i="3"/>
  <c r="F68" i="3"/>
  <c r="D67" i="3"/>
  <c r="D10" i="3"/>
  <c r="D57" i="3"/>
  <c r="D38" i="3"/>
  <c r="D42" i="3"/>
  <c r="E117" i="3"/>
  <c r="E21" i="3"/>
  <c r="E85" i="3"/>
  <c r="E89" i="3"/>
  <c r="E43" i="3"/>
  <c r="F61" i="3"/>
  <c r="F21" i="3"/>
  <c r="F51" i="3"/>
  <c r="F33" i="3"/>
  <c r="F71" i="3"/>
  <c r="F54" i="3"/>
  <c r="G98" i="3"/>
  <c r="G51" i="3"/>
  <c r="G92" i="3"/>
  <c r="G68" i="3"/>
  <c r="H99" i="3"/>
  <c r="H104" i="3"/>
  <c r="H15" i="3"/>
  <c r="H33" i="3"/>
  <c r="I114" i="3"/>
  <c r="I45" i="3"/>
  <c r="I29" i="3"/>
  <c r="I68" i="3"/>
  <c r="P24" i="3"/>
  <c r="U31" i="3"/>
  <c r="V31" i="3"/>
  <c r="P31" i="3"/>
  <c r="Q31" i="3"/>
  <c r="E31" i="3"/>
  <c r="G31" i="3"/>
  <c r="I31" i="3"/>
  <c r="H31" i="3"/>
  <c r="V62" i="3"/>
  <c r="U62" i="3"/>
  <c r="Q62" i="3"/>
  <c r="P62" i="3"/>
  <c r="F62" i="3"/>
  <c r="H62" i="3"/>
  <c r="I62" i="3"/>
  <c r="V97" i="3"/>
  <c r="U97" i="3"/>
  <c r="Q97" i="3"/>
  <c r="P97" i="3"/>
  <c r="F97" i="3"/>
  <c r="I97" i="3"/>
  <c r="H97" i="3"/>
  <c r="V77" i="3"/>
  <c r="U77" i="3"/>
  <c r="Q77" i="3"/>
  <c r="P77" i="3"/>
  <c r="F77" i="3"/>
  <c r="H77" i="3"/>
  <c r="D77" i="3"/>
  <c r="V6" i="3"/>
  <c r="U6" i="3"/>
  <c r="Q6" i="3"/>
  <c r="P6" i="3"/>
  <c r="F6" i="3"/>
  <c r="H6" i="3"/>
  <c r="D6" i="3"/>
  <c r="V91" i="3"/>
  <c r="U91" i="3"/>
  <c r="Q91" i="3"/>
  <c r="P91" i="3"/>
  <c r="F91" i="3"/>
  <c r="H91" i="3"/>
  <c r="I91" i="3"/>
  <c r="D91" i="3"/>
  <c r="V26" i="3"/>
  <c r="U26" i="3"/>
  <c r="Q26" i="3"/>
  <c r="P26" i="3"/>
  <c r="F26" i="3"/>
  <c r="I26" i="3"/>
  <c r="H26" i="3"/>
  <c r="D26" i="3"/>
  <c r="V18" i="3"/>
  <c r="U18" i="3"/>
  <c r="Q18" i="3"/>
  <c r="P18" i="3"/>
  <c r="F18" i="3"/>
  <c r="H18" i="3"/>
  <c r="D18" i="3"/>
  <c r="V2" i="3"/>
  <c r="U2" i="3"/>
  <c r="Q2" i="3"/>
  <c r="P2" i="3"/>
  <c r="F2" i="3"/>
  <c r="H2" i="3"/>
  <c r="D2" i="3"/>
  <c r="V46" i="3"/>
  <c r="U46" i="3"/>
  <c r="Q46" i="3"/>
  <c r="P46" i="3"/>
  <c r="F46" i="3"/>
  <c r="D46" i="3"/>
  <c r="V12" i="3"/>
  <c r="U12" i="3"/>
  <c r="Q12" i="3"/>
  <c r="P12" i="3"/>
  <c r="F12" i="3"/>
  <c r="I12" i="3"/>
  <c r="D12" i="3"/>
  <c r="D30" i="3"/>
  <c r="D9" i="3"/>
  <c r="D5" i="3"/>
  <c r="E111" i="3"/>
  <c r="E93" i="3"/>
  <c r="E91" i="3"/>
  <c r="E81" i="3"/>
  <c r="F117" i="3"/>
  <c r="F67" i="3"/>
  <c r="F86" i="3"/>
  <c r="F48" i="3"/>
  <c r="F66" i="3"/>
  <c r="G114" i="3"/>
  <c r="G85" i="3"/>
  <c r="G95" i="3"/>
  <c r="G12" i="3"/>
  <c r="H114" i="3"/>
  <c r="H56" i="3"/>
  <c r="H51" i="3"/>
  <c r="H48" i="3"/>
  <c r="I107" i="3"/>
  <c r="I6" i="3"/>
  <c r="I89" i="3"/>
  <c r="Q71" i="3"/>
  <c r="U101" i="3"/>
  <c r="V101" i="3"/>
  <c r="P101" i="3"/>
  <c r="Q101" i="3"/>
  <c r="E101" i="3"/>
  <c r="H101" i="3"/>
  <c r="U82" i="3"/>
  <c r="V82" i="3"/>
  <c r="P82" i="3"/>
  <c r="Q82" i="3"/>
  <c r="I82" i="3"/>
  <c r="E82" i="3"/>
  <c r="G42" i="3"/>
  <c r="V115" i="3"/>
  <c r="P115" i="3"/>
  <c r="U115" i="3"/>
  <c r="Q115" i="3"/>
  <c r="E115" i="3"/>
  <c r="G115" i="3"/>
  <c r="H115" i="3"/>
  <c r="U5" i="3"/>
  <c r="V5" i="3"/>
  <c r="P5" i="3"/>
  <c r="Q5" i="3"/>
  <c r="E5" i="3"/>
  <c r="G5" i="3"/>
  <c r="V119" i="3"/>
  <c r="U119" i="3"/>
  <c r="I119" i="3"/>
  <c r="P119" i="3"/>
  <c r="H119" i="3"/>
  <c r="Q119" i="3"/>
  <c r="V87" i="3"/>
  <c r="U87" i="3"/>
  <c r="Q87" i="3"/>
  <c r="P87" i="3"/>
  <c r="I87" i="3"/>
  <c r="H87" i="3"/>
  <c r="V59" i="3"/>
  <c r="U59" i="3"/>
  <c r="I59" i="3"/>
  <c r="P59" i="3"/>
  <c r="H59" i="3"/>
  <c r="Q59" i="3"/>
  <c r="V21" i="3"/>
  <c r="U21" i="3"/>
  <c r="Q21" i="3"/>
  <c r="P21" i="3"/>
  <c r="I21" i="3"/>
  <c r="H21" i="3"/>
  <c r="V63" i="3"/>
  <c r="U63" i="3"/>
  <c r="I63" i="3"/>
  <c r="Q63" i="3"/>
  <c r="P63" i="3"/>
  <c r="H63" i="3"/>
  <c r="V94" i="3"/>
  <c r="U94" i="3"/>
  <c r="Q94" i="3"/>
  <c r="P94" i="3"/>
  <c r="I94" i="3"/>
  <c r="H94" i="3"/>
  <c r="V69" i="3"/>
  <c r="U69" i="3"/>
  <c r="I69" i="3"/>
  <c r="Q69" i="3"/>
  <c r="P69" i="3"/>
  <c r="H69" i="3"/>
  <c r="D69" i="3"/>
  <c r="V80" i="3"/>
  <c r="U80" i="3"/>
  <c r="P80" i="3"/>
  <c r="Q80" i="3"/>
  <c r="I80" i="3"/>
  <c r="H80" i="3"/>
  <c r="D80" i="3"/>
  <c r="V28" i="3"/>
  <c r="U28" i="3"/>
  <c r="Q28" i="3"/>
  <c r="I28" i="3"/>
  <c r="P28" i="3"/>
  <c r="D28" i="3"/>
  <c r="V50" i="3"/>
  <c r="U50" i="3"/>
  <c r="P50" i="3"/>
  <c r="I50" i="3"/>
  <c r="D50" i="3"/>
  <c r="Q50" i="3"/>
  <c r="V81" i="3"/>
  <c r="U81" i="3"/>
  <c r="Q81" i="3"/>
  <c r="I81" i="3"/>
  <c r="P81" i="3"/>
  <c r="D81" i="3"/>
  <c r="H81" i="3"/>
  <c r="D84" i="3"/>
  <c r="D51" i="3"/>
  <c r="D74" i="3"/>
  <c r="D27" i="3"/>
  <c r="E119" i="3"/>
  <c r="E60" i="3"/>
  <c r="E84" i="3"/>
  <c r="E94" i="3"/>
  <c r="E39" i="3"/>
  <c r="E44" i="3"/>
  <c r="F108" i="3"/>
  <c r="F94" i="3"/>
  <c r="F29" i="3"/>
  <c r="F19" i="3"/>
  <c r="F42" i="3"/>
  <c r="G107" i="3"/>
  <c r="G91" i="3"/>
  <c r="G29" i="3"/>
  <c r="G81" i="3"/>
  <c r="H117" i="3"/>
  <c r="H90" i="3"/>
  <c r="H86" i="3"/>
  <c r="H29" i="3"/>
  <c r="I18" i="3"/>
  <c r="U121" i="3"/>
  <c r="V121" i="3"/>
  <c r="P121" i="3"/>
  <c r="Q121" i="3"/>
  <c r="E121" i="3"/>
  <c r="I121" i="3"/>
  <c r="H121" i="3"/>
  <c r="U30" i="3"/>
  <c r="V30" i="3"/>
  <c r="P30" i="3"/>
  <c r="I30" i="3"/>
  <c r="E30" i="3"/>
  <c r="G30" i="3"/>
  <c r="Q30" i="3"/>
  <c r="H30" i="3"/>
  <c r="U126" i="3"/>
  <c r="Q126" i="3"/>
  <c r="V126" i="3"/>
  <c r="P126" i="3"/>
  <c r="H126" i="3"/>
  <c r="F126" i="3"/>
  <c r="U98" i="3"/>
  <c r="Q98" i="3"/>
  <c r="V98" i="3"/>
  <c r="P98" i="3"/>
  <c r="H98" i="3"/>
  <c r="I98" i="3"/>
  <c r="F98" i="3"/>
  <c r="U17" i="3"/>
  <c r="Q17" i="3"/>
  <c r="V17" i="3"/>
  <c r="P17" i="3"/>
  <c r="I17" i="3"/>
  <c r="H17" i="3"/>
  <c r="F17" i="3"/>
  <c r="U93" i="3"/>
  <c r="Q93" i="3"/>
  <c r="V93" i="3"/>
  <c r="P93" i="3"/>
  <c r="H93" i="3"/>
  <c r="F93" i="3"/>
  <c r="U73" i="3"/>
  <c r="Q73" i="3"/>
  <c r="P73" i="3"/>
  <c r="H73" i="3"/>
  <c r="V73" i="3"/>
  <c r="F73" i="3"/>
  <c r="U96" i="3"/>
  <c r="Q96" i="3"/>
  <c r="V96" i="3"/>
  <c r="P96" i="3"/>
  <c r="H96" i="3"/>
  <c r="I96" i="3"/>
  <c r="F96" i="3"/>
  <c r="U4" i="3"/>
  <c r="Q4" i="3"/>
  <c r="V4" i="3"/>
  <c r="P4" i="3"/>
  <c r="I4" i="3"/>
  <c r="H4" i="3"/>
  <c r="F4" i="3"/>
  <c r="U11" i="3"/>
  <c r="Q11" i="3"/>
  <c r="V11" i="3"/>
  <c r="P11" i="3"/>
  <c r="H11" i="3"/>
  <c r="I11" i="3"/>
  <c r="F11" i="3"/>
  <c r="U43" i="3"/>
  <c r="Q43" i="3"/>
  <c r="V43" i="3"/>
  <c r="P43" i="3"/>
  <c r="F43" i="3"/>
  <c r="U27" i="3"/>
  <c r="Q27" i="3"/>
  <c r="V27" i="3"/>
  <c r="P27" i="3"/>
  <c r="I27" i="3"/>
  <c r="F27" i="3"/>
  <c r="U23" i="3"/>
  <c r="Q23" i="3"/>
  <c r="V23" i="3"/>
  <c r="P23" i="3"/>
  <c r="I23" i="3"/>
  <c r="H23" i="3"/>
  <c r="F23" i="3"/>
  <c r="D101" i="3"/>
  <c r="D107" i="3"/>
  <c r="D79" i="3"/>
  <c r="D35" i="3"/>
  <c r="E126" i="3"/>
  <c r="E110" i="3"/>
  <c r="E103" i="3"/>
  <c r="E96" i="3"/>
  <c r="E18" i="3"/>
  <c r="E36" i="3"/>
  <c r="F119" i="3"/>
  <c r="F122" i="3"/>
  <c r="F84" i="3"/>
  <c r="F14" i="3"/>
  <c r="F89" i="3"/>
  <c r="F53" i="3"/>
  <c r="F5" i="3"/>
  <c r="G122" i="3"/>
  <c r="G76" i="3"/>
  <c r="G94" i="3"/>
  <c r="G39" i="3"/>
  <c r="G23" i="3"/>
  <c r="H108" i="3"/>
  <c r="H88" i="3"/>
  <c r="H22" i="3"/>
  <c r="H8" i="3"/>
  <c r="I122" i="3"/>
  <c r="I37" i="3"/>
  <c r="I35" i="3"/>
  <c r="U71" i="3"/>
  <c r="V71" i="3"/>
  <c r="P71" i="3"/>
  <c r="E71" i="3"/>
  <c r="H71" i="3"/>
  <c r="V61" i="3"/>
  <c r="U61" i="3"/>
  <c r="P61" i="3"/>
  <c r="E61" i="3"/>
  <c r="G61" i="3"/>
  <c r="Q61" i="3"/>
  <c r="H61" i="3"/>
  <c r="H42" i="3"/>
  <c r="U125" i="3"/>
  <c r="Q125" i="3"/>
  <c r="V125" i="3"/>
  <c r="P125" i="3"/>
  <c r="I125" i="3"/>
  <c r="F125" i="3"/>
  <c r="U114" i="3"/>
  <c r="Q114" i="3"/>
  <c r="V114" i="3"/>
  <c r="P114" i="3"/>
  <c r="E114" i="3"/>
  <c r="F114" i="3"/>
  <c r="U106" i="3"/>
  <c r="Q106" i="3"/>
  <c r="V106" i="3"/>
  <c r="P106" i="3"/>
  <c r="E106" i="3"/>
  <c r="F106" i="3"/>
  <c r="U76" i="3"/>
  <c r="Q76" i="3"/>
  <c r="V76" i="3"/>
  <c r="P76" i="3"/>
  <c r="I76" i="3"/>
  <c r="E76" i="3"/>
  <c r="F76" i="3"/>
  <c r="U16" i="3"/>
  <c r="Q16" i="3"/>
  <c r="P16" i="3"/>
  <c r="V16" i="3"/>
  <c r="E16" i="3"/>
  <c r="I16" i="3"/>
  <c r="F16" i="3"/>
  <c r="U112" i="3"/>
  <c r="Q112" i="3"/>
  <c r="V112" i="3"/>
  <c r="P112" i="3"/>
  <c r="E112" i="3"/>
  <c r="F112" i="3"/>
  <c r="U92" i="3"/>
  <c r="Q92" i="3"/>
  <c r="V92" i="3"/>
  <c r="P92" i="3"/>
  <c r="E92" i="3"/>
  <c r="F92" i="3"/>
  <c r="U47" i="3"/>
  <c r="Q47" i="3"/>
  <c r="V47" i="3"/>
  <c r="P47" i="3"/>
  <c r="H47" i="3"/>
  <c r="I47" i="3"/>
  <c r="E47" i="3"/>
  <c r="F47" i="3"/>
  <c r="U72" i="3"/>
  <c r="Q72" i="3"/>
  <c r="P72" i="3"/>
  <c r="H72" i="3"/>
  <c r="E72" i="3"/>
  <c r="V72" i="3"/>
  <c r="I72" i="3"/>
  <c r="F72" i="3"/>
  <c r="U13" i="3"/>
  <c r="Q13" i="3"/>
  <c r="V13" i="3"/>
  <c r="P13" i="3"/>
  <c r="H13" i="3"/>
  <c r="E13" i="3"/>
  <c r="I13" i="3"/>
  <c r="F13" i="3"/>
  <c r="U32" i="3"/>
  <c r="Q32" i="3"/>
  <c r="V32" i="3"/>
  <c r="P32" i="3"/>
  <c r="H32" i="3"/>
  <c r="I32" i="3"/>
  <c r="E32" i="3"/>
  <c r="F32" i="3"/>
  <c r="D115" i="3"/>
  <c r="D61" i="3"/>
  <c r="D95" i="3"/>
  <c r="D52" i="3"/>
  <c r="E125" i="3"/>
  <c r="E97" i="3"/>
  <c r="F101" i="3"/>
  <c r="F111" i="3"/>
  <c r="F113" i="3"/>
  <c r="G67" i="3"/>
  <c r="G96" i="3"/>
  <c r="G18" i="3"/>
  <c r="G32" i="3"/>
  <c r="H122" i="3"/>
  <c r="H84" i="3"/>
  <c r="H85" i="3"/>
  <c r="H39" i="3"/>
  <c r="H64" i="3"/>
  <c r="I111" i="3"/>
  <c r="I83" i="3"/>
  <c r="I49" i="3"/>
  <c r="Y59" i="3" l="1"/>
  <c r="Y64" i="3"/>
  <c r="Y55" i="3"/>
  <c r="Y58" i="3"/>
  <c r="Y73" i="3"/>
  <c r="Y19" i="3"/>
  <c r="Y66" i="3"/>
  <c r="Y6" i="3"/>
  <c r="Y21" i="3"/>
  <c r="Y68" i="3"/>
  <c r="Y85" i="3"/>
  <c r="Y40" i="3"/>
  <c r="Y105" i="3"/>
  <c r="Y35" i="3"/>
  <c r="Y30" i="3"/>
  <c r="Y5" i="3"/>
  <c r="Y111" i="3"/>
  <c r="Y43" i="3"/>
  <c r="Y126" i="3"/>
  <c r="Y29" i="3"/>
  <c r="Y115" i="3"/>
  <c r="Y48" i="3"/>
  <c r="Y18" i="3"/>
  <c r="Y61" i="3"/>
  <c r="Y45" i="3"/>
  <c r="Y3" i="3"/>
  <c r="Y87" i="3"/>
  <c r="Y82" i="3"/>
  <c r="Y37" i="3"/>
  <c r="Y79" i="3"/>
  <c r="Y13" i="3"/>
  <c r="Y76" i="3"/>
  <c r="Y101" i="3"/>
  <c r="Y94" i="3"/>
  <c r="Y86" i="3"/>
  <c r="Y7" i="3"/>
  <c r="Y88" i="3"/>
  <c r="Y120" i="3"/>
  <c r="Y65" i="3"/>
  <c r="Y92" i="3"/>
  <c r="Y11" i="3"/>
  <c r="Y93" i="3"/>
  <c r="Y108" i="3"/>
  <c r="Y116" i="3"/>
  <c r="Y67" i="3"/>
  <c r="Y12" i="3"/>
  <c r="Y77" i="3"/>
  <c r="Y34" i="3"/>
  <c r="Y28" i="3"/>
  <c r="Y24" i="3"/>
  <c r="Y60" i="3"/>
  <c r="Y124" i="3"/>
  <c r="Y103" i="3"/>
  <c r="Y72" i="3"/>
  <c r="Y112" i="3"/>
  <c r="Y53" i="3"/>
  <c r="Y46" i="3"/>
  <c r="Y26" i="3"/>
  <c r="Y97" i="3"/>
  <c r="Y104" i="3"/>
  <c r="Y22" i="3"/>
  <c r="Y89" i="3"/>
  <c r="Y4" i="3"/>
  <c r="Y17" i="3"/>
  <c r="Y49" i="3"/>
  <c r="Y90" i="3"/>
  <c r="Y110" i="3"/>
  <c r="Y99" i="3"/>
  <c r="Y107" i="3"/>
  <c r="Y78" i="3"/>
  <c r="Y52" i="3"/>
  <c r="Y117" i="3"/>
  <c r="Y121" i="3"/>
  <c r="Y32" i="3"/>
  <c r="Y114" i="3"/>
  <c r="Y14" i="3"/>
  <c r="Y23" i="3"/>
  <c r="Y123" i="3"/>
  <c r="Y74" i="3"/>
  <c r="Y81" i="3"/>
  <c r="Y106" i="3"/>
  <c r="Y16" i="3"/>
  <c r="Y84" i="3"/>
  <c r="Y54" i="3"/>
  <c r="Y36" i="3"/>
  <c r="Y25" i="3"/>
  <c r="Y57" i="3"/>
  <c r="Y15" i="3"/>
  <c r="Y38" i="3"/>
  <c r="Y47" i="3"/>
  <c r="Y122" i="3"/>
  <c r="Y96" i="3"/>
  <c r="Y98" i="3"/>
  <c r="Y2" i="3"/>
  <c r="Y71" i="3"/>
  <c r="Y39" i="3"/>
  <c r="Y20" i="3"/>
  <c r="Y56" i="3"/>
  <c r="Y70" i="3"/>
  <c r="Y44" i="3"/>
  <c r="Y41" i="3"/>
  <c r="Y63" i="3"/>
  <c r="Y50" i="3"/>
  <c r="Y9" i="3"/>
  <c r="Y75" i="3"/>
  <c r="Y80" i="3"/>
  <c r="Y119" i="3"/>
  <c r="Y27" i="3"/>
  <c r="Y91" i="3"/>
  <c r="Y33" i="3"/>
  <c r="Y102" i="3"/>
  <c r="Y95" i="3"/>
  <c r="Y69" i="3"/>
  <c r="Y31" i="3"/>
  <c r="Y100" i="3"/>
  <c r="Y113" i="3"/>
  <c r="Y125" i="3"/>
  <c r="Y42" i="3"/>
  <c r="Y62" i="3"/>
  <c r="Y51" i="3"/>
  <c r="Y10" i="3"/>
  <c r="Y83" i="3"/>
  <c r="Y8" i="3"/>
  <c r="Y109" i="3"/>
  <c r="Y118" i="3"/>
  <c r="Z59" i="3" l="1"/>
  <c r="Z10" i="3"/>
  <c r="Z23" i="3"/>
  <c r="Z126" i="3"/>
  <c r="Z27" i="3"/>
  <c r="Z44" i="3"/>
  <c r="Z106" i="3"/>
  <c r="Z14" i="3"/>
  <c r="Z60" i="3"/>
  <c r="Z93" i="3"/>
  <c r="Z87" i="3"/>
  <c r="Z43" i="3"/>
  <c r="Z73" i="3"/>
  <c r="Z78" i="3"/>
  <c r="Z19" i="3"/>
  <c r="Z118" i="3"/>
  <c r="Z51" i="3"/>
  <c r="Z98" i="3"/>
  <c r="Z25" i="3"/>
  <c r="Z81" i="3"/>
  <c r="Z107" i="3"/>
  <c r="Z89" i="3"/>
  <c r="Z24" i="3"/>
  <c r="Z11" i="3"/>
  <c r="Z3" i="3"/>
  <c r="Z40" i="3"/>
  <c r="Z41" i="3"/>
  <c r="Z4" i="3"/>
  <c r="Z105" i="3"/>
  <c r="Z62" i="3"/>
  <c r="Z119" i="3"/>
  <c r="Z70" i="3"/>
  <c r="Z96" i="3"/>
  <c r="Z74" i="3"/>
  <c r="Z114" i="3"/>
  <c r="Z99" i="3"/>
  <c r="Z97" i="3"/>
  <c r="Z103" i="3"/>
  <c r="Z28" i="3"/>
  <c r="Z88" i="3"/>
  <c r="Z101" i="3"/>
  <c r="Z45" i="3"/>
  <c r="Z58" i="3"/>
  <c r="Z69" i="3"/>
  <c r="Z56" i="3"/>
  <c r="Z36" i="3"/>
  <c r="Z32" i="3"/>
  <c r="Z110" i="3"/>
  <c r="Z26" i="3"/>
  <c r="Z34" i="3"/>
  <c r="Z92" i="3"/>
  <c r="Z7" i="3"/>
  <c r="Z76" i="3"/>
  <c r="Z111" i="3"/>
  <c r="Z55" i="3"/>
  <c r="Z120" i="3"/>
  <c r="Z109" i="3"/>
  <c r="Z42" i="3"/>
  <c r="Z80" i="3"/>
  <c r="Z20" i="3"/>
  <c r="Z122" i="3"/>
  <c r="Z121" i="3"/>
  <c r="Z90" i="3"/>
  <c r="Z46" i="3"/>
  <c r="Z13" i="3"/>
  <c r="Z61" i="3"/>
  <c r="Z85" i="3"/>
  <c r="Z75" i="3"/>
  <c r="Z47" i="3"/>
  <c r="Z117" i="3"/>
  <c r="Z49" i="3"/>
  <c r="Z77" i="3"/>
  <c r="Z18" i="3"/>
  <c r="Z5" i="3"/>
  <c r="Z68" i="3"/>
  <c r="Z108" i="3"/>
  <c r="Z8" i="3"/>
  <c r="Z125" i="3"/>
  <c r="Z95" i="3"/>
  <c r="Z9" i="3"/>
  <c r="Z39" i="3"/>
  <c r="Z54" i="3"/>
  <c r="Z123" i="3"/>
  <c r="Z12" i="3"/>
  <c r="Z86" i="3"/>
  <c r="Z79" i="3"/>
  <c r="Z30" i="3"/>
  <c r="Z64" i="3"/>
  <c r="Z50" i="3"/>
  <c r="Z38" i="3"/>
  <c r="Z48" i="3"/>
  <c r="Z21" i="3"/>
  <c r="Z104" i="3"/>
  <c r="Z113" i="3"/>
  <c r="Z102" i="3"/>
  <c r="Z71" i="3"/>
  <c r="Z15" i="3"/>
  <c r="Z52" i="3"/>
  <c r="Z124" i="3"/>
  <c r="Z67" i="3"/>
  <c r="Z65" i="3"/>
  <c r="Z37" i="3"/>
  <c r="Z115" i="3"/>
  <c r="Z6" i="3"/>
  <c r="Z33" i="3"/>
  <c r="Z63" i="3"/>
  <c r="Z84" i="3"/>
  <c r="Z22" i="3"/>
  <c r="Z53" i="3"/>
  <c r="Z116" i="3"/>
  <c r="Z94" i="3"/>
  <c r="Z82" i="3"/>
  <c r="Z29" i="3"/>
  <c r="Z35" i="3"/>
  <c r="Z31" i="3"/>
  <c r="Z72" i="3"/>
  <c r="Z83" i="3"/>
  <c r="Z100" i="3"/>
  <c r="Z91" i="3"/>
  <c r="Z2" i="3"/>
  <c r="Z57" i="3"/>
  <c r="Z16" i="3"/>
  <c r="Z17" i="3"/>
  <c r="Z112" i="3"/>
  <c r="Z66" i="3"/>
  <c r="AQ654" i="2" l="1"/>
  <c r="AQ504" i="2"/>
  <c r="AQ512" i="2"/>
  <c r="AQ109" i="2"/>
  <c r="AQ271" i="2"/>
  <c r="AQ370" i="2"/>
  <c r="AQ337" i="2"/>
  <c r="AQ353" i="2"/>
  <c r="AQ461" i="2"/>
  <c r="AQ618" i="2"/>
  <c r="AQ181" i="2"/>
  <c r="AQ333" i="2"/>
  <c r="AQ156" i="2"/>
  <c r="AQ670" i="2"/>
  <c r="AQ168" i="2"/>
  <c r="AQ446" i="2"/>
  <c r="AQ608" i="2"/>
  <c r="AQ51" i="2"/>
  <c r="AQ645" i="2"/>
  <c r="AQ395" i="2"/>
  <c r="AQ439" i="2"/>
  <c r="AQ380" i="2"/>
  <c r="AQ243" i="2"/>
  <c r="AQ376" i="2"/>
  <c r="AQ559" i="2"/>
  <c r="AQ292" i="2"/>
  <c r="AQ84" i="2"/>
  <c r="AQ584" i="2"/>
  <c r="AQ146" i="2"/>
  <c r="AQ596" i="2"/>
  <c r="AQ369" i="2"/>
  <c r="AQ713" i="2"/>
  <c r="AQ154" i="2"/>
  <c r="AQ426" i="2"/>
  <c r="AQ728" i="2"/>
  <c r="AQ378" i="2"/>
  <c r="AQ19" i="2"/>
  <c r="AQ121" i="2"/>
  <c r="AQ682" i="2"/>
  <c r="AQ291" i="2"/>
  <c r="AQ42" i="2"/>
  <c r="AQ417" i="2"/>
  <c r="AQ526" i="2"/>
  <c r="AQ467" i="2"/>
  <c r="AQ169" i="2"/>
  <c r="AQ234" i="2"/>
  <c r="AQ440" i="2"/>
  <c r="AQ583" i="2"/>
  <c r="AQ488" i="2"/>
  <c r="AQ286" i="2"/>
  <c r="AQ402" i="2"/>
  <c r="AQ313" i="2"/>
  <c r="AQ481" i="2"/>
  <c r="AQ518" i="2"/>
  <c r="AQ216" i="2"/>
  <c r="AQ128" i="2"/>
  <c r="AQ347" i="2"/>
  <c r="AQ496" i="2"/>
  <c r="AQ289" i="2"/>
  <c r="AQ384" i="2"/>
  <c r="AQ482" i="2"/>
  <c r="AQ198" i="2"/>
  <c r="AQ327" i="2"/>
  <c r="AQ297" i="2"/>
  <c r="AQ92" i="2"/>
  <c r="AQ322" i="2"/>
  <c r="AQ349" i="2"/>
  <c r="AQ290" i="2"/>
  <c r="AQ298" i="2"/>
  <c r="AQ383" i="2"/>
  <c r="AQ555" i="2"/>
  <c r="AQ582" i="2"/>
  <c r="AQ167" i="2"/>
  <c r="AQ387" i="2"/>
  <c r="AQ210" i="2"/>
  <c r="AQ122" i="2"/>
  <c r="AQ611" i="2"/>
  <c r="AQ204" i="2"/>
  <c r="AQ64" i="2"/>
  <c r="AQ165" i="2"/>
  <c r="AQ492" i="2"/>
  <c r="AQ282" i="2"/>
  <c r="AQ343" i="2"/>
  <c r="AQ475" i="2"/>
  <c r="AQ58" i="2"/>
  <c r="AQ41" i="2"/>
  <c r="AQ419" i="2"/>
  <c r="AQ238" i="2"/>
  <c r="AQ357" i="2"/>
  <c r="AQ565" i="2"/>
  <c r="AQ87" i="2"/>
  <c r="AQ218" i="2"/>
  <c r="AQ316" i="2"/>
  <c r="AQ442" i="2"/>
  <c r="AQ139" i="2"/>
  <c r="AQ655" i="2"/>
  <c r="AQ317" i="2"/>
  <c r="AQ107" i="2"/>
  <c r="AQ339" i="2"/>
  <c r="AQ229" i="2"/>
  <c r="AQ404" i="2"/>
  <c r="AQ373" i="2"/>
  <c r="AQ10" i="2"/>
  <c r="AQ489" i="2"/>
  <c r="AQ136" i="2"/>
  <c r="AQ694" i="2"/>
  <c r="AQ31" i="2"/>
  <c r="AQ329" i="2"/>
  <c r="AQ684" i="2"/>
  <c r="AQ47" i="2"/>
  <c r="AQ466" i="2"/>
  <c r="AQ381" i="2"/>
  <c r="AQ359" i="2"/>
  <c r="AQ720" i="2"/>
  <c r="AQ17" i="2"/>
  <c r="AQ346" i="2"/>
  <c r="AQ52" i="2"/>
  <c r="AQ67" i="2"/>
  <c r="AQ287" i="2"/>
  <c r="AQ225" i="2"/>
  <c r="AQ65" i="2"/>
  <c r="AQ633" i="2"/>
  <c r="AQ579" i="2"/>
  <c r="AQ158" i="2"/>
  <c r="AQ227" i="2"/>
  <c r="AQ363" i="2"/>
  <c r="AQ330" i="2"/>
  <c r="AQ465" i="2"/>
  <c r="AQ15" i="2"/>
  <c r="AQ120" i="2"/>
  <c r="AQ468" i="2"/>
  <c r="AQ320" i="2"/>
  <c r="AQ506" i="2"/>
  <c r="AQ152" i="2"/>
  <c r="AQ235" i="2"/>
  <c r="AQ638" i="2"/>
  <c r="AQ414" i="2"/>
  <c r="AQ397" i="2"/>
  <c r="AQ665" i="2"/>
  <c r="AQ368" i="2"/>
  <c r="AQ699" i="2"/>
  <c r="AQ190" i="2"/>
  <c r="AQ413" i="2"/>
  <c r="AQ16" i="2"/>
  <c r="AQ315" i="2"/>
  <c r="AQ571" i="2"/>
  <c r="AQ447" i="2"/>
  <c r="AQ453" i="2"/>
  <c r="AQ541" i="2"/>
  <c r="AQ23" i="2"/>
  <c r="AQ677" i="2"/>
  <c r="AQ155" i="2"/>
  <c r="AQ118" i="2"/>
  <c r="AQ228" i="2"/>
  <c r="AQ182" i="2"/>
  <c r="AQ487" i="2"/>
  <c r="AQ394" i="2"/>
  <c r="AQ192" i="2"/>
  <c r="AQ30" i="2"/>
  <c r="AQ166" i="2"/>
  <c r="AQ431" i="2"/>
  <c r="AQ726" i="2"/>
  <c r="AQ259" i="2"/>
  <c r="AQ542" i="2"/>
  <c r="AQ382" i="2"/>
  <c r="AQ484" i="2"/>
  <c r="AQ239" i="2"/>
  <c r="AQ212" i="2"/>
  <c r="AQ531" i="2"/>
  <c r="AQ79" i="2"/>
  <c r="AQ175" i="2"/>
  <c r="AQ569" i="2"/>
  <c r="AQ667" i="2"/>
  <c r="AQ522" i="2"/>
  <c r="AQ471" i="2"/>
  <c r="AQ544" i="2"/>
  <c r="AQ580" i="2"/>
  <c r="AQ564" i="2"/>
  <c r="AQ635" i="2"/>
  <c r="AQ70" i="2"/>
  <c r="AQ664" i="2"/>
  <c r="AQ299" i="2"/>
  <c r="AQ4" i="2"/>
  <c r="AQ405" i="2"/>
  <c r="AQ434" i="2"/>
  <c r="AQ628" i="2"/>
  <c r="AQ703" i="2"/>
  <c r="AQ202" i="2"/>
  <c r="AQ32" i="2"/>
  <c r="AQ191" i="2"/>
  <c r="AQ574" i="2"/>
  <c r="AQ201" i="2"/>
  <c r="AQ697" i="2"/>
  <c r="AQ318" i="2"/>
  <c r="AQ589" i="2"/>
  <c r="AQ485" i="2"/>
  <c r="AQ557" i="2"/>
  <c r="AQ331" i="2"/>
  <c r="AQ149" i="2"/>
  <c r="AQ427" i="2"/>
  <c r="AQ396" i="2"/>
  <c r="AQ76" i="2"/>
  <c r="AQ672" i="2"/>
  <c r="AQ448" i="2"/>
  <c r="AQ649" i="2"/>
  <c r="AQ59" i="2"/>
  <c r="AQ279" i="2"/>
  <c r="AQ668" i="2"/>
  <c r="AQ280" i="2"/>
  <c r="AQ403" i="2"/>
  <c r="AQ433" i="2"/>
  <c r="AQ621" i="2"/>
  <c r="AQ436" i="2"/>
  <c r="AQ97" i="2"/>
  <c r="AQ270" i="2"/>
  <c r="AQ141" i="2"/>
  <c r="AQ71" i="2"/>
  <c r="AQ62" i="2"/>
  <c r="AQ195" i="2"/>
  <c r="AQ74" i="2"/>
  <c r="AQ308" i="2"/>
  <c r="AQ230" i="2"/>
  <c r="AQ525" i="2"/>
  <c r="AQ134" i="2"/>
  <c r="AQ288" i="2"/>
  <c r="AQ623" i="2"/>
  <c r="AQ572" i="2"/>
  <c r="AQ6" i="2"/>
  <c r="AQ410" i="2"/>
  <c r="AQ656" i="2"/>
  <c r="AQ364" i="2"/>
  <c r="AQ104" i="2"/>
  <c r="AQ176" i="2"/>
  <c r="AQ535" i="2"/>
  <c r="AQ540" i="2"/>
  <c r="AQ303" i="2"/>
  <c r="AQ100" i="2"/>
  <c r="AQ332" i="2"/>
  <c r="AQ545" i="2"/>
  <c r="AQ437" i="2"/>
  <c r="AQ418" i="2"/>
  <c r="AQ37" i="2"/>
  <c r="AQ108" i="2"/>
  <c r="AQ214" i="2"/>
  <c r="AQ48" i="2"/>
  <c r="AQ125" i="2"/>
  <c r="AQ424" i="2"/>
  <c r="AQ296" i="2"/>
  <c r="AQ43" i="2"/>
  <c r="AQ412" i="2"/>
  <c r="AQ630" i="2"/>
  <c r="AQ568" i="2"/>
  <c r="AQ637" i="2"/>
  <c r="AQ54" i="2"/>
  <c r="AQ476" i="2"/>
  <c r="AQ469" i="2"/>
  <c r="AQ398" i="2"/>
  <c r="AQ388" i="2"/>
  <c r="AQ458" i="2"/>
  <c r="AQ607" i="2"/>
  <c r="AQ714" i="2"/>
  <c r="AQ716" i="2"/>
  <c r="AQ391" i="2"/>
  <c r="AQ590" i="2"/>
  <c r="AQ211" i="2"/>
  <c r="AQ53" i="2"/>
  <c r="AQ480" i="2"/>
  <c r="AQ548" i="2"/>
  <c r="AQ57" i="2"/>
  <c r="AQ425" i="2"/>
  <c r="AQ483" i="2"/>
  <c r="AQ113" i="2"/>
  <c r="AQ451" i="2"/>
  <c r="AQ266" i="2"/>
  <c r="AQ21" i="2"/>
  <c r="AQ24" i="2"/>
  <c r="AQ350" i="2"/>
  <c r="AQ375" i="2"/>
  <c r="AQ503" i="2"/>
  <c r="AQ188" i="2"/>
  <c r="AQ499" i="2"/>
  <c r="AQ150" i="2"/>
  <c r="AQ731" i="2"/>
  <c r="AQ501" i="2"/>
  <c r="AQ429" i="2"/>
  <c r="AQ3" i="2"/>
  <c r="AQ138" i="2"/>
  <c r="AQ556" i="2"/>
  <c r="AQ345" i="2"/>
  <c r="AQ399" i="2"/>
  <c r="AQ208" i="2"/>
  <c r="AQ55" i="2"/>
  <c r="AQ90" i="2"/>
  <c r="AQ415" i="2"/>
  <c r="AQ217" i="2"/>
  <c r="AQ625" i="2"/>
  <c r="AQ160" i="2"/>
  <c r="AQ133" i="2"/>
  <c r="AQ529" i="2"/>
  <c r="AQ179" i="2"/>
  <c r="AQ233" i="2"/>
  <c r="AQ505" i="2"/>
  <c r="AQ367" i="2"/>
  <c r="AQ80" i="2"/>
  <c r="AQ130" i="2"/>
  <c r="AQ221" i="2"/>
  <c r="AQ510" i="2"/>
  <c r="AQ197" i="2"/>
  <c r="AQ688" i="2"/>
  <c r="AQ573" i="2"/>
  <c r="AQ49" i="2"/>
  <c r="AQ319" i="2"/>
  <c r="AQ549" i="2"/>
  <c r="AQ93" i="2"/>
  <c r="AQ142" i="2"/>
  <c r="AQ365" i="2"/>
  <c r="AQ127" i="2"/>
  <c r="AQ470" i="2"/>
  <c r="AQ356" i="2"/>
  <c r="AQ5" i="2"/>
  <c r="AQ335" i="2"/>
  <c r="AQ250" i="2"/>
  <c r="AQ261" i="2"/>
  <c r="AQ231" i="2"/>
  <c r="AQ300" i="2"/>
  <c r="AQ137" i="2"/>
  <c r="AQ36" i="2"/>
  <c r="AQ421" i="2"/>
  <c r="AQ561" i="2"/>
  <c r="AQ60" i="2"/>
  <c r="AQ220" i="2"/>
  <c r="AQ673" i="2"/>
  <c r="AQ63" i="2"/>
  <c r="AQ636" i="2"/>
  <c r="AQ147" i="2"/>
  <c r="AQ594" i="2"/>
  <c r="AQ371" i="2"/>
  <c r="AQ68" i="2"/>
  <c r="AQ94" i="2"/>
  <c r="AQ75" i="2"/>
  <c r="AQ552" i="2"/>
  <c r="AQ344" i="2"/>
  <c r="AQ532" i="2"/>
  <c r="AQ132" i="2"/>
  <c r="AQ153" i="2"/>
  <c r="AQ276" i="2"/>
  <c r="AQ392" i="2"/>
  <c r="AQ22" i="2"/>
  <c r="AQ536" i="2"/>
  <c r="AQ255" i="2"/>
  <c r="AQ135" i="2"/>
  <c r="AQ45" i="2"/>
  <c r="AQ428" i="2"/>
  <c r="AQ224" i="2"/>
  <c r="AQ157" i="2"/>
  <c r="AQ338" i="2"/>
  <c r="AQ178" i="2"/>
  <c r="AQ686" i="2"/>
  <c r="AQ99" i="2"/>
  <c r="AQ658" i="2"/>
  <c r="AQ406" i="2"/>
  <c r="AQ2" i="2"/>
  <c r="AQ334" i="2"/>
  <c r="AQ38" i="2"/>
  <c r="AQ490" i="2"/>
  <c r="AQ400" i="2"/>
  <c r="AQ61" i="2"/>
  <c r="AQ111" i="2"/>
  <c r="AQ591" i="2"/>
  <c r="AQ116" i="2"/>
  <c r="AQ642" i="2"/>
  <c r="AQ275" i="2"/>
  <c r="AQ708" i="2"/>
  <c r="AQ184" i="2"/>
  <c r="AQ35" i="2"/>
  <c r="AQ98" i="2"/>
  <c r="AQ588" i="2"/>
  <c r="AQ187" i="2"/>
  <c r="AQ432" i="2"/>
  <c r="AQ423" i="2"/>
  <c r="AQ148" i="2"/>
  <c r="AQ734" i="2"/>
  <c r="AQ180" i="2"/>
  <c r="AQ9" i="2"/>
  <c r="AQ34" i="2"/>
  <c r="AQ174" i="2"/>
  <c r="AQ26" i="2"/>
  <c r="AQ593" i="2"/>
  <c r="AQ126" i="2"/>
  <c r="AQ401" i="2"/>
  <c r="AQ236" i="2"/>
  <c r="AQ102" i="2"/>
  <c r="AQ183" i="2"/>
  <c r="AQ91" i="2"/>
  <c r="AQ46" i="2"/>
  <c r="AQ441" i="2"/>
  <c r="AQ551" i="2"/>
  <c r="AQ18" i="2"/>
  <c r="AQ508" i="2"/>
  <c r="AQ312" i="2"/>
  <c r="AQ515" i="2"/>
  <c r="AQ683" i="2"/>
  <c r="AQ601" i="2"/>
  <c r="AQ194" i="2"/>
  <c r="AQ632" i="2"/>
  <c r="AQ324" i="2"/>
  <c r="AQ50" i="2"/>
  <c r="AQ407" i="2"/>
  <c r="AQ715" i="2"/>
  <c r="AQ311" i="2"/>
  <c r="AQ170" i="2"/>
  <c r="AQ12" i="2"/>
  <c r="AQ643" i="2"/>
  <c r="AQ390" i="2"/>
  <c r="AQ653" i="2"/>
  <c r="AQ28" i="2"/>
  <c r="AQ159" i="2"/>
  <c r="AQ14" i="2"/>
  <c r="AQ493" i="2"/>
  <c r="AQ340" i="2"/>
  <c r="AQ634" i="2"/>
  <c r="AQ264" i="2"/>
  <c r="AQ605" i="2"/>
  <c r="AQ196" i="2"/>
  <c r="AQ124" i="2"/>
  <c r="AQ459" i="2"/>
  <c r="AQ241" i="2"/>
  <c r="AQ477" i="2"/>
  <c r="AQ527" i="2"/>
  <c r="AQ219" i="2"/>
  <c r="AQ244" i="2"/>
  <c r="AQ33" i="2"/>
  <c r="AQ464" i="2"/>
  <c r="AQ13" i="2"/>
  <c r="AQ245" i="2"/>
  <c r="AQ609" i="2"/>
  <c r="AQ597" i="2"/>
  <c r="AQ511" i="2"/>
  <c r="AQ257" i="2"/>
  <c r="AQ366" i="2"/>
  <c r="AQ456" i="2"/>
  <c r="AQ358" i="2"/>
  <c r="AQ242" i="2"/>
  <c r="AQ193" i="2"/>
  <c r="AQ640" i="2"/>
  <c r="AQ223" i="2"/>
  <c r="AQ724" i="2"/>
  <c r="AQ709" i="2"/>
  <c r="AQ254" i="2"/>
  <c r="AQ8" i="2"/>
  <c r="AQ260" i="2"/>
  <c r="AQ644" i="2"/>
  <c r="AQ455" i="2"/>
  <c r="AQ110" i="2"/>
  <c r="AQ123" i="2"/>
  <c r="AQ631" i="2"/>
  <c r="AQ486" i="2"/>
  <c r="AQ543" i="2"/>
  <c r="AQ143" i="2"/>
  <c r="AQ570" i="2"/>
  <c r="AQ502" i="2"/>
  <c r="AQ246" i="2"/>
  <c r="AQ7" i="2"/>
  <c r="AQ435" i="2"/>
  <c r="AQ626" i="2"/>
  <c r="AQ11" i="2"/>
  <c r="AQ105" i="2"/>
  <c r="AQ240" i="2"/>
  <c r="AQ144" i="2"/>
  <c r="AQ514" i="2"/>
  <c r="AQ27" i="2"/>
  <c r="AQ443" i="2"/>
  <c r="AQ164" i="2"/>
  <c r="AQ661" i="2"/>
  <c r="AQ162" i="2"/>
  <c r="AQ416" i="2"/>
  <c r="AQ598" i="2"/>
  <c r="AQ639" i="2"/>
  <c r="AQ171" i="2"/>
  <c r="AQ321" i="2"/>
  <c r="AQ690" i="2"/>
  <c r="AQ718" i="2"/>
  <c r="AQ516" i="2"/>
  <c r="AQ82" i="2"/>
  <c r="AQ161" i="2"/>
  <c r="AQ587" i="2"/>
  <c r="AQ114" i="2"/>
  <c r="AQ652" i="2"/>
  <c r="AQ725" i="2"/>
  <c r="AQ538" i="2"/>
  <c r="AQ705" i="2"/>
  <c r="AQ213" i="2"/>
  <c r="AQ328" i="2"/>
  <c r="AQ523" i="2"/>
  <c r="AQ305" i="2"/>
  <c r="AQ360" i="2"/>
  <c r="AQ309" i="2"/>
  <c r="AQ301" i="2"/>
  <c r="AQ354" i="2"/>
  <c r="AQ361" i="2"/>
  <c r="AQ293" i="2"/>
  <c r="AQ20" i="2"/>
  <c r="AQ650" i="2"/>
  <c r="AQ323" i="2"/>
  <c r="AQ129" i="2"/>
  <c r="AQ131" i="2"/>
  <c r="AQ604" i="2"/>
  <c r="AQ717" i="2"/>
  <c r="AQ374" i="2"/>
  <c r="AQ274" i="2"/>
  <c r="AQ172" i="2"/>
  <c r="AQ44" i="2"/>
  <c r="AQ25" i="2"/>
  <c r="AQ581" i="2"/>
  <c r="AQ509" i="2"/>
  <c r="AQ524" i="2"/>
  <c r="AQ558" i="2"/>
  <c r="AQ29" i="2"/>
  <c r="AQ377" i="2"/>
  <c r="AQ304" i="2"/>
  <c r="AQ563" i="2"/>
  <c r="AQ576" i="2"/>
  <c r="AQ56" i="2"/>
  <c r="AQ479" i="2"/>
  <c r="AQ615" i="2"/>
  <c r="AQ77" i="2"/>
  <c r="AQ379" i="2"/>
  <c r="AQ81" i="2"/>
  <c r="AQ267" i="2"/>
  <c r="AQ177" i="2"/>
  <c r="AQ721" i="2"/>
  <c r="AQ462" i="2"/>
  <c r="AQ278" i="2"/>
  <c r="AQ103" i="2"/>
  <c r="AQ73" i="2"/>
  <c r="AQ295" i="2"/>
  <c r="AQ209" i="2"/>
  <c r="AQ86" i="2"/>
  <c r="AQ422" i="2"/>
  <c r="AQ647" i="2"/>
  <c r="AQ599" i="2"/>
  <c r="AQ691" i="2"/>
  <c r="AQ445" i="2"/>
  <c r="AQ326" i="2"/>
  <c r="AQ575" i="2"/>
  <c r="AQ695" i="2"/>
  <c r="AQ577" i="2"/>
  <c r="AQ372" i="2"/>
  <c r="AQ698" i="2"/>
  <c r="AQ537" i="2"/>
  <c r="AQ472" i="2"/>
  <c r="AQ341" i="2"/>
  <c r="AQ248" i="2"/>
  <c r="AQ566" i="2"/>
  <c r="AQ449" i="2"/>
  <c r="AQ507" i="2"/>
  <c r="AQ595" i="2"/>
  <c r="AQ232" i="2"/>
  <c r="AQ474" i="2"/>
  <c r="AQ586" i="2"/>
  <c r="AQ438" i="2"/>
  <c r="AQ39" i="2"/>
  <c r="AQ205" i="2"/>
  <c r="AQ722" i="2"/>
  <c r="AQ269" i="2"/>
  <c r="AQ115" i="2"/>
  <c r="AQ735" i="2"/>
  <c r="AQ206" i="2"/>
  <c r="AQ83" i="2"/>
  <c r="AQ617" i="2"/>
  <c r="AQ457" i="2"/>
  <c r="AQ610" i="2"/>
  <c r="AQ616" i="2"/>
  <c r="AQ307" i="2"/>
  <c r="AQ454" i="2"/>
  <c r="AQ186" i="2"/>
  <c r="AQ352" i="2"/>
  <c r="AQ145" i="2"/>
  <c r="AQ562" i="2"/>
  <c r="AQ112" i="2"/>
  <c r="AQ473" i="2"/>
  <c r="AQ660" i="2"/>
  <c r="AQ348" i="2"/>
  <c r="AQ460" i="2"/>
  <c r="AQ519" i="2"/>
  <c r="AQ119" i="2"/>
  <c r="AQ450" i="2"/>
  <c r="AQ704" i="2"/>
  <c r="AQ669" i="2"/>
  <c r="AQ411" i="2"/>
  <c r="AQ685" i="2"/>
  <c r="AQ96" i="2"/>
  <c r="AQ409" i="2"/>
  <c r="AQ272" i="2"/>
  <c r="AQ78" i="2"/>
  <c r="AQ265" i="2"/>
  <c r="AQ89" i="2"/>
  <c r="AQ72" i="2"/>
  <c r="AQ553" i="2"/>
  <c r="AQ140" i="2"/>
  <c r="AQ622" i="2"/>
  <c r="AQ602" i="2"/>
  <c r="AQ560" i="2"/>
  <c r="AQ199" i="2"/>
  <c r="AQ40" i="2"/>
  <c r="AQ249" i="2"/>
  <c r="AQ247" i="2"/>
  <c r="AQ310" i="2"/>
  <c r="AQ262" i="2"/>
  <c r="AQ619" i="2"/>
  <c r="AQ385" i="2"/>
  <c r="AQ521" i="2"/>
  <c r="AQ641" i="2"/>
  <c r="AQ550" i="2"/>
  <c r="AQ627" i="2"/>
  <c r="AQ69" i="2"/>
  <c r="AQ648" i="2"/>
  <c r="AQ283" i="2"/>
  <c r="AQ200" i="2"/>
  <c r="AQ659" i="2"/>
  <c r="AQ520" i="2"/>
  <c r="AQ693" i="2"/>
  <c r="AQ430" i="2"/>
  <c r="AQ151" i="2"/>
  <c r="AQ226" i="2"/>
  <c r="AQ707" i="2"/>
  <c r="AQ386" i="2"/>
  <c r="AQ306" i="2"/>
  <c r="AQ362" i="2"/>
  <c r="AQ185" i="2"/>
  <c r="AQ222" i="2"/>
  <c r="AQ702" i="2"/>
  <c r="AQ66" i="2"/>
  <c r="AQ95" i="2"/>
  <c r="AQ612" i="2"/>
  <c r="AQ674" i="2"/>
  <c r="AQ263" i="2"/>
  <c r="AQ554" i="2"/>
  <c r="AQ719" i="2"/>
  <c r="AQ256" i="2"/>
  <c r="AQ163" i="2"/>
  <c r="AQ252" i="2"/>
  <c r="AQ657" i="2"/>
  <c r="AQ117" i="2"/>
  <c r="AQ106" i="2"/>
  <c r="AQ237" i="2"/>
  <c r="AQ578" i="2"/>
  <c r="AQ620" i="2"/>
  <c r="AQ738" i="2"/>
  <c r="AQ530" i="2"/>
  <c r="AQ546" i="2"/>
  <c r="AQ592" i="2"/>
  <c r="AQ711" i="2"/>
  <c r="AQ495" i="2"/>
  <c r="AQ342" i="2"/>
  <c r="AQ277" i="2"/>
  <c r="AQ681" i="2"/>
  <c r="AQ273" i="2"/>
  <c r="AQ736" i="2"/>
  <c r="AQ101" i="2"/>
  <c r="AQ500" i="2"/>
  <c r="AQ325" i="2"/>
  <c r="AQ463" i="2"/>
  <c r="AQ494" i="2"/>
  <c r="AQ567" i="2"/>
  <c r="AQ534" i="2"/>
  <c r="AQ207" i="2"/>
  <c r="AQ733" i="2"/>
  <c r="AQ624" i="2"/>
  <c r="AQ517" i="2"/>
  <c r="AQ689" i="2"/>
  <c r="AQ420" i="2"/>
  <c r="AQ351" i="2"/>
  <c r="AQ701" i="2"/>
  <c r="AQ85" i="2"/>
  <c r="AQ497" i="2"/>
  <c r="AQ285" i="2"/>
  <c r="AQ712" i="2"/>
  <c r="AQ284" i="2"/>
  <c r="AQ547" i="2"/>
  <c r="AQ215" i="2"/>
  <c r="AQ173" i="2"/>
  <c r="AQ478" i="2"/>
  <c r="AQ88" i="2"/>
  <c r="AQ268" i="2"/>
  <c r="AQ258" i="2"/>
  <c r="AQ539" i="2"/>
  <c r="AQ336" i="2"/>
  <c r="AQ393" i="2"/>
  <c r="AQ253" i="2"/>
  <c r="AQ651" i="2"/>
  <c r="AQ302" i="2"/>
  <c r="AQ314" i="2"/>
  <c r="AQ444" i="2"/>
  <c r="AQ203" i="2"/>
  <c r="AQ614" i="2"/>
  <c r="AQ452" i="2"/>
  <c r="AQ600" i="2"/>
  <c r="AQ389" i="2"/>
  <c r="AQ189" i="2"/>
  <c r="AQ613" i="2"/>
  <c r="AQ687" i="2"/>
  <c r="AQ729" i="2"/>
  <c r="AQ355" i="2"/>
  <c r="AQ603" i="2"/>
  <c r="AQ294" i="2"/>
  <c r="AQ528" i="2"/>
  <c r="AQ678" i="2"/>
  <c r="AQ675" i="2"/>
  <c r="AQ498" i="2"/>
  <c r="AQ251" i="2"/>
  <c r="AQ666" i="2"/>
  <c r="AQ663" i="2"/>
  <c r="AQ606" i="2"/>
  <c r="AQ408" i="2"/>
  <c r="AQ281" i="2"/>
  <c r="AQ585" i="2"/>
  <c r="AQ662" i="2"/>
  <c r="AQ700" i="2"/>
  <c r="AQ692" i="2"/>
  <c r="AQ513" i="2"/>
  <c r="AQ533" i="2"/>
  <c r="AQ730" i="2"/>
  <c r="AQ676" i="2"/>
  <c r="AQ679" i="2"/>
  <c r="AQ491" i="2"/>
  <c r="AQ696" i="2"/>
  <c r="AQ671" i="2"/>
  <c r="AQ680" i="2"/>
  <c r="AQ706" i="2"/>
  <c r="AQ723" i="2"/>
  <c r="AQ732" i="2"/>
  <c r="AQ710" i="2"/>
  <c r="AQ727" i="2"/>
  <c r="AQ629" i="2"/>
  <c r="AQ646" i="2"/>
  <c r="AQ737" i="2"/>
  <c r="AK654" i="2"/>
  <c r="AR654" i="2" s="1"/>
  <c r="AK504" i="2"/>
  <c r="AR504" i="2" s="1"/>
  <c r="AK512" i="2"/>
  <c r="AK109" i="2"/>
  <c r="AK271" i="2"/>
  <c r="AK370" i="2"/>
  <c r="AR370" i="2" s="1"/>
  <c r="AK337" i="2"/>
  <c r="AK353" i="2"/>
  <c r="AR353" i="2" s="1"/>
  <c r="AK461" i="2"/>
  <c r="AR461" i="2" s="1"/>
  <c r="AK618" i="2"/>
  <c r="AR618" i="2" s="1"/>
  <c r="AK181" i="2"/>
  <c r="AK333" i="2"/>
  <c r="AR333" i="2" s="1"/>
  <c r="AK156" i="2"/>
  <c r="AK670" i="2"/>
  <c r="AR670" i="2" s="1"/>
  <c r="AK168" i="2"/>
  <c r="AR168" i="2" s="1"/>
  <c r="AK446" i="2"/>
  <c r="AR446" i="2" s="1"/>
  <c r="AK608" i="2"/>
  <c r="AR608" i="2" s="1"/>
  <c r="AK51" i="2"/>
  <c r="AK645" i="2"/>
  <c r="AR645" i="2" s="1"/>
  <c r="AK395" i="2"/>
  <c r="AR395" i="2" s="1"/>
  <c r="AK439" i="2"/>
  <c r="AR439" i="2" s="1"/>
  <c r="AK380" i="2"/>
  <c r="AR380" i="2" s="1"/>
  <c r="AK243" i="2"/>
  <c r="AR243" i="2" s="1"/>
  <c r="AK376" i="2"/>
  <c r="AK559" i="2"/>
  <c r="AR559" i="2" s="1"/>
  <c r="AK292" i="2"/>
  <c r="AK84" i="2"/>
  <c r="AK584" i="2"/>
  <c r="AR584" i="2" s="1"/>
  <c r="AK146" i="2"/>
  <c r="AR146" i="2" s="1"/>
  <c r="AK596" i="2"/>
  <c r="AR596" i="2" s="1"/>
  <c r="AK369" i="2"/>
  <c r="AK713" i="2"/>
  <c r="AR713" i="2" s="1"/>
  <c r="AK154" i="2"/>
  <c r="AK426" i="2"/>
  <c r="AR426" i="2" s="1"/>
  <c r="AK728" i="2"/>
  <c r="AR728" i="2" s="1"/>
  <c r="AK378" i="2"/>
  <c r="AK19" i="2"/>
  <c r="AK121" i="2"/>
  <c r="AK682" i="2"/>
  <c r="AR682" i="2" s="1"/>
  <c r="AK291" i="2"/>
  <c r="AR291" i="2" s="1"/>
  <c r="AK42" i="2"/>
  <c r="AK417" i="2"/>
  <c r="AR417" i="2" s="1"/>
  <c r="AK526" i="2"/>
  <c r="AR526" i="2" s="1"/>
  <c r="AK467" i="2"/>
  <c r="AR467" i="2" s="1"/>
  <c r="AK169" i="2"/>
  <c r="AR169" i="2" s="1"/>
  <c r="AK234" i="2"/>
  <c r="AK440" i="2"/>
  <c r="AR440" i="2" s="1"/>
  <c r="AK583" i="2"/>
  <c r="AR583" i="2" s="1"/>
  <c r="AK488" i="2"/>
  <c r="AR488" i="2" s="1"/>
  <c r="AK286" i="2"/>
  <c r="AR286" i="2" s="1"/>
  <c r="AK402" i="2"/>
  <c r="AR402" i="2" s="1"/>
  <c r="AK313" i="2"/>
  <c r="AK481" i="2"/>
  <c r="AR481" i="2" s="1"/>
  <c r="AK518" i="2"/>
  <c r="AR518" i="2" s="1"/>
  <c r="AK216" i="2"/>
  <c r="AK128" i="2"/>
  <c r="AR128" i="2" s="1"/>
  <c r="AK347" i="2"/>
  <c r="AK496" i="2"/>
  <c r="AK289" i="2"/>
  <c r="AR289" i="2" s="1"/>
  <c r="AK384" i="2"/>
  <c r="AR384" i="2" s="1"/>
  <c r="AK482" i="2"/>
  <c r="AR482" i="2" s="1"/>
  <c r="AK198" i="2"/>
  <c r="AR198" i="2" s="1"/>
  <c r="AK327" i="2"/>
  <c r="AR327" i="2" s="1"/>
  <c r="AK297" i="2"/>
  <c r="AR297" i="2" s="1"/>
  <c r="AK92" i="2"/>
  <c r="AR92" i="2" s="1"/>
  <c r="AK322" i="2"/>
  <c r="AK349" i="2"/>
  <c r="C40" i="3" s="1"/>
  <c r="AK290" i="2"/>
  <c r="AK298" i="2"/>
  <c r="AR298" i="2" s="1"/>
  <c r="AK383" i="2"/>
  <c r="AR383" i="2" s="1"/>
  <c r="AK555" i="2"/>
  <c r="AR555" i="2" s="1"/>
  <c r="AK582" i="2"/>
  <c r="AR582" i="2" s="1"/>
  <c r="AK167" i="2"/>
  <c r="AK387" i="2"/>
  <c r="AR387" i="2" s="1"/>
  <c r="AK210" i="2"/>
  <c r="AR210" i="2" s="1"/>
  <c r="AK122" i="2"/>
  <c r="AK611" i="2"/>
  <c r="AR611" i="2" s="1"/>
  <c r="AK204" i="2"/>
  <c r="AK64" i="2"/>
  <c r="AR64" i="2" s="1"/>
  <c r="AK165" i="2"/>
  <c r="AR165" i="2" s="1"/>
  <c r="AK492" i="2"/>
  <c r="AR492" i="2" s="1"/>
  <c r="AK282" i="2"/>
  <c r="AR282" i="2" s="1"/>
  <c r="AK343" i="2"/>
  <c r="AK475" i="2"/>
  <c r="AR475" i="2" s="1"/>
  <c r="AK58" i="2"/>
  <c r="AK41" i="2"/>
  <c r="AK419" i="2"/>
  <c r="AR419" i="2" s="1"/>
  <c r="AK238" i="2"/>
  <c r="AK357" i="2"/>
  <c r="AK565" i="2"/>
  <c r="AR565" i="2" s="1"/>
  <c r="AK87" i="2"/>
  <c r="AK218" i="2"/>
  <c r="AK316" i="2"/>
  <c r="AR316" i="2" s="1"/>
  <c r="AK442" i="2"/>
  <c r="AR442" i="2" s="1"/>
  <c r="AK139" i="2"/>
  <c r="AR139" i="2" s="1"/>
  <c r="AK655" i="2"/>
  <c r="AR655" i="2" s="1"/>
  <c r="AK317" i="2"/>
  <c r="AR317" i="2" s="1"/>
  <c r="AK107" i="2"/>
  <c r="AK339" i="2"/>
  <c r="AR339" i="2" s="1"/>
  <c r="AK229" i="2"/>
  <c r="AK404" i="2"/>
  <c r="AR404" i="2" s="1"/>
  <c r="AK373" i="2"/>
  <c r="AR373" i="2" s="1"/>
  <c r="AK10" i="2"/>
  <c r="AK489" i="2"/>
  <c r="AR489" i="2" s="1"/>
  <c r="AK136" i="2"/>
  <c r="AR136" i="2" s="1"/>
  <c r="AK694" i="2"/>
  <c r="AR694" i="2" s="1"/>
  <c r="AK31" i="2"/>
  <c r="AK329" i="2"/>
  <c r="AR329" i="2" s="1"/>
  <c r="AK684" i="2"/>
  <c r="AR684" i="2" s="1"/>
  <c r="AK47" i="2"/>
  <c r="AK466" i="2"/>
  <c r="AK381" i="2"/>
  <c r="AK359" i="2"/>
  <c r="AR359" i="2" s="1"/>
  <c r="AK720" i="2"/>
  <c r="AR720" i="2" s="1"/>
  <c r="AK17" i="2"/>
  <c r="AK346" i="2"/>
  <c r="AR346" i="2" s="1"/>
  <c r="AK52" i="2"/>
  <c r="AK67" i="2"/>
  <c r="AK287" i="2"/>
  <c r="AR287" i="2" s="1"/>
  <c r="AK225" i="2"/>
  <c r="AK65" i="2"/>
  <c r="AK633" i="2"/>
  <c r="AR633" i="2" s="1"/>
  <c r="AK579" i="2"/>
  <c r="AR579" i="2" s="1"/>
  <c r="AK158" i="2"/>
  <c r="AK227" i="2"/>
  <c r="AK363" i="2"/>
  <c r="AR363" i="2" s="1"/>
  <c r="AK330" i="2"/>
  <c r="AR330" i="2" s="1"/>
  <c r="AK465" i="2"/>
  <c r="AR465" i="2" s="1"/>
  <c r="AK15" i="2"/>
  <c r="AK120" i="2"/>
  <c r="AK468" i="2"/>
  <c r="AR468" i="2" s="1"/>
  <c r="AK320" i="2"/>
  <c r="AK506" i="2"/>
  <c r="AK152" i="2"/>
  <c r="AR152" i="2" s="1"/>
  <c r="AK235" i="2"/>
  <c r="AK638" i="2"/>
  <c r="AR638" i="2" s="1"/>
  <c r="AK414" i="2"/>
  <c r="AK397" i="2"/>
  <c r="AR397" i="2" s="1"/>
  <c r="AK665" i="2"/>
  <c r="AR665" i="2" s="1"/>
  <c r="AK368" i="2"/>
  <c r="AR368" i="2" s="1"/>
  <c r="AK699" i="2"/>
  <c r="AK190" i="2"/>
  <c r="AK413" i="2"/>
  <c r="AR413" i="2" s="1"/>
  <c r="AK16" i="2"/>
  <c r="AK315" i="2"/>
  <c r="AR315" i="2" s="1"/>
  <c r="AK571" i="2"/>
  <c r="AR571" i="2" s="1"/>
  <c r="AK447" i="2"/>
  <c r="AK453" i="2"/>
  <c r="AR453" i="2" s="1"/>
  <c r="AK541" i="2"/>
  <c r="AR541" i="2" s="1"/>
  <c r="AK23" i="2"/>
  <c r="AK677" i="2"/>
  <c r="AR677" i="2" s="1"/>
  <c r="AK155" i="2"/>
  <c r="AK118" i="2"/>
  <c r="AR118" i="2" s="1"/>
  <c r="AK228" i="2"/>
  <c r="AR228" i="2" s="1"/>
  <c r="AK182" i="2"/>
  <c r="AR182" i="2" s="1"/>
  <c r="AK487" i="2"/>
  <c r="AR487" i="2" s="1"/>
  <c r="AK394" i="2"/>
  <c r="AR394" i="2" s="1"/>
  <c r="AK192" i="2"/>
  <c r="AR192" i="2" s="1"/>
  <c r="AK30" i="2"/>
  <c r="AK166" i="2"/>
  <c r="AK431" i="2"/>
  <c r="AR431" i="2" s="1"/>
  <c r="AK726" i="2"/>
  <c r="AR726" i="2" s="1"/>
  <c r="AK259" i="2"/>
  <c r="AR259" i="2" s="1"/>
  <c r="AK542" i="2"/>
  <c r="AR542" i="2" s="1"/>
  <c r="AK382" i="2"/>
  <c r="AK484" i="2"/>
  <c r="AR484" i="2" s="1"/>
  <c r="AK239" i="2"/>
  <c r="AR239" i="2" s="1"/>
  <c r="AK212" i="2"/>
  <c r="AK531" i="2"/>
  <c r="AR531" i="2" s="1"/>
  <c r="AK79" i="2"/>
  <c r="AK175" i="2"/>
  <c r="AK569" i="2"/>
  <c r="AK667" i="2"/>
  <c r="AR667" i="2" s="1"/>
  <c r="AK522" i="2"/>
  <c r="AR522" i="2" s="1"/>
  <c r="AK471" i="2"/>
  <c r="AK544" i="2"/>
  <c r="AR544" i="2" s="1"/>
  <c r="AK580" i="2"/>
  <c r="AR580" i="2" s="1"/>
  <c r="AK564" i="2"/>
  <c r="AR564" i="2" s="1"/>
  <c r="AK635" i="2"/>
  <c r="AR635" i="2" s="1"/>
  <c r="AK70" i="2"/>
  <c r="AK664" i="2"/>
  <c r="AR664" i="2" s="1"/>
  <c r="AK299" i="2"/>
  <c r="AR299" i="2" s="1"/>
  <c r="AK4" i="2"/>
  <c r="C32" i="3" s="1"/>
  <c r="AK405" i="2"/>
  <c r="AR405" i="2" s="1"/>
  <c r="AK434" i="2"/>
  <c r="AR434" i="2" s="1"/>
  <c r="AK628" i="2"/>
  <c r="AR628" i="2" s="1"/>
  <c r="AK703" i="2"/>
  <c r="AR703" i="2" s="1"/>
  <c r="AK202" i="2"/>
  <c r="AK32" i="2"/>
  <c r="AK191" i="2"/>
  <c r="AK574" i="2"/>
  <c r="AR574" i="2" s="1"/>
  <c r="AK201" i="2"/>
  <c r="AR201" i="2" s="1"/>
  <c r="AK697" i="2"/>
  <c r="AR697" i="2" s="1"/>
  <c r="AK318" i="2"/>
  <c r="AK589" i="2"/>
  <c r="AR589" i="2" s="1"/>
  <c r="AK485" i="2"/>
  <c r="AR485" i="2" s="1"/>
  <c r="AK557" i="2"/>
  <c r="AK331" i="2"/>
  <c r="AK149" i="2"/>
  <c r="AR149" i="2" s="1"/>
  <c r="AK427" i="2"/>
  <c r="AR427" i="2" s="1"/>
  <c r="AK396" i="2"/>
  <c r="AK76" i="2"/>
  <c r="C18" i="3" s="1"/>
  <c r="AK672" i="2"/>
  <c r="AR672" i="2" s="1"/>
  <c r="AK448" i="2"/>
  <c r="AR448" i="2" s="1"/>
  <c r="AK649" i="2"/>
  <c r="AR649" i="2" s="1"/>
  <c r="AK59" i="2"/>
  <c r="AK279" i="2"/>
  <c r="AK668" i="2"/>
  <c r="AR668" i="2" s="1"/>
  <c r="AK280" i="2"/>
  <c r="AK403" i="2"/>
  <c r="AK433" i="2"/>
  <c r="AK621" i="2"/>
  <c r="AR621" i="2" s="1"/>
  <c r="AK436" i="2"/>
  <c r="AR436" i="2" s="1"/>
  <c r="AK97" i="2"/>
  <c r="AR97" i="2" s="1"/>
  <c r="AK270" i="2"/>
  <c r="AR270" i="2" s="1"/>
  <c r="AK141" i="2"/>
  <c r="AK71" i="2"/>
  <c r="AR71" i="2" s="1"/>
  <c r="AK62" i="2"/>
  <c r="AR62" i="2" s="1"/>
  <c r="AK195" i="2"/>
  <c r="AK74" i="2"/>
  <c r="AK308" i="2"/>
  <c r="AK230" i="2"/>
  <c r="AR230" i="2" s="1"/>
  <c r="AK525" i="2"/>
  <c r="AR525" i="2" s="1"/>
  <c r="AK134" i="2"/>
  <c r="AK288" i="2"/>
  <c r="AR288" i="2" s="1"/>
  <c r="AK623" i="2"/>
  <c r="AR623" i="2" s="1"/>
  <c r="AK572" i="2"/>
  <c r="AR572" i="2" s="1"/>
  <c r="AK6" i="2"/>
  <c r="C81" i="3" s="1"/>
  <c r="AK410" i="2"/>
  <c r="AR410" i="2" s="1"/>
  <c r="AK656" i="2"/>
  <c r="AR656" i="2" s="1"/>
  <c r="AK364" i="2"/>
  <c r="AK104" i="2"/>
  <c r="AK176" i="2"/>
  <c r="AK535" i="2"/>
  <c r="AR535" i="2" s="1"/>
  <c r="AK540" i="2"/>
  <c r="AR540" i="2" s="1"/>
  <c r="AK303" i="2"/>
  <c r="AR303" i="2" s="1"/>
  <c r="AK100" i="2"/>
  <c r="AK332" i="2"/>
  <c r="AK545" i="2"/>
  <c r="AR545" i="2" s="1"/>
  <c r="AK437" i="2"/>
  <c r="AK418" i="2"/>
  <c r="AR418" i="2" s="1"/>
  <c r="AK37" i="2"/>
  <c r="AK108" i="2"/>
  <c r="AK214" i="2"/>
  <c r="AK48" i="2"/>
  <c r="AK125" i="2"/>
  <c r="AR125" i="2" s="1"/>
  <c r="AK424" i="2"/>
  <c r="AR424" i="2" s="1"/>
  <c r="AK296" i="2"/>
  <c r="AR296" i="2" s="1"/>
  <c r="AK43" i="2"/>
  <c r="AK412" i="2"/>
  <c r="AR412" i="2" s="1"/>
  <c r="AK630" i="2"/>
  <c r="AR630" i="2" s="1"/>
  <c r="AK568" i="2"/>
  <c r="AR568" i="2" s="1"/>
  <c r="AK637" i="2"/>
  <c r="AR637" i="2" s="1"/>
  <c r="AK54" i="2"/>
  <c r="C49" i="3" s="1"/>
  <c r="AK476" i="2"/>
  <c r="AK469" i="2"/>
  <c r="AR469" i="2" s="1"/>
  <c r="AK398" i="2"/>
  <c r="AK388" i="2"/>
  <c r="AR388" i="2" s="1"/>
  <c r="AK458" i="2"/>
  <c r="AR458" i="2" s="1"/>
  <c r="AK607" i="2"/>
  <c r="AR607" i="2" s="1"/>
  <c r="AK714" i="2"/>
  <c r="AR714" i="2" s="1"/>
  <c r="AK716" i="2"/>
  <c r="AR716" i="2" s="1"/>
  <c r="AK391" i="2"/>
  <c r="AR391" i="2" s="1"/>
  <c r="AK590" i="2"/>
  <c r="AR590" i="2" s="1"/>
  <c r="AK211" i="2"/>
  <c r="AR211" i="2" s="1"/>
  <c r="AK53" i="2"/>
  <c r="C2" i="3" s="1"/>
  <c r="AK480" i="2"/>
  <c r="AK548" i="2"/>
  <c r="AK57" i="2"/>
  <c r="AK425" i="2"/>
  <c r="AR425" i="2" s="1"/>
  <c r="AK483" i="2"/>
  <c r="AR483" i="2" s="1"/>
  <c r="AK113" i="2"/>
  <c r="AK451" i="2"/>
  <c r="AK266" i="2"/>
  <c r="AK21" i="2"/>
  <c r="AK24" i="2"/>
  <c r="AR24" i="2" s="1"/>
  <c r="AK350" i="2"/>
  <c r="AK375" i="2"/>
  <c r="AK503" i="2"/>
  <c r="AR503" i="2" s="1"/>
  <c r="AK188" i="2"/>
  <c r="AK499" i="2"/>
  <c r="AR499" i="2" s="1"/>
  <c r="AK150" i="2"/>
  <c r="AR150" i="2" s="1"/>
  <c r="AK731" i="2"/>
  <c r="AR731" i="2" s="1"/>
  <c r="AK501" i="2"/>
  <c r="AR501" i="2" s="1"/>
  <c r="AK429" i="2"/>
  <c r="AR429" i="2" s="1"/>
  <c r="AK3" i="2"/>
  <c r="AK138" i="2"/>
  <c r="AR138" i="2" s="1"/>
  <c r="AK556" i="2"/>
  <c r="AR556" i="2" s="1"/>
  <c r="AK345" i="2"/>
  <c r="AK399" i="2"/>
  <c r="AK208" i="2"/>
  <c r="AK55" i="2"/>
  <c r="AK90" i="2"/>
  <c r="AK415" i="2"/>
  <c r="AR415" i="2" s="1"/>
  <c r="AK217" i="2"/>
  <c r="AK625" i="2"/>
  <c r="AR625" i="2" s="1"/>
  <c r="AK160" i="2"/>
  <c r="AR160" i="2" s="1"/>
  <c r="AK133" i="2"/>
  <c r="AK529" i="2"/>
  <c r="AK179" i="2"/>
  <c r="AK233" i="2"/>
  <c r="AK505" i="2"/>
  <c r="AR505" i="2" s="1"/>
  <c r="AK367" i="2"/>
  <c r="AR367" i="2" s="1"/>
  <c r="AK80" i="2"/>
  <c r="AK130" i="2"/>
  <c r="AK221" i="2"/>
  <c r="C16" i="3" s="1"/>
  <c r="AK510" i="2"/>
  <c r="AK197" i="2"/>
  <c r="AK688" i="2"/>
  <c r="AR688" i="2" s="1"/>
  <c r="AK573" i="2"/>
  <c r="AK49" i="2"/>
  <c r="AK319" i="2"/>
  <c r="AR319" i="2" s="1"/>
  <c r="AK549" i="2"/>
  <c r="AR549" i="2" s="1"/>
  <c r="AK93" i="2"/>
  <c r="AK142" i="2"/>
  <c r="AR142" i="2" s="1"/>
  <c r="AK365" i="2"/>
  <c r="AR365" i="2" s="1"/>
  <c r="AK127" i="2"/>
  <c r="AR127" i="2" s="1"/>
  <c r="AK470" i="2"/>
  <c r="AR470" i="2" s="1"/>
  <c r="AK356" i="2"/>
  <c r="AR356" i="2" s="1"/>
  <c r="AK5" i="2"/>
  <c r="AK335" i="2"/>
  <c r="AR335" i="2" s="1"/>
  <c r="AK250" i="2"/>
  <c r="AR250" i="2" s="1"/>
  <c r="AK261" i="2"/>
  <c r="AR261" i="2" s="1"/>
  <c r="AK231" i="2"/>
  <c r="AK300" i="2"/>
  <c r="AR300" i="2" s="1"/>
  <c r="AK137" i="2"/>
  <c r="AK36" i="2"/>
  <c r="AK421" i="2"/>
  <c r="AR421" i="2" s="1"/>
  <c r="AK561" i="2"/>
  <c r="AR561" i="2" s="1"/>
  <c r="AK60" i="2"/>
  <c r="AK220" i="2"/>
  <c r="AK673" i="2"/>
  <c r="AR673" i="2" s="1"/>
  <c r="AK63" i="2"/>
  <c r="AK636" i="2"/>
  <c r="AR636" i="2" s="1"/>
  <c r="AK147" i="2"/>
  <c r="AK594" i="2"/>
  <c r="AR594" i="2" s="1"/>
  <c r="AK371" i="2"/>
  <c r="AR371" i="2" s="1"/>
  <c r="AK68" i="2"/>
  <c r="AR68" i="2" s="1"/>
  <c r="AK94" i="2"/>
  <c r="AK75" i="2"/>
  <c r="AK552" i="2"/>
  <c r="AR552" i="2" s="1"/>
  <c r="AK344" i="2"/>
  <c r="AR344" i="2" s="1"/>
  <c r="AK532" i="2"/>
  <c r="AR532" i="2" s="1"/>
  <c r="AK132" i="2"/>
  <c r="AK153" i="2"/>
  <c r="AR153" i="2" s="1"/>
  <c r="AK276" i="2"/>
  <c r="AR276" i="2" s="1"/>
  <c r="AK392" i="2"/>
  <c r="AR392" i="2" s="1"/>
  <c r="AK22" i="2"/>
  <c r="AK536" i="2"/>
  <c r="AR536" i="2" s="1"/>
  <c r="AK255" i="2"/>
  <c r="AR255" i="2" s="1"/>
  <c r="AK135" i="2"/>
  <c r="C75" i="3" s="1"/>
  <c r="AK45" i="2"/>
  <c r="AK428" i="2"/>
  <c r="AK224" i="2"/>
  <c r="AK157" i="2"/>
  <c r="AR157" i="2" s="1"/>
  <c r="AK338" i="2"/>
  <c r="AR338" i="2" s="1"/>
  <c r="AK178" i="2"/>
  <c r="AK686" i="2"/>
  <c r="AR686" i="2" s="1"/>
  <c r="AK99" i="2"/>
  <c r="AR99" i="2" s="1"/>
  <c r="AK658" i="2"/>
  <c r="AR658" i="2" s="1"/>
  <c r="AK406" i="2"/>
  <c r="AR406" i="2" s="1"/>
  <c r="AK2" i="2"/>
  <c r="C5" i="3" s="1"/>
  <c r="AK334" i="2"/>
  <c r="AR334" i="2" s="1"/>
  <c r="AK38" i="2"/>
  <c r="AR38" i="2" s="1"/>
  <c r="AK490" i="2"/>
  <c r="AR490" i="2" s="1"/>
  <c r="AK400" i="2"/>
  <c r="AK61" i="2"/>
  <c r="AR61" i="2" s="1"/>
  <c r="AK111" i="2"/>
  <c r="AR111" i="2" s="1"/>
  <c r="AK591" i="2"/>
  <c r="AR591" i="2" s="1"/>
  <c r="AK116" i="2"/>
  <c r="AK642" i="2"/>
  <c r="AR642" i="2" s="1"/>
  <c r="AK275" i="2"/>
  <c r="AR275" i="2" s="1"/>
  <c r="AK708" i="2"/>
  <c r="AR708" i="2" s="1"/>
  <c r="AK184" i="2"/>
  <c r="AK35" i="2"/>
  <c r="C19" i="3" s="1"/>
  <c r="AK98" i="2"/>
  <c r="AK588" i="2"/>
  <c r="AK187" i="2"/>
  <c r="C14" i="3" s="1"/>
  <c r="AK432" i="2"/>
  <c r="AR432" i="2" s="1"/>
  <c r="AK423" i="2"/>
  <c r="AK148" i="2"/>
  <c r="AK734" i="2"/>
  <c r="AR734" i="2" s="1"/>
  <c r="AK180" i="2"/>
  <c r="AR180" i="2" s="1"/>
  <c r="AK9" i="2"/>
  <c r="AK34" i="2"/>
  <c r="AK174" i="2"/>
  <c r="AK26" i="2"/>
  <c r="AK593" i="2"/>
  <c r="AR593" i="2" s="1"/>
  <c r="AK126" i="2"/>
  <c r="AK401" i="2"/>
  <c r="AR401" i="2" s="1"/>
  <c r="AK236" i="2"/>
  <c r="AR236" i="2" s="1"/>
  <c r="AK102" i="2"/>
  <c r="AK183" i="2"/>
  <c r="AR183" i="2" s="1"/>
  <c r="AK91" i="2"/>
  <c r="AK46" i="2"/>
  <c r="AR46" i="2" s="1"/>
  <c r="AK441" i="2"/>
  <c r="AR441" i="2" s="1"/>
  <c r="AK551" i="2"/>
  <c r="AR551" i="2" s="1"/>
  <c r="AK18" i="2"/>
  <c r="C13" i="3" s="1"/>
  <c r="AK508" i="2"/>
  <c r="AK312" i="2"/>
  <c r="AR312" i="2" s="1"/>
  <c r="AK515" i="2"/>
  <c r="AR515" i="2" s="1"/>
  <c r="AK683" i="2"/>
  <c r="AR683" i="2" s="1"/>
  <c r="AK601" i="2"/>
  <c r="AK194" i="2"/>
  <c r="AK632" i="2"/>
  <c r="AR632" i="2" s="1"/>
  <c r="AK324" i="2"/>
  <c r="AR324" i="2" s="1"/>
  <c r="AK50" i="2"/>
  <c r="AK407" i="2"/>
  <c r="AR407" i="2" s="1"/>
  <c r="AK715" i="2"/>
  <c r="AR715" i="2" s="1"/>
  <c r="AK311" i="2"/>
  <c r="AK170" i="2"/>
  <c r="AR170" i="2" s="1"/>
  <c r="AK12" i="2"/>
  <c r="AK643" i="2"/>
  <c r="AR643" i="2" s="1"/>
  <c r="AK390" i="2"/>
  <c r="AR390" i="2" s="1"/>
  <c r="AK653" i="2"/>
  <c r="AR653" i="2" s="1"/>
  <c r="AK28" i="2"/>
  <c r="AK159" i="2"/>
  <c r="AK14" i="2"/>
  <c r="AK493" i="2"/>
  <c r="AR493" i="2" s="1"/>
  <c r="AK340" i="2"/>
  <c r="AR340" i="2" s="1"/>
  <c r="AK634" i="2"/>
  <c r="AR634" i="2" s="1"/>
  <c r="AK264" i="2"/>
  <c r="AK605" i="2"/>
  <c r="AR605" i="2" s="1"/>
  <c r="AK196" i="2"/>
  <c r="AR196" i="2" s="1"/>
  <c r="AK124" i="2"/>
  <c r="AK459" i="2"/>
  <c r="AK241" i="2"/>
  <c r="AR241" i="2" s="1"/>
  <c r="AK477" i="2"/>
  <c r="AR477" i="2" s="1"/>
  <c r="AK527" i="2"/>
  <c r="AR527" i="2" s="1"/>
  <c r="AK219" i="2"/>
  <c r="AR219" i="2" s="1"/>
  <c r="AK244" i="2"/>
  <c r="AR244" i="2" s="1"/>
  <c r="AK33" i="2"/>
  <c r="AK464" i="2"/>
  <c r="AR464" i="2" s="1"/>
  <c r="AK13" i="2"/>
  <c r="C7" i="3" s="1"/>
  <c r="AK245" i="2"/>
  <c r="AK609" i="2"/>
  <c r="AR609" i="2" s="1"/>
  <c r="AK597" i="2"/>
  <c r="AR597" i="2" s="1"/>
  <c r="AK511" i="2"/>
  <c r="AR511" i="2" s="1"/>
  <c r="AK257" i="2"/>
  <c r="AK366" i="2"/>
  <c r="AR366" i="2" s="1"/>
  <c r="AK456" i="2"/>
  <c r="AR456" i="2" s="1"/>
  <c r="AK358" i="2"/>
  <c r="AR358" i="2" s="1"/>
  <c r="AK242" i="2"/>
  <c r="AK193" i="2"/>
  <c r="AR193" i="2" s="1"/>
  <c r="AK640" i="2"/>
  <c r="AR640" i="2" s="1"/>
  <c r="AK223" i="2"/>
  <c r="AK724" i="2"/>
  <c r="AR724" i="2" s="1"/>
  <c r="AK709" i="2"/>
  <c r="AR709" i="2" s="1"/>
  <c r="AK254" i="2"/>
  <c r="AR254" i="2" s="1"/>
  <c r="AK8" i="2"/>
  <c r="AK260" i="2"/>
  <c r="AR260" i="2" s="1"/>
  <c r="AK644" i="2"/>
  <c r="AR644" i="2" s="1"/>
  <c r="AK455" i="2"/>
  <c r="AK110" i="2"/>
  <c r="AK123" i="2"/>
  <c r="AK631" i="2"/>
  <c r="AR631" i="2" s="1"/>
  <c r="AK486" i="2"/>
  <c r="AR486" i="2" s="1"/>
  <c r="AK543" i="2"/>
  <c r="AK143" i="2"/>
  <c r="AK570" i="2"/>
  <c r="AR570" i="2" s="1"/>
  <c r="AK502" i="2"/>
  <c r="AR502" i="2" s="1"/>
  <c r="AK246" i="2"/>
  <c r="AK7" i="2"/>
  <c r="C12" i="3" s="1"/>
  <c r="AK435" i="2"/>
  <c r="AR435" i="2" s="1"/>
  <c r="AK626" i="2"/>
  <c r="AR626" i="2" s="1"/>
  <c r="AK11" i="2"/>
  <c r="AK105" i="2"/>
  <c r="AK240" i="2"/>
  <c r="AK144" i="2"/>
  <c r="AK514" i="2"/>
  <c r="AK27" i="2"/>
  <c r="AK443" i="2"/>
  <c r="AR443" i="2" s="1"/>
  <c r="AK164" i="2"/>
  <c r="AK661" i="2"/>
  <c r="AR661" i="2" s="1"/>
  <c r="AK162" i="2"/>
  <c r="AR162" i="2" s="1"/>
  <c r="AK416" i="2"/>
  <c r="AK598" i="2"/>
  <c r="AR598" i="2" s="1"/>
  <c r="AK639" i="2"/>
  <c r="AR639" i="2" s="1"/>
  <c r="AK171" i="2"/>
  <c r="AK321" i="2"/>
  <c r="AK690" i="2"/>
  <c r="AR690" i="2" s="1"/>
  <c r="AK718" i="2"/>
  <c r="AR718" i="2" s="1"/>
  <c r="AK516" i="2"/>
  <c r="AK82" i="2"/>
  <c r="AK161" i="2"/>
  <c r="AK587" i="2"/>
  <c r="AR587" i="2" s="1"/>
  <c r="AK114" i="2"/>
  <c r="AK652" i="2"/>
  <c r="AR652" i="2" s="1"/>
  <c r="AK725" i="2"/>
  <c r="AR725" i="2" s="1"/>
  <c r="AK538" i="2"/>
  <c r="AR538" i="2" s="1"/>
  <c r="AK705" i="2"/>
  <c r="AR705" i="2" s="1"/>
  <c r="AK213" i="2"/>
  <c r="AK328" i="2"/>
  <c r="AR328" i="2" s="1"/>
  <c r="AK523" i="2"/>
  <c r="AR523" i="2" s="1"/>
  <c r="AK305" i="2"/>
  <c r="AR305" i="2" s="1"/>
  <c r="AK360" i="2"/>
  <c r="AR360" i="2" s="1"/>
  <c r="AK309" i="2"/>
  <c r="AK301" i="2"/>
  <c r="AK354" i="2"/>
  <c r="AK361" i="2"/>
  <c r="AR361" i="2" s="1"/>
  <c r="AK293" i="2"/>
  <c r="AR293" i="2" s="1"/>
  <c r="AK20" i="2"/>
  <c r="AK650" i="2"/>
  <c r="AR650" i="2" s="1"/>
  <c r="AK323" i="2"/>
  <c r="AR323" i="2" s="1"/>
  <c r="AK129" i="2"/>
  <c r="AK131" i="2"/>
  <c r="AR131" i="2" s="1"/>
  <c r="AK604" i="2"/>
  <c r="AK717" i="2"/>
  <c r="AK374" i="2"/>
  <c r="AR374" i="2" s="1"/>
  <c r="AK274" i="2"/>
  <c r="AR274" i="2" s="1"/>
  <c r="AK172" i="2"/>
  <c r="AR172" i="2" s="1"/>
  <c r="AK44" i="2"/>
  <c r="AK25" i="2"/>
  <c r="AK581" i="2"/>
  <c r="AR581" i="2" s="1"/>
  <c r="AK509" i="2"/>
  <c r="AR509" i="2" s="1"/>
  <c r="AK524" i="2"/>
  <c r="AR524" i="2" s="1"/>
  <c r="AK558" i="2"/>
  <c r="AK29" i="2"/>
  <c r="C36" i="3" s="1"/>
  <c r="AK377" i="2"/>
  <c r="AK304" i="2"/>
  <c r="AR304" i="2" s="1"/>
  <c r="AK563" i="2"/>
  <c r="AR563" i="2" s="1"/>
  <c r="AK576" i="2"/>
  <c r="AR576" i="2" s="1"/>
  <c r="AK56" i="2"/>
  <c r="AK479" i="2"/>
  <c r="AR479" i="2" s="1"/>
  <c r="AK615" i="2"/>
  <c r="AR615" i="2" s="1"/>
  <c r="AK77" i="2"/>
  <c r="AK379" i="2"/>
  <c r="AR379" i="2" s="1"/>
  <c r="AK81" i="2"/>
  <c r="AK267" i="2"/>
  <c r="AR267" i="2" s="1"/>
  <c r="AK177" i="2"/>
  <c r="AR177" i="2" s="1"/>
  <c r="AK721" i="2"/>
  <c r="AR721" i="2" s="1"/>
  <c r="AK462" i="2"/>
  <c r="AR462" i="2" s="1"/>
  <c r="AK278" i="2"/>
  <c r="AK103" i="2"/>
  <c r="AR103" i="2" s="1"/>
  <c r="AK73" i="2"/>
  <c r="AK295" i="2"/>
  <c r="AK209" i="2"/>
  <c r="AR209" i="2" s="1"/>
  <c r="AK86" i="2"/>
  <c r="AK422" i="2"/>
  <c r="AR422" i="2" s="1"/>
  <c r="AK647" i="2"/>
  <c r="AR647" i="2" s="1"/>
  <c r="AK599" i="2"/>
  <c r="AR599" i="2" s="1"/>
  <c r="AK691" i="2"/>
  <c r="AR691" i="2" s="1"/>
  <c r="AK445" i="2"/>
  <c r="AR445" i="2" s="1"/>
  <c r="AK326" i="2"/>
  <c r="AR326" i="2" s="1"/>
  <c r="AK575" i="2"/>
  <c r="AR575" i="2" s="1"/>
  <c r="AK695" i="2"/>
  <c r="AR695" i="2" s="1"/>
  <c r="AK577" i="2"/>
  <c r="AR577" i="2" s="1"/>
  <c r="AK372" i="2"/>
  <c r="AR372" i="2" s="1"/>
  <c r="AK698" i="2"/>
  <c r="AR698" i="2" s="1"/>
  <c r="AK537" i="2"/>
  <c r="AR537" i="2" s="1"/>
  <c r="AK472" i="2"/>
  <c r="AR472" i="2" s="1"/>
  <c r="AK341" i="2"/>
  <c r="AR341" i="2" s="1"/>
  <c r="AK248" i="2"/>
  <c r="C58" i="3" s="1"/>
  <c r="AK566" i="2"/>
  <c r="AR566" i="2" s="1"/>
  <c r="AK449" i="2"/>
  <c r="AR449" i="2" s="1"/>
  <c r="AK507" i="2"/>
  <c r="AR507" i="2" s="1"/>
  <c r="AK595" i="2"/>
  <c r="AR595" i="2" s="1"/>
  <c r="AK232" i="2"/>
  <c r="AK474" i="2"/>
  <c r="AR474" i="2" s="1"/>
  <c r="AK586" i="2"/>
  <c r="AR586" i="2" s="1"/>
  <c r="AK438" i="2"/>
  <c r="AR438" i="2" s="1"/>
  <c r="AK39" i="2"/>
  <c r="AK205" i="2"/>
  <c r="AK722" i="2"/>
  <c r="AR722" i="2" s="1"/>
  <c r="AK269" i="2"/>
  <c r="AK115" i="2"/>
  <c r="AK735" i="2"/>
  <c r="AR735" i="2" s="1"/>
  <c r="AK206" i="2"/>
  <c r="C51" i="3" s="1"/>
  <c r="AK83" i="2"/>
  <c r="AR83" i="2" s="1"/>
  <c r="AK617" i="2"/>
  <c r="AR617" i="2" s="1"/>
  <c r="AK457" i="2"/>
  <c r="AR457" i="2" s="1"/>
  <c r="AK610" i="2"/>
  <c r="AR610" i="2" s="1"/>
  <c r="AK616" i="2"/>
  <c r="AK307" i="2"/>
  <c r="AK454" i="2"/>
  <c r="AR454" i="2" s="1"/>
  <c r="AK186" i="2"/>
  <c r="AR186" i="2" s="1"/>
  <c r="AK352" i="2"/>
  <c r="AK145" i="2"/>
  <c r="AR145" i="2" s="1"/>
  <c r="AK562" i="2"/>
  <c r="AK112" i="2"/>
  <c r="AK473" i="2"/>
  <c r="AK660" i="2"/>
  <c r="AR660" i="2" s="1"/>
  <c r="AK348" i="2"/>
  <c r="AR348" i="2" s="1"/>
  <c r="AK460" i="2"/>
  <c r="AR460" i="2" s="1"/>
  <c r="AK519" i="2"/>
  <c r="AR519" i="2" s="1"/>
  <c r="AK119" i="2"/>
  <c r="AK450" i="2"/>
  <c r="AR450" i="2" s="1"/>
  <c r="AK704" i="2"/>
  <c r="AR704" i="2" s="1"/>
  <c r="AK669" i="2"/>
  <c r="AR669" i="2" s="1"/>
  <c r="AK411" i="2"/>
  <c r="AR411" i="2" s="1"/>
  <c r="AK685" i="2"/>
  <c r="AR685" i="2" s="1"/>
  <c r="AK96" i="2"/>
  <c r="AK409" i="2"/>
  <c r="AR409" i="2" s="1"/>
  <c r="AK272" i="2"/>
  <c r="AR272" i="2" s="1"/>
  <c r="AK78" i="2"/>
  <c r="AR78" i="2" s="1"/>
  <c r="AK265" i="2"/>
  <c r="AK89" i="2"/>
  <c r="AK72" i="2"/>
  <c r="AK553" i="2"/>
  <c r="AR553" i="2" s="1"/>
  <c r="AK140" i="2"/>
  <c r="AR140" i="2" s="1"/>
  <c r="AK622" i="2"/>
  <c r="AR622" i="2" s="1"/>
  <c r="AK602" i="2"/>
  <c r="AR602" i="2" s="1"/>
  <c r="AK560" i="2"/>
  <c r="AR560" i="2" s="1"/>
  <c r="AK199" i="2"/>
  <c r="AR199" i="2" s="1"/>
  <c r="AK40" i="2"/>
  <c r="AR40" i="2" s="1"/>
  <c r="AK249" i="2"/>
  <c r="AR249" i="2" s="1"/>
  <c r="AK247" i="2"/>
  <c r="AR247" i="2" s="1"/>
  <c r="AK310" i="2"/>
  <c r="AK262" i="2"/>
  <c r="AK619" i="2"/>
  <c r="AR619" i="2" s="1"/>
  <c r="AK385" i="2"/>
  <c r="AR385" i="2" s="1"/>
  <c r="AK521" i="2"/>
  <c r="AR521" i="2" s="1"/>
  <c r="AK641" i="2"/>
  <c r="AR641" i="2" s="1"/>
  <c r="AK550" i="2"/>
  <c r="AK627" i="2"/>
  <c r="AR627" i="2" s="1"/>
  <c r="AK69" i="2"/>
  <c r="AK648" i="2"/>
  <c r="AR648" i="2" s="1"/>
  <c r="AK283" i="2"/>
  <c r="AK200" i="2"/>
  <c r="AR200" i="2" s="1"/>
  <c r="AK659" i="2"/>
  <c r="AR659" i="2" s="1"/>
  <c r="AK520" i="2"/>
  <c r="AK693" i="2"/>
  <c r="AR693" i="2" s="1"/>
  <c r="AK430" i="2"/>
  <c r="AR430" i="2" s="1"/>
  <c r="AK151" i="2"/>
  <c r="AR151" i="2" s="1"/>
  <c r="AK226" i="2"/>
  <c r="AK707" i="2"/>
  <c r="AR707" i="2" s="1"/>
  <c r="AK386" i="2"/>
  <c r="AR386" i="2" s="1"/>
  <c r="AK306" i="2"/>
  <c r="AK362" i="2"/>
  <c r="AR362" i="2" s="1"/>
  <c r="AK185" i="2"/>
  <c r="AR185" i="2" s="1"/>
  <c r="AK222" i="2"/>
  <c r="AR222" i="2" s="1"/>
  <c r="AK702" i="2"/>
  <c r="AR702" i="2" s="1"/>
  <c r="AK66" i="2"/>
  <c r="C9" i="3" s="1"/>
  <c r="AK95" i="2"/>
  <c r="AR95" i="2" s="1"/>
  <c r="AK612" i="2"/>
  <c r="AR612" i="2" s="1"/>
  <c r="AK674" i="2"/>
  <c r="AR674" i="2" s="1"/>
  <c r="AK263" i="2"/>
  <c r="AK554" i="2"/>
  <c r="AR554" i="2" s="1"/>
  <c r="AK719" i="2"/>
  <c r="AR719" i="2" s="1"/>
  <c r="AK256" i="2"/>
  <c r="AK163" i="2"/>
  <c r="AK252" i="2"/>
  <c r="AR252" i="2" s="1"/>
  <c r="AK657" i="2"/>
  <c r="AR657" i="2" s="1"/>
  <c r="AK117" i="2"/>
  <c r="AK106" i="2"/>
  <c r="AK237" i="2"/>
  <c r="AK578" i="2"/>
  <c r="AR578" i="2" s="1"/>
  <c r="AK620" i="2"/>
  <c r="AR620" i="2" s="1"/>
  <c r="AK738" i="2"/>
  <c r="AR738" i="2" s="1"/>
  <c r="AK530" i="2"/>
  <c r="AK546" i="2"/>
  <c r="AR546" i="2" s="1"/>
  <c r="AK592" i="2"/>
  <c r="AR592" i="2" s="1"/>
  <c r="AK711" i="2"/>
  <c r="AR711" i="2" s="1"/>
  <c r="AK495" i="2"/>
  <c r="AR495" i="2" s="1"/>
  <c r="AK342" i="2"/>
  <c r="AK277" i="2"/>
  <c r="AR277" i="2" s="1"/>
  <c r="AK681" i="2"/>
  <c r="AR681" i="2" s="1"/>
  <c r="AK273" i="2"/>
  <c r="AK736" i="2"/>
  <c r="AR736" i="2" s="1"/>
  <c r="AK101" i="2"/>
  <c r="AR101" i="2" s="1"/>
  <c r="AK500" i="2"/>
  <c r="AK325" i="2"/>
  <c r="AK463" i="2"/>
  <c r="AR463" i="2" s="1"/>
  <c r="AK494" i="2"/>
  <c r="AR494" i="2" s="1"/>
  <c r="AK567" i="2"/>
  <c r="AR567" i="2" s="1"/>
  <c r="AK534" i="2"/>
  <c r="AR534" i="2" s="1"/>
  <c r="AK207" i="2"/>
  <c r="AK733" i="2"/>
  <c r="AR733" i="2" s="1"/>
  <c r="AK624" i="2"/>
  <c r="AR624" i="2" s="1"/>
  <c r="AK517" i="2"/>
  <c r="AR517" i="2" s="1"/>
  <c r="AK689" i="2"/>
  <c r="AR689" i="2" s="1"/>
  <c r="AK420" i="2"/>
  <c r="AR420" i="2" s="1"/>
  <c r="AK351" i="2"/>
  <c r="AR351" i="2" s="1"/>
  <c r="AK701" i="2"/>
  <c r="AR701" i="2" s="1"/>
  <c r="AK85" i="2"/>
  <c r="AR85" i="2" s="1"/>
  <c r="AK497" i="2"/>
  <c r="AR497" i="2" s="1"/>
  <c r="AK285" i="2"/>
  <c r="AR285" i="2" s="1"/>
  <c r="AK712" i="2"/>
  <c r="AR712" i="2" s="1"/>
  <c r="AK284" i="2"/>
  <c r="AK547" i="2"/>
  <c r="AR547" i="2" s="1"/>
  <c r="AK215" i="2"/>
  <c r="AK173" i="2"/>
  <c r="AK478" i="2"/>
  <c r="AR478" i="2" s="1"/>
  <c r="AK88" i="2"/>
  <c r="AK268" i="2"/>
  <c r="AK258" i="2"/>
  <c r="AR258" i="2" s="1"/>
  <c r="AK539" i="2"/>
  <c r="AR539" i="2" s="1"/>
  <c r="AK336" i="2"/>
  <c r="AR336" i="2" s="1"/>
  <c r="AK393" i="2"/>
  <c r="AK253" i="2"/>
  <c r="AK651" i="2"/>
  <c r="AR651" i="2" s="1"/>
  <c r="AK302" i="2"/>
  <c r="AR302" i="2" s="1"/>
  <c r="AK314" i="2"/>
  <c r="AK444" i="2"/>
  <c r="AR444" i="2" s="1"/>
  <c r="AK203" i="2"/>
  <c r="AK614" i="2"/>
  <c r="AR614" i="2" s="1"/>
  <c r="AK452" i="2"/>
  <c r="AR452" i="2" s="1"/>
  <c r="AK600" i="2"/>
  <c r="AR600" i="2" s="1"/>
  <c r="AK389" i="2"/>
  <c r="AR389" i="2" s="1"/>
  <c r="AK189" i="2"/>
  <c r="AR189" i="2" s="1"/>
  <c r="AK613" i="2"/>
  <c r="AR613" i="2" s="1"/>
  <c r="AK687" i="2"/>
  <c r="AR687" i="2" s="1"/>
  <c r="AK729" i="2"/>
  <c r="AR729" i="2" s="1"/>
  <c r="AK355" i="2"/>
  <c r="AK603" i="2"/>
  <c r="AR603" i="2" s="1"/>
  <c r="AK294" i="2"/>
  <c r="AR294" i="2" s="1"/>
  <c r="AK528" i="2"/>
  <c r="AR528" i="2" s="1"/>
  <c r="AK678" i="2"/>
  <c r="AK675" i="2"/>
  <c r="AR675" i="2" s="1"/>
  <c r="AK498" i="2"/>
  <c r="AR498" i="2" s="1"/>
  <c r="AK251" i="2"/>
  <c r="AR251" i="2" s="1"/>
  <c r="AK666" i="2"/>
  <c r="AR666" i="2" s="1"/>
  <c r="AK663" i="2"/>
  <c r="AR663" i="2" s="1"/>
  <c r="AK606" i="2"/>
  <c r="AR606" i="2" s="1"/>
  <c r="AK408" i="2"/>
  <c r="AR408" i="2" s="1"/>
  <c r="AK281" i="2"/>
  <c r="AR281" i="2" s="1"/>
  <c r="AK585" i="2"/>
  <c r="AK662" i="2"/>
  <c r="AR662" i="2" s="1"/>
  <c r="AK700" i="2"/>
  <c r="AR700" i="2" s="1"/>
  <c r="AK692" i="2"/>
  <c r="AR692" i="2" s="1"/>
  <c r="AK513" i="2"/>
  <c r="AR513" i="2" s="1"/>
  <c r="AK533" i="2"/>
  <c r="AR533" i="2" s="1"/>
  <c r="AK730" i="2"/>
  <c r="AR730" i="2" s="1"/>
  <c r="AK676" i="2"/>
  <c r="AK679" i="2"/>
  <c r="AR679" i="2" s="1"/>
  <c r="AK491" i="2"/>
  <c r="AR491" i="2" s="1"/>
  <c r="AK696" i="2"/>
  <c r="AR696" i="2" s="1"/>
  <c r="AK671" i="2"/>
  <c r="AR671" i="2" s="1"/>
  <c r="AK680" i="2"/>
  <c r="AR680" i="2" s="1"/>
  <c r="AK706" i="2"/>
  <c r="AR706" i="2" s="1"/>
  <c r="AK723" i="2"/>
  <c r="AR723" i="2" s="1"/>
  <c r="AK732" i="2"/>
  <c r="AR732" i="2" s="1"/>
  <c r="AK710" i="2"/>
  <c r="AR710" i="2" s="1"/>
  <c r="AK727" i="2"/>
  <c r="AR727" i="2" s="1"/>
  <c r="AK629" i="2"/>
  <c r="AR629" i="2" s="1"/>
  <c r="AK646" i="2"/>
  <c r="AK737" i="2"/>
  <c r="AR737" i="2" s="1"/>
  <c r="AH654" i="2"/>
  <c r="AH504" i="2"/>
  <c r="AH512" i="2"/>
  <c r="AH109" i="2"/>
  <c r="AH271" i="2"/>
  <c r="AH370" i="2"/>
  <c r="AH337" i="2"/>
  <c r="AH353" i="2"/>
  <c r="AH461" i="2"/>
  <c r="AH618" i="2"/>
  <c r="AH181" i="2"/>
  <c r="AH333" i="2"/>
  <c r="AH156" i="2"/>
  <c r="AH670" i="2"/>
  <c r="AH168" i="2"/>
  <c r="AH446" i="2"/>
  <c r="AH608" i="2"/>
  <c r="AH51" i="2"/>
  <c r="AH645" i="2"/>
  <c r="AH395" i="2"/>
  <c r="AH439" i="2"/>
  <c r="AH380" i="2"/>
  <c r="AH243" i="2"/>
  <c r="AH376" i="2"/>
  <c r="AH559" i="2"/>
  <c r="AH292" i="2"/>
  <c r="O21" i="3" s="1"/>
  <c r="AH84" i="2"/>
  <c r="AH584" i="2"/>
  <c r="AH146" i="2"/>
  <c r="AH596" i="2"/>
  <c r="AH369" i="2"/>
  <c r="O121" i="3" s="1"/>
  <c r="AH713" i="2"/>
  <c r="AH154" i="2"/>
  <c r="AH426" i="2"/>
  <c r="AH728" i="2"/>
  <c r="AH378" i="2"/>
  <c r="AH19" i="2"/>
  <c r="AH121" i="2"/>
  <c r="AH682" i="2"/>
  <c r="AH291" i="2"/>
  <c r="AH42" i="2"/>
  <c r="AH417" i="2"/>
  <c r="AH526" i="2"/>
  <c r="AH467" i="2"/>
  <c r="AH169" i="2"/>
  <c r="AH234" i="2"/>
  <c r="O103" i="3" s="1"/>
  <c r="AH440" i="2"/>
  <c r="AH583" i="2"/>
  <c r="AH488" i="2"/>
  <c r="AH286" i="2"/>
  <c r="AH402" i="2"/>
  <c r="AH313" i="2"/>
  <c r="AH481" i="2"/>
  <c r="AH518" i="2"/>
  <c r="AH216" i="2"/>
  <c r="AH128" i="2"/>
  <c r="AH347" i="2"/>
  <c r="O104" i="3" s="1"/>
  <c r="AH496" i="2"/>
  <c r="AH289" i="2"/>
  <c r="AH384" i="2"/>
  <c r="AH482" i="2"/>
  <c r="AH198" i="2"/>
  <c r="AH327" i="2"/>
  <c r="AH297" i="2"/>
  <c r="AH92" i="2"/>
  <c r="AH322" i="2"/>
  <c r="AH349" i="2"/>
  <c r="O40" i="3" s="1"/>
  <c r="AH290" i="2"/>
  <c r="AH298" i="2"/>
  <c r="AH383" i="2"/>
  <c r="AH555" i="2"/>
  <c r="AH582" i="2"/>
  <c r="AH167" i="2"/>
  <c r="AH387" i="2"/>
  <c r="AH210" i="2"/>
  <c r="AH122" i="2"/>
  <c r="AH611" i="2"/>
  <c r="AH204" i="2"/>
  <c r="AH64" i="2"/>
  <c r="AH165" i="2"/>
  <c r="AH492" i="2"/>
  <c r="AH282" i="2"/>
  <c r="AH343" i="2"/>
  <c r="AH475" i="2"/>
  <c r="AH58" i="2"/>
  <c r="AH41" i="2"/>
  <c r="AH419" i="2"/>
  <c r="AH238" i="2"/>
  <c r="AH357" i="2"/>
  <c r="AH565" i="2"/>
  <c r="AH87" i="2"/>
  <c r="AH218" i="2"/>
  <c r="AH316" i="2"/>
  <c r="AH442" i="2"/>
  <c r="AH139" i="2"/>
  <c r="AH655" i="2"/>
  <c r="AH317" i="2"/>
  <c r="AH107" i="2"/>
  <c r="AH339" i="2"/>
  <c r="AH229" i="2"/>
  <c r="AH404" i="2"/>
  <c r="AH373" i="2"/>
  <c r="AH10" i="2"/>
  <c r="AH489" i="2"/>
  <c r="AH136" i="2"/>
  <c r="AH694" i="2"/>
  <c r="AH31" i="2"/>
  <c r="AH329" i="2"/>
  <c r="AH684" i="2"/>
  <c r="AH47" i="2"/>
  <c r="AH466" i="2"/>
  <c r="O122" i="3" s="1"/>
  <c r="AH381" i="2"/>
  <c r="O106" i="3" s="1"/>
  <c r="AH359" i="2"/>
  <c r="AH720" i="2"/>
  <c r="AH17" i="2"/>
  <c r="O52" i="3" s="1"/>
  <c r="AH346" i="2"/>
  <c r="AH52" i="2"/>
  <c r="AH67" i="2"/>
  <c r="O82" i="3" s="1"/>
  <c r="AH287" i="2"/>
  <c r="AH225" i="2"/>
  <c r="O63" i="3" s="1"/>
  <c r="AH65" i="2"/>
  <c r="AH633" i="2"/>
  <c r="AH579" i="2"/>
  <c r="AH158" i="2"/>
  <c r="AH227" i="2"/>
  <c r="AH363" i="2"/>
  <c r="AH330" i="2"/>
  <c r="AH465" i="2"/>
  <c r="AH15" i="2"/>
  <c r="O25" i="3" s="1"/>
  <c r="AH120" i="2"/>
  <c r="AH468" i="2"/>
  <c r="AH320" i="2"/>
  <c r="AH506" i="2"/>
  <c r="O107" i="3" s="1"/>
  <c r="AH152" i="2"/>
  <c r="AH235" i="2"/>
  <c r="AH638" i="2"/>
  <c r="AH414" i="2"/>
  <c r="AH397" i="2"/>
  <c r="AH665" i="2"/>
  <c r="AH368" i="2"/>
  <c r="AH699" i="2"/>
  <c r="O126" i="3" s="1"/>
  <c r="AH190" i="2"/>
  <c r="O96" i="3" s="1"/>
  <c r="AH413" i="2"/>
  <c r="AH16" i="2"/>
  <c r="AH315" i="2"/>
  <c r="AH571" i="2"/>
  <c r="AH447" i="2"/>
  <c r="AH453" i="2"/>
  <c r="AH541" i="2"/>
  <c r="AH23" i="2"/>
  <c r="AH677" i="2"/>
  <c r="AH155" i="2"/>
  <c r="AH118" i="2"/>
  <c r="AH228" i="2"/>
  <c r="AH182" i="2"/>
  <c r="AH487" i="2"/>
  <c r="AH394" i="2"/>
  <c r="AH192" i="2"/>
  <c r="AH30" i="2"/>
  <c r="AH166" i="2"/>
  <c r="AH431" i="2"/>
  <c r="AH726" i="2"/>
  <c r="AH259" i="2"/>
  <c r="AH542" i="2"/>
  <c r="AH382" i="2"/>
  <c r="AH484" i="2"/>
  <c r="AH239" i="2"/>
  <c r="AH212" i="2"/>
  <c r="O10" i="3" s="1"/>
  <c r="AH531" i="2"/>
  <c r="AH79" i="2"/>
  <c r="AH175" i="2"/>
  <c r="AH569" i="2"/>
  <c r="O100" i="3" s="1"/>
  <c r="AH667" i="2"/>
  <c r="AH522" i="2"/>
  <c r="AH471" i="2"/>
  <c r="AH544" i="2"/>
  <c r="AH580" i="2"/>
  <c r="AH564" i="2"/>
  <c r="AH635" i="2"/>
  <c r="AH70" i="2"/>
  <c r="AH664" i="2"/>
  <c r="AH299" i="2"/>
  <c r="AH4" i="2"/>
  <c r="AH405" i="2"/>
  <c r="AH434" i="2"/>
  <c r="AH628" i="2"/>
  <c r="AH703" i="2"/>
  <c r="AH202" i="2"/>
  <c r="AH32" i="2"/>
  <c r="AH191" i="2"/>
  <c r="AH574" i="2"/>
  <c r="AH201" i="2"/>
  <c r="AH697" i="2"/>
  <c r="AH318" i="2"/>
  <c r="AH589" i="2"/>
  <c r="AH485" i="2"/>
  <c r="AH557" i="2"/>
  <c r="AH331" i="2"/>
  <c r="AH149" i="2"/>
  <c r="AH427" i="2"/>
  <c r="AH396" i="2"/>
  <c r="O17" i="3" s="1"/>
  <c r="AH76" i="2"/>
  <c r="O18" i="3" s="1"/>
  <c r="AH672" i="2"/>
  <c r="AH448" i="2"/>
  <c r="AH649" i="2"/>
  <c r="AH59" i="2"/>
  <c r="AH279" i="2"/>
  <c r="AH668" i="2"/>
  <c r="AH280" i="2"/>
  <c r="AH403" i="2"/>
  <c r="O59" i="3" s="1"/>
  <c r="AH433" i="2"/>
  <c r="O60" i="3" s="1"/>
  <c r="AH621" i="2"/>
  <c r="AH436" i="2"/>
  <c r="AH97" i="2"/>
  <c r="AH270" i="2"/>
  <c r="AH141" i="2"/>
  <c r="AH71" i="2"/>
  <c r="AH62" i="2"/>
  <c r="AH195" i="2"/>
  <c r="AH74" i="2"/>
  <c r="AH308" i="2"/>
  <c r="AH230" i="2"/>
  <c r="AH525" i="2"/>
  <c r="AH134" i="2"/>
  <c r="AH288" i="2"/>
  <c r="AH623" i="2"/>
  <c r="AH572" i="2"/>
  <c r="AH6" i="2"/>
  <c r="O81" i="3" s="1"/>
  <c r="AH410" i="2"/>
  <c r="AH656" i="2"/>
  <c r="AH364" i="2"/>
  <c r="AH104" i="2"/>
  <c r="AH176" i="2"/>
  <c r="AH535" i="2"/>
  <c r="AH540" i="2"/>
  <c r="AH303" i="2"/>
  <c r="AH100" i="2"/>
  <c r="AH332" i="2"/>
  <c r="AH545" i="2"/>
  <c r="AH437" i="2"/>
  <c r="AH418" i="2"/>
  <c r="AH37" i="2"/>
  <c r="AH108" i="2"/>
  <c r="AH214" i="2"/>
  <c r="AH48" i="2"/>
  <c r="AH125" i="2"/>
  <c r="AH424" i="2"/>
  <c r="AH296" i="2"/>
  <c r="AH43" i="2"/>
  <c r="AH412" i="2"/>
  <c r="AH630" i="2"/>
  <c r="AH568" i="2"/>
  <c r="AH637" i="2"/>
  <c r="AH54" i="2"/>
  <c r="AH476" i="2"/>
  <c r="AH469" i="2"/>
  <c r="AH398" i="2"/>
  <c r="AH388" i="2"/>
  <c r="AH458" i="2"/>
  <c r="AH607" i="2"/>
  <c r="AH714" i="2"/>
  <c r="AH716" i="2"/>
  <c r="AH391" i="2"/>
  <c r="AH590" i="2"/>
  <c r="AH211" i="2"/>
  <c r="AH53" i="2"/>
  <c r="O2" i="3" s="1"/>
  <c r="AH480" i="2"/>
  <c r="AH548" i="2"/>
  <c r="AH57" i="2"/>
  <c r="O70" i="3" s="1"/>
  <c r="AH425" i="2"/>
  <c r="AH483" i="2"/>
  <c r="AH113" i="2"/>
  <c r="AH451" i="2"/>
  <c r="AH266" i="2"/>
  <c r="AH21" i="2"/>
  <c r="AH24" i="2"/>
  <c r="AH350" i="2"/>
  <c r="O105" i="3" s="1"/>
  <c r="AH375" i="2"/>
  <c r="AH503" i="2"/>
  <c r="AH188" i="2"/>
  <c r="AH499" i="2"/>
  <c r="AH150" i="2"/>
  <c r="AH731" i="2"/>
  <c r="AH501" i="2"/>
  <c r="AH429" i="2"/>
  <c r="AH3" i="2"/>
  <c r="O42" i="3" s="1"/>
  <c r="AH138" i="2"/>
  <c r="AH556" i="2"/>
  <c r="AH345" i="2"/>
  <c r="AH399" i="2"/>
  <c r="AH208" i="2"/>
  <c r="O15" i="3" s="1"/>
  <c r="AH55" i="2"/>
  <c r="AH90" i="2"/>
  <c r="O29" i="3" s="1"/>
  <c r="AH415" i="2"/>
  <c r="AH217" i="2"/>
  <c r="AH625" i="2"/>
  <c r="AH160" i="2"/>
  <c r="AH133" i="2"/>
  <c r="AH529" i="2"/>
  <c r="AH179" i="2"/>
  <c r="AH233" i="2"/>
  <c r="AH505" i="2"/>
  <c r="AH367" i="2"/>
  <c r="AH80" i="2"/>
  <c r="AH130" i="2"/>
  <c r="AH221" i="2"/>
  <c r="O16" i="3" s="1"/>
  <c r="AH510" i="2"/>
  <c r="AH197" i="2"/>
  <c r="AH688" i="2"/>
  <c r="AH573" i="2"/>
  <c r="AH49" i="2"/>
  <c r="AH319" i="2"/>
  <c r="AH549" i="2"/>
  <c r="AH93" i="2"/>
  <c r="AH142" i="2"/>
  <c r="AH365" i="2"/>
  <c r="AH127" i="2"/>
  <c r="AH470" i="2"/>
  <c r="AH356" i="2"/>
  <c r="AH5" i="2"/>
  <c r="AH335" i="2"/>
  <c r="AH250" i="2"/>
  <c r="AH261" i="2"/>
  <c r="AH231" i="2"/>
  <c r="AH300" i="2"/>
  <c r="AH137" i="2"/>
  <c r="AH36" i="2"/>
  <c r="AH421" i="2"/>
  <c r="AH561" i="2"/>
  <c r="AH60" i="2"/>
  <c r="AH220" i="2"/>
  <c r="AH673" i="2"/>
  <c r="AH63" i="2"/>
  <c r="O35" i="3" s="1"/>
  <c r="AH636" i="2"/>
  <c r="AH147" i="2"/>
  <c r="AH594" i="2"/>
  <c r="AH371" i="2"/>
  <c r="AH68" i="2"/>
  <c r="AH94" i="2"/>
  <c r="AH75" i="2"/>
  <c r="AH552" i="2"/>
  <c r="AH344" i="2"/>
  <c r="AH532" i="2"/>
  <c r="AH132" i="2"/>
  <c r="AH153" i="2"/>
  <c r="AH276" i="2"/>
  <c r="AH392" i="2"/>
  <c r="AH22" i="2"/>
  <c r="AH536" i="2"/>
  <c r="AH255" i="2"/>
  <c r="AH135" i="2"/>
  <c r="AH45" i="2"/>
  <c r="AH428" i="2"/>
  <c r="AH224" i="2"/>
  <c r="AH157" i="2"/>
  <c r="AH338" i="2"/>
  <c r="AH178" i="2"/>
  <c r="AH686" i="2"/>
  <c r="AH99" i="2"/>
  <c r="AH658" i="2"/>
  <c r="AH406" i="2"/>
  <c r="AH2" i="2"/>
  <c r="AH334" i="2"/>
  <c r="AH38" i="2"/>
  <c r="AH490" i="2"/>
  <c r="AH400" i="2"/>
  <c r="AH61" i="2"/>
  <c r="AH111" i="2"/>
  <c r="AH591" i="2"/>
  <c r="AH116" i="2"/>
  <c r="AH642" i="2"/>
  <c r="AH275" i="2"/>
  <c r="AH708" i="2"/>
  <c r="AH184" i="2"/>
  <c r="AH35" i="2"/>
  <c r="AH98" i="2"/>
  <c r="AH588" i="2"/>
  <c r="AH187" i="2"/>
  <c r="O14" i="3" s="1"/>
  <c r="AH432" i="2"/>
  <c r="AH423" i="2"/>
  <c r="AH148" i="2"/>
  <c r="AH734" i="2"/>
  <c r="AH180" i="2"/>
  <c r="AH9" i="2"/>
  <c r="AH34" i="2"/>
  <c r="AH174" i="2"/>
  <c r="AH26" i="2"/>
  <c r="AH593" i="2"/>
  <c r="AH126" i="2"/>
  <c r="AH401" i="2"/>
  <c r="AH236" i="2"/>
  <c r="AH102" i="2"/>
  <c r="AH183" i="2"/>
  <c r="AH91" i="2"/>
  <c r="AH46" i="2"/>
  <c r="AH441" i="2"/>
  <c r="AH551" i="2"/>
  <c r="AH18" i="2"/>
  <c r="O13" i="3" s="1"/>
  <c r="AH508" i="2"/>
  <c r="AH312" i="2"/>
  <c r="AH515" i="2"/>
  <c r="AH683" i="2"/>
  <c r="AH601" i="2"/>
  <c r="O124" i="3" s="1"/>
  <c r="AH194" i="2"/>
  <c r="AH632" i="2"/>
  <c r="AH324" i="2"/>
  <c r="AH50" i="2"/>
  <c r="AH407" i="2"/>
  <c r="AH715" i="2"/>
  <c r="AH311" i="2"/>
  <c r="O77" i="3" s="1"/>
  <c r="AH170" i="2"/>
  <c r="AH12" i="2"/>
  <c r="AH643" i="2"/>
  <c r="AH390" i="2"/>
  <c r="AH653" i="2"/>
  <c r="AH28" i="2"/>
  <c r="AH159" i="2"/>
  <c r="AH14" i="2"/>
  <c r="AH493" i="2"/>
  <c r="AH340" i="2"/>
  <c r="AH634" i="2"/>
  <c r="AH264" i="2"/>
  <c r="AH605" i="2"/>
  <c r="AH196" i="2"/>
  <c r="AH124" i="2"/>
  <c r="AH459" i="2"/>
  <c r="AH241" i="2"/>
  <c r="AH477" i="2"/>
  <c r="AH527" i="2"/>
  <c r="AH219" i="2"/>
  <c r="AH244" i="2"/>
  <c r="AH33" i="2"/>
  <c r="AH464" i="2"/>
  <c r="AH13" i="2"/>
  <c r="AH245" i="2"/>
  <c r="AH609" i="2"/>
  <c r="AH597" i="2"/>
  <c r="AH511" i="2"/>
  <c r="AH257" i="2"/>
  <c r="O84" i="3" s="1"/>
  <c r="AH366" i="2"/>
  <c r="AH456" i="2"/>
  <c r="AH358" i="2"/>
  <c r="AH242" i="2"/>
  <c r="AH193" i="2"/>
  <c r="AH640" i="2"/>
  <c r="AH223" i="2"/>
  <c r="AH724" i="2"/>
  <c r="AH709" i="2"/>
  <c r="AH254" i="2"/>
  <c r="AH8" i="2"/>
  <c r="AH260" i="2"/>
  <c r="AH644" i="2"/>
  <c r="AH455" i="2"/>
  <c r="AH110" i="2"/>
  <c r="O92" i="3" s="1"/>
  <c r="AH123" i="2"/>
  <c r="AH631" i="2"/>
  <c r="AH486" i="2"/>
  <c r="AH543" i="2"/>
  <c r="O62" i="3" s="1"/>
  <c r="AH143" i="2"/>
  <c r="AH570" i="2"/>
  <c r="AH502" i="2"/>
  <c r="AH246" i="2"/>
  <c r="AH7" i="2"/>
  <c r="O12" i="3" s="1"/>
  <c r="AH435" i="2"/>
  <c r="AH626" i="2"/>
  <c r="AH11" i="2"/>
  <c r="O54" i="3" s="1"/>
  <c r="AH105" i="2"/>
  <c r="AH240" i="2"/>
  <c r="AH144" i="2"/>
  <c r="AH514" i="2"/>
  <c r="O98" i="3" s="1"/>
  <c r="AH27" i="2"/>
  <c r="AH443" i="2"/>
  <c r="AH164" i="2"/>
  <c r="AH661" i="2"/>
  <c r="AH162" i="2"/>
  <c r="AH416" i="2"/>
  <c r="AH598" i="2"/>
  <c r="AH639" i="2"/>
  <c r="AH171" i="2"/>
  <c r="AH321" i="2"/>
  <c r="AH690" i="2"/>
  <c r="AH718" i="2"/>
  <c r="AH516" i="2"/>
  <c r="AH82" i="2"/>
  <c r="AH161" i="2"/>
  <c r="AH587" i="2"/>
  <c r="AH114" i="2"/>
  <c r="O4" i="3" s="1"/>
  <c r="AH652" i="2"/>
  <c r="AH725" i="2"/>
  <c r="AH538" i="2"/>
  <c r="AH705" i="2"/>
  <c r="AH213" i="2"/>
  <c r="AH328" i="2"/>
  <c r="AH523" i="2"/>
  <c r="AH305" i="2"/>
  <c r="AH360" i="2"/>
  <c r="AH309" i="2"/>
  <c r="AH301" i="2"/>
  <c r="AH354" i="2"/>
  <c r="O79" i="3" s="1"/>
  <c r="AH361" i="2"/>
  <c r="AH293" i="2"/>
  <c r="AH20" i="2"/>
  <c r="O50" i="3" s="1"/>
  <c r="AH650" i="2"/>
  <c r="AH323" i="2"/>
  <c r="AH129" i="2"/>
  <c r="AH131" i="2"/>
  <c r="AH604" i="2"/>
  <c r="AH717" i="2"/>
  <c r="AH374" i="2"/>
  <c r="AH274" i="2"/>
  <c r="AH172" i="2"/>
  <c r="AH44" i="2"/>
  <c r="AH25" i="2"/>
  <c r="AH581" i="2"/>
  <c r="AH509" i="2"/>
  <c r="AH524" i="2"/>
  <c r="AH558" i="2"/>
  <c r="AH29" i="2"/>
  <c r="AH377" i="2"/>
  <c r="AH304" i="2"/>
  <c r="AH563" i="2"/>
  <c r="AH576" i="2"/>
  <c r="AH56" i="2"/>
  <c r="AH479" i="2"/>
  <c r="AH615" i="2"/>
  <c r="AH77" i="2"/>
  <c r="AH379" i="2"/>
  <c r="AH81" i="2"/>
  <c r="AH267" i="2"/>
  <c r="AH177" i="2"/>
  <c r="AH721" i="2"/>
  <c r="AH462" i="2"/>
  <c r="AH278" i="2"/>
  <c r="AH103" i="2"/>
  <c r="AH73" i="2"/>
  <c r="AH295" i="2"/>
  <c r="AH209" i="2"/>
  <c r="AH86" i="2"/>
  <c r="O22" i="3" s="1"/>
  <c r="AH422" i="2"/>
  <c r="AH647" i="2"/>
  <c r="AH599" i="2"/>
  <c r="AH691" i="2"/>
  <c r="AH445" i="2"/>
  <c r="AH326" i="2"/>
  <c r="AH575" i="2"/>
  <c r="AH695" i="2"/>
  <c r="AH577" i="2"/>
  <c r="AH372" i="2"/>
  <c r="AH698" i="2"/>
  <c r="AH537" i="2"/>
  <c r="AH472" i="2"/>
  <c r="AH341" i="2"/>
  <c r="AH248" i="2"/>
  <c r="O58" i="3" s="1"/>
  <c r="AH566" i="2"/>
  <c r="AH449" i="2"/>
  <c r="AH507" i="2"/>
  <c r="AH595" i="2"/>
  <c r="AH232" i="2"/>
  <c r="AH474" i="2"/>
  <c r="AH586" i="2"/>
  <c r="AH438" i="2"/>
  <c r="AH39" i="2"/>
  <c r="AH205" i="2"/>
  <c r="AH722" i="2"/>
  <c r="AH269" i="2"/>
  <c r="AH115" i="2"/>
  <c r="AH735" i="2"/>
  <c r="AH206" i="2"/>
  <c r="O51" i="3" s="1"/>
  <c r="AH83" i="2"/>
  <c r="AH617" i="2"/>
  <c r="AH457" i="2"/>
  <c r="AH610" i="2"/>
  <c r="AH616" i="2"/>
  <c r="O116" i="3" s="1"/>
  <c r="AH307" i="2"/>
  <c r="AH454" i="2"/>
  <c r="AH186" i="2"/>
  <c r="AH352" i="2"/>
  <c r="AH145" i="2"/>
  <c r="AH562" i="2"/>
  <c r="O123" i="3" s="1"/>
  <c r="AH112" i="2"/>
  <c r="AH473" i="2"/>
  <c r="O108" i="3" s="1"/>
  <c r="AH660" i="2"/>
  <c r="AH348" i="2"/>
  <c r="AH460" i="2"/>
  <c r="AH519" i="2"/>
  <c r="AH119" i="2"/>
  <c r="AH450" i="2"/>
  <c r="AH704" i="2"/>
  <c r="AH669" i="2"/>
  <c r="AH411" i="2"/>
  <c r="AH685" i="2"/>
  <c r="AH96" i="2"/>
  <c r="AH409" i="2"/>
  <c r="AH272" i="2"/>
  <c r="AH78" i="2"/>
  <c r="AH265" i="2"/>
  <c r="AH89" i="2"/>
  <c r="AH72" i="2"/>
  <c r="AH553" i="2"/>
  <c r="AH140" i="2"/>
  <c r="AH622" i="2"/>
  <c r="AH602" i="2"/>
  <c r="AH560" i="2"/>
  <c r="AH199" i="2"/>
  <c r="AH40" i="2"/>
  <c r="AH249" i="2"/>
  <c r="AH247" i="2"/>
  <c r="AH310" i="2"/>
  <c r="AH262" i="2"/>
  <c r="O30" i="3" s="1"/>
  <c r="AH619" i="2"/>
  <c r="AH385" i="2"/>
  <c r="AH521" i="2"/>
  <c r="AH641" i="2"/>
  <c r="AH550" i="2"/>
  <c r="O99" i="3" s="1"/>
  <c r="AH627" i="2"/>
  <c r="AH69" i="2"/>
  <c r="AH648" i="2"/>
  <c r="AH283" i="2"/>
  <c r="AH200" i="2"/>
  <c r="AH659" i="2"/>
  <c r="AH520" i="2"/>
  <c r="AH693" i="2"/>
  <c r="AH430" i="2"/>
  <c r="AH151" i="2"/>
  <c r="AH226" i="2"/>
  <c r="AH707" i="2"/>
  <c r="AH386" i="2"/>
  <c r="AH306" i="2"/>
  <c r="AH362" i="2"/>
  <c r="AH185" i="2"/>
  <c r="AH222" i="2"/>
  <c r="AH702" i="2"/>
  <c r="AH66" i="2"/>
  <c r="O9" i="3" s="1"/>
  <c r="AH95" i="2"/>
  <c r="AH612" i="2"/>
  <c r="AH674" i="2"/>
  <c r="AH263" i="2"/>
  <c r="AH554" i="2"/>
  <c r="AH719" i="2"/>
  <c r="AH256" i="2"/>
  <c r="AH163" i="2"/>
  <c r="AH252" i="2"/>
  <c r="AH657" i="2"/>
  <c r="AH117" i="2"/>
  <c r="AH106" i="2"/>
  <c r="AH237" i="2"/>
  <c r="AH578" i="2"/>
  <c r="AH620" i="2"/>
  <c r="AH738" i="2"/>
  <c r="AH530" i="2"/>
  <c r="AH546" i="2"/>
  <c r="AH592" i="2"/>
  <c r="AH711" i="2"/>
  <c r="AH495" i="2"/>
  <c r="AH342" i="2"/>
  <c r="AH277" i="2"/>
  <c r="AH681" i="2"/>
  <c r="AH273" i="2"/>
  <c r="O76" i="3" s="1"/>
  <c r="AH736" i="2"/>
  <c r="AH101" i="2"/>
  <c r="AH500" i="2"/>
  <c r="O61" i="3" s="1"/>
  <c r="AH325" i="2"/>
  <c r="O56" i="3" s="1"/>
  <c r="AH463" i="2"/>
  <c r="AH494" i="2"/>
  <c r="AH567" i="2"/>
  <c r="AH534" i="2"/>
  <c r="AH207" i="2"/>
  <c r="AH733" i="2"/>
  <c r="AH624" i="2"/>
  <c r="AH517" i="2"/>
  <c r="AH689" i="2"/>
  <c r="AH420" i="2"/>
  <c r="AH351" i="2"/>
  <c r="AH701" i="2"/>
  <c r="AH85" i="2"/>
  <c r="AH497" i="2"/>
  <c r="AH285" i="2"/>
  <c r="AH712" i="2"/>
  <c r="AH284" i="2"/>
  <c r="AH547" i="2"/>
  <c r="AH215" i="2"/>
  <c r="AH173" i="2"/>
  <c r="O65" i="3" s="1"/>
  <c r="AH478" i="2"/>
  <c r="AH88" i="2"/>
  <c r="AH268" i="2"/>
  <c r="AH258" i="2"/>
  <c r="AH539" i="2"/>
  <c r="AH336" i="2"/>
  <c r="AH393" i="2"/>
  <c r="AH253" i="2"/>
  <c r="AH651" i="2"/>
  <c r="AH302" i="2"/>
  <c r="AH314" i="2"/>
  <c r="AH444" i="2"/>
  <c r="AH203" i="2"/>
  <c r="AH614" i="2"/>
  <c r="AH452" i="2"/>
  <c r="AH600" i="2"/>
  <c r="AH389" i="2"/>
  <c r="AH189" i="2"/>
  <c r="AH613" i="2"/>
  <c r="AH687" i="2"/>
  <c r="AH729" i="2"/>
  <c r="AH355" i="2"/>
  <c r="AH603" i="2"/>
  <c r="AH294" i="2"/>
  <c r="AH528" i="2"/>
  <c r="AH678" i="2"/>
  <c r="O125" i="3" s="1"/>
  <c r="AH675" i="2"/>
  <c r="AH498" i="2"/>
  <c r="AH251" i="2"/>
  <c r="AH666" i="2"/>
  <c r="AH663" i="2"/>
  <c r="AH606" i="2"/>
  <c r="AH408" i="2"/>
  <c r="AH281" i="2"/>
  <c r="AH585" i="2"/>
  <c r="AH662" i="2"/>
  <c r="AH700" i="2"/>
  <c r="AH692" i="2"/>
  <c r="AH513" i="2"/>
  <c r="AH533" i="2"/>
  <c r="AH730" i="2"/>
  <c r="AH676" i="2"/>
  <c r="O101" i="3" s="1"/>
  <c r="AH679" i="2"/>
  <c r="AH491" i="2"/>
  <c r="AH696" i="2"/>
  <c r="AH671" i="2"/>
  <c r="AH680" i="2"/>
  <c r="AH706" i="2"/>
  <c r="AH723" i="2"/>
  <c r="AH732" i="2"/>
  <c r="AH710" i="2"/>
  <c r="AH727" i="2"/>
  <c r="AH629" i="2"/>
  <c r="AH646" i="2"/>
  <c r="O115" i="3" s="1"/>
  <c r="AH737" i="2"/>
  <c r="AG654" i="2"/>
  <c r="AG504" i="2"/>
  <c r="AG512" i="2"/>
  <c r="AG109" i="2"/>
  <c r="AG271" i="2"/>
  <c r="AG370" i="2"/>
  <c r="AG337" i="2"/>
  <c r="AG353" i="2"/>
  <c r="AG461" i="2"/>
  <c r="AG618" i="2"/>
  <c r="AG181" i="2"/>
  <c r="AG333" i="2"/>
  <c r="AG156" i="2"/>
  <c r="AG670" i="2"/>
  <c r="AG168" i="2"/>
  <c r="AG446" i="2"/>
  <c r="AG608" i="2"/>
  <c r="AG51" i="2"/>
  <c r="AG645" i="2"/>
  <c r="AG395" i="2"/>
  <c r="AG439" i="2"/>
  <c r="AG380" i="2"/>
  <c r="AG243" i="2"/>
  <c r="AG376" i="2"/>
  <c r="AG559" i="2"/>
  <c r="AG292" i="2"/>
  <c r="N21" i="3" s="1"/>
  <c r="AG84" i="2"/>
  <c r="AG584" i="2"/>
  <c r="AG146" i="2"/>
  <c r="AG596" i="2"/>
  <c r="AG369" i="2"/>
  <c r="N121" i="3" s="1"/>
  <c r="AG713" i="2"/>
  <c r="AG154" i="2"/>
  <c r="N55" i="3" s="1"/>
  <c r="AG426" i="2"/>
  <c r="AG728" i="2"/>
  <c r="AG378" i="2"/>
  <c r="AG19" i="2"/>
  <c r="AG121" i="2"/>
  <c r="AG682" i="2"/>
  <c r="AG291" i="2"/>
  <c r="AG42" i="2"/>
  <c r="AG417" i="2"/>
  <c r="AG526" i="2"/>
  <c r="AG467" i="2"/>
  <c r="AG169" i="2"/>
  <c r="AG234" i="2"/>
  <c r="N103" i="3" s="1"/>
  <c r="AG440" i="2"/>
  <c r="AG583" i="2"/>
  <c r="AG488" i="2"/>
  <c r="AG286" i="2"/>
  <c r="AG402" i="2"/>
  <c r="AG313" i="2"/>
  <c r="AG481" i="2"/>
  <c r="AG518" i="2"/>
  <c r="AG216" i="2"/>
  <c r="AG128" i="2"/>
  <c r="AG347" i="2"/>
  <c r="N104" i="3" s="1"/>
  <c r="AG496" i="2"/>
  <c r="AG289" i="2"/>
  <c r="AG384" i="2"/>
  <c r="AG482" i="2"/>
  <c r="AG198" i="2"/>
  <c r="AG327" i="2"/>
  <c r="AG297" i="2"/>
  <c r="AG92" i="2"/>
  <c r="AG322" i="2"/>
  <c r="AG349" i="2"/>
  <c r="N40" i="3" s="1"/>
  <c r="AG290" i="2"/>
  <c r="AG298" i="2"/>
  <c r="AG383" i="2"/>
  <c r="AG555" i="2"/>
  <c r="AG582" i="2"/>
  <c r="AG167" i="2"/>
  <c r="AG387" i="2"/>
  <c r="AG210" i="2"/>
  <c r="AG122" i="2"/>
  <c r="AG611" i="2"/>
  <c r="AG204" i="2"/>
  <c r="AG64" i="2"/>
  <c r="AG165" i="2"/>
  <c r="AG492" i="2"/>
  <c r="AG282" i="2"/>
  <c r="AG343" i="2"/>
  <c r="AG475" i="2"/>
  <c r="AG58" i="2"/>
  <c r="AG41" i="2"/>
  <c r="AG419" i="2"/>
  <c r="AG238" i="2"/>
  <c r="AG357" i="2"/>
  <c r="AG565" i="2"/>
  <c r="AG87" i="2"/>
  <c r="AG218" i="2"/>
  <c r="AG316" i="2"/>
  <c r="AG442" i="2"/>
  <c r="AG139" i="2"/>
  <c r="AG655" i="2"/>
  <c r="AG317" i="2"/>
  <c r="AG107" i="2"/>
  <c r="AG339" i="2"/>
  <c r="AG229" i="2"/>
  <c r="AG404" i="2"/>
  <c r="AG373" i="2"/>
  <c r="AG10" i="2"/>
  <c r="AG489" i="2"/>
  <c r="AG136" i="2"/>
  <c r="AG694" i="2"/>
  <c r="AG31" i="2"/>
  <c r="AG329" i="2"/>
  <c r="AG684" i="2"/>
  <c r="AG47" i="2"/>
  <c r="AG466" i="2"/>
  <c r="N122" i="3" s="1"/>
  <c r="AG381" i="2"/>
  <c r="N106" i="3" s="1"/>
  <c r="AG359" i="2"/>
  <c r="AG720" i="2"/>
  <c r="AG17" i="2"/>
  <c r="AG346" i="2"/>
  <c r="AG52" i="2"/>
  <c r="AG67" i="2"/>
  <c r="AG287" i="2"/>
  <c r="AG225" i="2"/>
  <c r="N63" i="3" s="1"/>
  <c r="AG65" i="2"/>
  <c r="AG633" i="2"/>
  <c r="AG579" i="2"/>
  <c r="AG158" i="2"/>
  <c r="AG227" i="2"/>
  <c r="N45" i="3" s="1"/>
  <c r="AG363" i="2"/>
  <c r="AG330" i="2"/>
  <c r="AG465" i="2"/>
  <c r="AG15" i="2"/>
  <c r="AG120" i="2"/>
  <c r="AG468" i="2"/>
  <c r="AG320" i="2"/>
  <c r="AG506" i="2"/>
  <c r="N107" i="3" s="1"/>
  <c r="AG152" i="2"/>
  <c r="AG235" i="2"/>
  <c r="AG638" i="2"/>
  <c r="AG414" i="2"/>
  <c r="AG397" i="2"/>
  <c r="AG665" i="2"/>
  <c r="AG368" i="2"/>
  <c r="AG699" i="2"/>
  <c r="N126" i="3" s="1"/>
  <c r="AG190" i="2"/>
  <c r="AG413" i="2"/>
  <c r="AG16" i="2"/>
  <c r="N8" i="3" s="1"/>
  <c r="AG315" i="2"/>
  <c r="AG571" i="2"/>
  <c r="AG447" i="2"/>
  <c r="AG453" i="2"/>
  <c r="AG541" i="2"/>
  <c r="AG23" i="2"/>
  <c r="AG677" i="2"/>
  <c r="AG155" i="2"/>
  <c r="AG118" i="2"/>
  <c r="AG228" i="2"/>
  <c r="AG182" i="2"/>
  <c r="AG487" i="2"/>
  <c r="AG394" i="2"/>
  <c r="AG192" i="2"/>
  <c r="AG30" i="2"/>
  <c r="AG166" i="2"/>
  <c r="AG431" i="2"/>
  <c r="AG726" i="2"/>
  <c r="AG259" i="2"/>
  <c r="AG542" i="2"/>
  <c r="AG382" i="2"/>
  <c r="AG484" i="2"/>
  <c r="AG239" i="2"/>
  <c r="AG212" i="2"/>
  <c r="AG531" i="2"/>
  <c r="AG79" i="2"/>
  <c r="AG175" i="2"/>
  <c r="AG569" i="2"/>
  <c r="N100" i="3" s="1"/>
  <c r="AG667" i="2"/>
  <c r="AG522" i="2"/>
  <c r="AG471" i="2"/>
  <c r="AG544" i="2"/>
  <c r="AG580" i="2"/>
  <c r="AG564" i="2"/>
  <c r="AG635" i="2"/>
  <c r="AG70" i="2"/>
  <c r="AG664" i="2"/>
  <c r="AG299" i="2"/>
  <c r="AG4" i="2"/>
  <c r="AG405" i="2"/>
  <c r="AG434" i="2"/>
  <c r="AG628" i="2"/>
  <c r="AG703" i="2"/>
  <c r="AG202" i="2"/>
  <c r="AG32" i="2"/>
  <c r="AG191" i="2"/>
  <c r="AG574" i="2"/>
  <c r="AG201" i="2"/>
  <c r="AG697" i="2"/>
  <c r="AG318" i="2"/>
  <c r="N90" i="3" s="1"/>
  <c r="AG589" i="2"/>
  <c r="AG485" i="2"/>
  <c r="AG557" i="2"/>
  <c r="AG331" i="2"/>
  <c r="AG149" i="2"/>
  <c r="AG427" i="2"/>
  <c r="AG396" i="2"/>
  <c r="N17" i="3" s="1"/>
  <c r="AG76" i="2"/>
  <c r="AG672" i="2"/>
  <c r="AG448" i="2"/>
  <c r="AG649" i="2"/>
  <c r="AG59" i="2"/>
  <c r="AG279" i="2"/>
  <c r="AG668" i="2"/>
  <c r="AG280" i="2"/>
  <c r="AG403" i="2"/>
  <c r="N59" i="3" s="1"/>
  <c r="AG433" i="2"/>
  <c r="N60" i="3" s="1"/>
  <c r="AG621" i="2"/>
  <c r="AG436" i="2"/>
  <c r="AG97" i="2"/>
  <c r="AG270" i="2"/>
  <c r="AG141" i="2"/>
  <c r="AG71" i="2"/>
  <c r="AG62" i="2"/>
  <c r="AG195" i="2"/>
  <c r="AG74" i="2"/>
  <c r="N80" i="3" s="1"/>
  <c r="AG308" i="2"/>
  <c r="AG230" i="2"/>
  <c r="AG525" i="2"/>
  <c r="AG134" i="2"/>
  <c r="AG288" i="2"/>
  <c r="AG623" i="2"/>
  <c r="AG572" i="2"/>
  <c r="AG6" i="2"/>
  <c r="N81" i="3" s="1"/>
  <c r="AG410" i="2"/>
  <c r="AG656" i="2"/>
  <c r="AG364" i="2"/>
  <c r="AG104" i="2"/>
  <c r="AG176" i="2"/>
  <c r="AG535" i="2"/>
  <c r="AG540" i="2"/>
  <c r="AG303" i="2"/>
  <c r="AG100" i="2"/>
  <c r="AG332" i="2"/>
  <c r="AG545" i="2"/>
  <c r="AG437" i="2"/>
  <c r="N111" i="3" s="1"/>
  <c r="AG418" i="2"/>
  <c r="AG37" i="2"/>
  <c r="AG108" i="2"/>
  <c r="AG214" i="2"/>
  <c r="AG48" i="2"/>
  <c r="AG125" i="2"/>
  <c r="AG424" i="2"/>
  <c r="AG296" i="2"/>
  <c r="AG43" i="2"/>
  <c r="AG412" i="2"/>
  <c r="AG630" i="2"/>
  <c r="AG568" i="2"/>
  <c r="AG637" i="2"/>
  <c r="AG54" i="2"/>
  <c r="AG476" i="2"/>
  <c r="AG469" i="2"/>
  <c r="AG398" i="2"/>
  <c r="AG388" i="2"/>
  <c r="AG458" i="2"/>
  <c r="AG607" i="2"/>
  <c r="AG714" i="2"/>
  <c r="AG716" i="2"/>
  <c r="AG391" i="2"/>
  <c r="AG590" i="2"/>
  <c r="AG211" i="2"/>
  <c r="AG53" i="2"/>
  <c r="N2" i="3" s="1"/>
  <c r="AG480" i="2"/>
  <c r="AG548" i="2"/>
  <c r="AG57" i="2"/>
  <c r="N70" i="3" s="1"/>
  <c r="AG425" i="2"/>
  <c r="AG483" i="2"/>
  <c r="AG113" i="2"/>
  <c r="AG451" i="2"/>
  <c r="AG266" i="2"/>
  <c r="AG21" i="2"/>
  <c r="AG24" i="2"/>
  <c r="AG350" i="2"/>
  <c r="N105" i="3" s="1"/>
  <c r="AG375" i="2"/>
  <c r="AG503" i="2"/>
  <c r="AG188" i="2"/>
  <c r="AG499" i="2"/>
  <c r="AG150" i="2"/>
  <c r="AG731" i="2"/>
  <c r="AG501" i="2"/>
  <c r="AG429" i="2"/>
  <c r="AG3" i="2"/>
  <c r="AG138" i="2"/>
  <c r="AG556" i="2"/>
  <c r="AG345" i="2"/>
  <c r="AG399" i="2"/>
  <c r="AG208" i="2"/>
  <c r="N15" i="3" s="1"/>
  <c r="AG55" i="2"/>
  <c r="AG90" i="2"/>
  <c r="N29" i="3" s="1"/>
  <c r="AG415" i="2"/>
  <c r="AG217" i="2"/>
  <c r="AG625" i="2"/>
  <c r="AG160" i="2"/>
  <c r="AG133" i="2"/>
  <c r="AG529" i="2"/>
  <c r="AG179" i="2"/>
  <c r="AG233" i="2"/>
  <c r="AG505" i="2"/>
  <c r="AG367" i="2"/>
  <c r="AG80" i="2"/>
  <c r="AG130" i="2"/>
  <c r="AG221" i="2"/>
  <c r="N16" i="3" s="1"/>
  <c r="AG510" i="2"/>
  <c r="AG197" i="2"/>
  <c r="AG688" i="2"/>
  <c r="AG573" i="2"/>
  <c r="AG49" i="2"/>
  <c r="AG319" i="2"/>
  <c r="AG549" i="2"/>
  <c r="AG93" i="2"/>
  <c r="AG142" i="2"/>
  <c r="AG365" i="2"/>
  <c r="AG127" i="2"/>
  <c r="AG470" i="2"/>
  <c r="AG356" i="2"/>
  <c r="AG5" i="2"/>
  <c r="AG335" i="2"/>
  <c r="AG250" i="2"/>
  <c r="AG261" i="2"/>
  <c r="AG231" i="2"/>
  <c r="AG300" i="2"/>
  <c r="AG137" i="2"/>
  <c r="AG36" i="2"/>
  <c r="AG421" i="2"/>
  <c r="AG561" i="2"/>
  <c r="AG60" i="2"/>
  <c r="AG220" i="2"/>
  <c r="AG673" i="2"/>
  <c r="AG63" i="2"/>
  <c r="AG636" i="2"/>
  <c r="AG147" i="2"/>
  <c r="AG594" i="2"/>
  <c r="AG371" i="2"/>
  <c r="AG68" i="2"/>
  <c r="AG94" i="2"/>
  <c r="AG75" i="2"/>
  <c r="AG552" i="2"/>
  <c r="AG344" i="2"/>
  <c r="AG532" i="2"/>
  <c r="AG132" i="2"/>
  <c r="AG153" i="2"/>
  <c r="AG276" i="2"/>
  <c r="AG392" i="2"/>
  <c r="AG22" i="2"/>
  <c r="AG536" i="2"/>
  <c r="AG255" i="2"/>
  <c r="AG135" i="2"/>
  <c r="AG45" i="2"/>
  <c r="AG428" i="2"/>
  <c r="AG224" i="2"/>
  <c r="AG157" i="2"/>
  <c r="AG338" i="2"/>
  <c r="AG178" i="2"/>
  <c r="AG686" i="2"/>
  <c r="AG99" i="2"/>
  <c r="AG658" i="2"/>
  <c r="AG406" i="2"/>
  <c r="AG2" i="2"/>
  <c r="AG334" i="2"/>
  <c r="AG38" i="2"/>
  <c r="AG490" i="2"/>
  <c r="AG400" i="2"/>
  <c r="AG61" i="2"/>
  <c r="AG111" i="2"/>
  <c r="AG591" i="2"/>
  <c r="AG116" i="2"/>
  <c r="AG642" i="2"/>
  <c r="AG275" i="2"/>
  <c r="AG708" i="2"/>
  <c r="AG184" i="2"/>
  <c r="AG35" i="2"/>
  <c r="AG98" i="2"/>
  <c r="AG588" i="2"/>
  <c r="AG187" i="2"/>
  <c r="N14" i="3" s="1"/>
  <c r="AG432" i="2"/>
  <c r="AG423" i="2"/>
  <c r="AG148" i="2"/>
  <c r="AG734" i="2"/>
  <c r="AG180" i="2"/>
  <c r="AG9" i="2"/>
  <c r="AG34" i="2"/>
  <c r="AG174" i="2"/>
  <c r="AG26" i="2"/>
  <c r="AG593" i="2"/>
  <c r="AG126" i="2"/>
  <c r="AG401" i="2"/>
  <c r="AG236" i="2"/>
  <c r="AG102" i="2"/>
  <c r="AG183" i="2"/>
  <c r="AG91" i="2"/>
  <c r="AG46" i="2"/>
  <c r="AG441" i="2"/>
  <c r="AG551" i="2"/>
  <c r="AG18" i="2"/>
  <c r="N13" i="3" s="1"/>
  <c r="AG508" i="2"/>
  <c r="AG312" i="2"/>
  <c r="AG515" i="2"/>
  <c r="AG683" i="2"/>
  <c r="AG601" i="2"/>
  <c r="N124" i="3" s="1"/>
  <c r="AG194" i="2"/>
  <c r="AG632" i="2"/>
  <c r="AG324" i="2"/>
  <c r="AG50" i="2"/>
  <c r="AG407" i="2"/>
  <c r="AG715" i="2"/>
  <c r="AG311" i="2"/>
  <c r="N77" i="3" s="1"/>
  <c r="AG170" i="2"/>
  <c r="AG12" i="2"/>
  <c r="AG643" i="2"/>
  <c r="AG390" i="2"/>
  <c r="AG653" i="2"/>
  <c r="AG28" i="2"/>
  <c r="AG159" i="2"/>
  <c r="AG14" i="2"/>
  <c r="AG493" i="2"/>
  <c r="AG340" i="2"/>
  <c r="AG634" i="2"/>
  <c r="AG264" i="2"/>
  <c r="AG605" i="2"/>
  <c r="AG196" i="2"/>
  <c r="AG124" i="2"/>
  <c r="AG459" i="2"/>
  <c r="AG241" i="2"/>
  <c r="AG477" i="2"/>
  <c r="AG527" i="2"/>
  <c r="AG219" i="2"/>
  <c r="AG244" i="2"/>
  <c r="AG33" i="2"/>
  <c r="N38" i="3" s="1"/>
  <c r="AG464" i="2"/>
  <c r="AG13" i="2"/>
  <c r="AG245" i="2"/>
  <c r="AG609" i="2"/>
  <c r="AG597" i="2"/>
  <c r="AG511" i="2"/>
  <c r="AG257" i="2"/>
  <c r="AG366" i="2"/>
  <c r="AG456" i="2"/>
  <c r="AG358" i="2"/>
  <c r="AG242" i="2"/>
  <c r="AG193" i="2"/>
  <c r="AG640" i="2"/>
  <c r="AG223" i="2"/>
  <c r="AG724" i="2"/>
  <c r="AG709" i="2"/>
  <c r="AG254" i="2"/>
  <c r="AG8" i="2"/>
  <c r="AG260" i="2"/>
  <c r="AG644" i="2"/>
  <c r="AG455" i="2"/>
  <c r="AG110" i="2"/>
  <c r="AG123" i="2"/>
  <c r="AG631" i="2"/>
  <c r="AG486" i="2"/>
  <c r="AG543" i="2"/>
  <c r="N62" i="3" s="1"/>
  <c r="AG143" i="2"/>
  <c r="AG570" i="2"/>
  <c r="AG502" i="2"/>
  <c r="AG246" i="2"/>
  <c r="AG7" i="2"/>
  <c r="N12" i="3" s="1"/>
  <c r="AG435" i="2"/>
  <c r="AG626" i="2"/>
  <c r="AG11" i="2"/>
  <c r="AG105" i="2"/>
  <c r="AG240" i="2"/>
  <c r="AG144" i="2"/>
  <c r="AG514" i="2"/>
  <c r="N98" i="3" s="1"/>
  <c r="AG27" i="2"/>
  <c r="AG443" i="2"/>
  <c r="AG164" i="2"/>
  <c r="AG661" i="2"/>
  <c r="AG162" i="2"/>
  <c r="AG416" i="2"/>
  <c r="AG598" i="2"/>
  <c r="AG639" i="2"/>
  <c r="AG171" i="2"/>
  <c r="AG321" i="2"/>
  <c r="AG690" i="2"/>
  <c r="AG718" i="2"/>
  <c r="AG516" i="2"/>
  <c r="AG82" i="2"/>
  <c r="AG161" i="2"/>
  <c r="AG587" i="2"/>
  <c r="AG114" i="2"/>
  <c r="N4" i="3" s="1"/>
  <c r="AG652" i="2"/>
  <c r="AG725" i="2"/>
  <c r="AG538" i="2"/>
  <c r="AG705" i="2"/>
  <c r="AG213" i="2"/>
  <c r="AG328" i="2"/>
  <c r="AG523" i="2"/>
  <c r="AG305" i="2"/>
  <c r="AG360" i="2"/>
  <c r="AG309" i="2"/>
  <c r="AG301" i="2"/>
  <c r="AG354" i="2"/>
  <c r="N79" i="3" s="1"/>
  <c r="AG361" i="2"/>
  <c r="AG293" i="2"/>
  <c r="AG20" i="2"/>
  <c r="AG650" i="2"/>
  <c r="AG323" i="2"/>
  <c r="AG129" i="2"/>
  <c r="AG131" i="2"/>
  <c r="AG604" i="2"/>
  <c r="N118" i="3" s="1"/>
  <c r="AG717" i="2"/>
  <c r="N119" i="3" s="1"/>
  <c r="AG374" i="2"/>
  <c r="AG274" i="2"/>
  <c r="AG172" i="2"/>
  <c r="AG44" i="2"/>
  <c r="AG25" i="2"/>
  <c r="AG581" i="2"/>
  <c r="AG509" i="2"/>
  <c r="AG524" i="2"/>
  <c r="AG558" i="2"/>
  <c r="AG29" i="2"/>
  <c r="AG377" i="2"/>
  <c r="AG304" i="2"/>
  <c r="AG563" i="2"/>
  <c r="AG576" i="2"/>
  <c r="AG56" i="2"/>
  <c r="AG479" i="2"/>
  <c r="AG615" i="2"/>
  <c r="AG77" i="2"/>
  <c r="AG379" i="2"/>
  <c r="AG81" i="2"/>
  <c r="AG267" i="2"/>
  <c r="AG177" i="2"/>
  <c r="AG721" i="2"/>
  <c r="AG462" i="2"/>
  <c r="AG278" i="2"/>
  <c r="AG103" i="2"/>
  <c r="AG73" i="2"/>
  <c r="AG295" i="2"/>
  <c r="AG209" i="2"/>
  <c r="AG86" i="2"/>
  <c r="AG422" i="2"/>
  <c r="AG647" i="2"/>
  <c r="AG599" i="2"/>
  <c r="AG691" i="2"/>
  <c r="AG445" i="2"/>
  <c r="AG326" i="2"/>
  <c r="AG575" i="2"/>
  <c r="AG695" i="2"/>
  <c r="AG577" i="2"/>
  <c r="AG372" i="2"/>
  <c r="AG698" i="2"/>
  <c r="AG537" i="2"/>
  <c r="AG472" i="2"/>
  <c r="AG341" i="2"/>
  <c r="AG248" i="2"/>
  <c r="N58" i="3" s="1"/>
  <c r="AG566" i="2"/>
  <c r="AG449" i="2"/>
  <c r="AG507" i="2"/>
  <c r="AG595" i="2"/>
  <c r="AG232" i="2"/>
  <c r="AG474" i="2"/>
  <c r="AG586" i="2"/>
  <c r="AG438" i="2"/>
  <c r="AG39" i="2"/>
  <c r="AG205" i="2"/>
  <c r="N86" i="3" s="1"/>
  <c r="AG722" i="2"/>
  <c r="AG269" i="2"/>
  <c r="AG115" i="2"/>
  <c r="AG735" i="2"/>
  <c r="AG206" i="2"/>
  <c r="N51" i="3" s="1"/>
  <c r="AG83" i="2"/>
  <c r="AG617" i="2"/>
  <c r="AG457" i="2"/>
  <c r="AG610" i="2"/>
  <c r="AG616" i="2"/>
  <c r="AG307" i="2"/>
  <c r="AG454" i="2"/>
  <c r="AG186" i="2"/>
  <c r="AG352" i="2"/>
  <c r="AG145" i="2"/>
  <c r="AG562" i="2"/>
  <c r="N123" i="3" s="1"/>
  <c r="AG112" i="2"/>
  <c r="AG473" i="2"/>
  <c r="N108" i="3" s="1"/>
  <c r="AG660" i="2"/>
  <c r="AG348" i="2"/>
  <c r="AG460" i="2"/>
  <c r="AG519" i="2"/>
  <c r="AG119" i="2"/>
  <c r="AG450" i="2"/>
  <c r="AG704" i="2"/>
  <c r="AG669" i="2"/>
  <c r="AG411" i="2"/>
  <c r="AG685" i="2"/>
  <c r="AG96" i="2"/>
  <c r="N48" i="3" s="1"/>
  <c r="AG409" i="2"/>
  <c r="AG272" i="2"/>
  <c r="AG78" i="2"/>
  <c r="AG265" i="2"/>
  <c r="AG89" i="2"/>
  <c r="AG72" i="2"/>
  <c r="AG553" i="2"/>
  <c r="AG140" i="2"/>
  <c r="AG622" i="2"/>
  <c r="AG602" i="2"/>
  <c r="AG560" i="2"/>
  <c r="AG199" i="2"/>
  <c r="AG40" i="2"/>
  <c r="AG249" i="2"/>
  <c r="AG247" i="2"/>
  <c r="AG310" i="2"/>
  <c r="AG262" i="2"/>
  <c r="AG619" i="2"/>
  <c r="AG385" i="2"/>
  <c r="AG521" i="2"/>
  <c r="AG641" i="2"/>
  <c r="AG550" i="2"/>
  <c r="N99" i="3" s="1"/>
  <c r="AG627" i="2"/>
  <c r="AG69" i="2"/>
  <c r="AG648" i="2"/>
  <c r="AG283" i="2"/>
  <c r="AG200" i="2"/>
  <c r="AG659" i="2"/>
  <c r="AG520" i="2"/>
  <c r="AG693" i="2"/>
  <c r="AG430" i="2"/>
  <c r="AG151" i="2"/>
  <c r="AG226" i="2"/>
  <c r="AG707" i="2"/>
  <c r="AG386" i="2"/>
  <c r="AG306" i="2"/>
  <c r="AG362" i="2"/>
  <c r="AG185" i="2"/>
  <c r="AG222" i="2"/>
  <c r="AG702" i="2"/>
  <c r="AG66" i="2"/>
  <c r="N9" i="3" s="1"/>
  <c r="AG95" i="2"/>
  <c r="AG612" i="2"/>
  <c r="AG674" i="2"/>
  <c r="AG263" i="2"/>
  <c r="AG554" i="2"/>
  <c r="AG719" i="2"/>
  <c r="AG256" i="2"/>
  <c r="AG163" i="2"/>
  <c r="AG252" i="2"/>
  <c r="AG657" i="2"/>
  <c r="AG117" i="2"/>
  <c r="AG106" i="2"/>
  <c r="AG237" i="2"/>
  <c r="AG578" i="2"/>
  <c r="AG620" i="2"/>
  <c r="AG738" i="2"/>
  <c r="AG530" i="2"/>
  <c r="AG546" i="2"/>
  <c r="AG592" i="2"/>
  <c r="AG711" i="2"/>
  <c r="AG495" i="2"/>
  <c r="AG342" i="2"/>
  <c r="AG277" i="2"/>
  <c r="AG681" i="2"/>
  <c r="AG273" i="2"/>
  <c r="AG736" i="2"/>
  <c r="AG101" i="2"/>
  <c r="AG500" i="2"/>
  <c r="N61" i="3" s="1"/>
  <c r="AG325" i="2"/>
  <c r="N56" i="3" s="1"/>
  <c r="AG463" i="2"/>
  <c r="AG494" i="2"/>
  <c r="AG567" i="2"/>
  <c r="AG534" i="2"/>
  <c r="AG207" i="2"/>
  <c r="AG733" i="2"/>
  <c r="AG624" i="2"/>
  <c r="AG517" i="2"/>
  <c r="AG689" i="2"/>
  <c r="AG420" i="2"/>
  <c r="AG351" i="2"/>
  <c r="AG701" i="2"/>
  <c r="AG85" i="2"/>
  <c r="AG497" i="2"/>
  <c r="AG285" i="2"/>
  <c r="AG712" i="2"/>
  <c r="AG284" i="2"/>
  <c r="AG547" i="2"/>
  <c r="AG215" i="2"/>
  <c r="AG173" i="2"/>
  <c r="AG478" i="2"/>
  <c r="AG88" i="2"/>
  <c r="AG268" i="2"/>
  <c r="AG258" i="2"/>
  <c r="AG539" i="2"/>
  <c r="AG336" i="2"/>
  <c r="AG393" i="2"/>
  <c r="AG253" i="2"/>
  <c r="AG651" i="2"/>
  <c r="AG302" i="2"/>
  <c r="AG314" i="2"/>
  <c r="AG444" i="2"/>
  <c r="AG203" i="2"/>
  <c r="AG614" i="2"/>
  <c r="AG452" i="2"/>
  <c r="AG600" i="2"/>
  <c r="AG389" i="2"/>
  <c r="AG189" i="2"/>
  <c r="AG613" i="2"/>
  <c r="AG687" i="2"/>
  <c r="AG729" i="2"/>
  <c r="AG355" i="2"/>
  <c r="AG603" i="2"/>
  <c r="AG294" i="2"/>
  <c r="AG528" i="2"/>
  <c r="AG678" i="2"/>
  <c r="N125" i="3" s="1"/>
  <c r="AG675" i="2"/>
  <c r="AG498" i="2"/>
  <c r="AG251" i="2"/>
  <c r="AG666" i="2"/>
  <c r="AG663" i="2"/>
  <c r="AG606" i="2"/>
  <c r="AG408" i="2"/>
  <c r="AG281" i="2"/>
  <c r="AG585" i="2"/>
  <c r="AG662" i="2"/>
  <c r="AG700" i="2"/>
  <c r="AG692" i="2"/>
  <c r="AG513" i="2"/>
  <c r="AG533" i="2"/>
  <c r="AG730" i="2"/>
  <c r="AG676" i="2"/>
  <c r="N101" i="3" s="1"/>
  <c r="AG679" i="2"/>
  <c r="AG491" i="2"/>
  <c r="AG696" i="2"/>
  <c r="AG671" i="2"/>
  <c r="AG680" i="2"/>
  <c r="AG706" i="2"/>
  <c r="AG723" i="2"/>
  <c r="AG732" i="2"/>
  <c r="AG710" i="2"/>
  <c r="AG727" i="2"/>
  <c r="AG629" i="2"/>
  <c r="AG646" i="2"/>
  <c r="N115" i="3" s="1"/>
  <c r="AG737" i="2"/>
  <c r="AF654" i="2"/>
  <c r="AF504" i="2"/>
  <c r="AF512" i="2"/>
  <c r="AF109" i="2"/>
  <c r="M95" i="3" s="1"/>
  <c r="AF271" i="2"/>
  <c r="AF370" i="2"/>
  <c r="AF337" i="2"/>
  <c r="AF353" i="2"/>
  <c r="AF461" i="2"/>
  <c r="AF618" i="2"/>
  <c r="AF181" i="2"/>
  <c r="AF333" i="2"/>
  <c r="AF156" i="2"/>
  <c r="AF670" i="2"/>
  <c r="AF168" i="2"/>
  <c r="AF446" i="2"/>
  <c r="AF608" i="2"/>
  <c r="AF51" i="2"/>
  <c r="AF645" i="2"/>
  <c r="AF395" i="2"/>
  <c r="AF439" i="2"/>
  <c r="AF380" i="2"/>
  <c r="AF243" i="2"/>
  <c r="AF376" i="2"/>
  <c r="AF559" i="2"/>
  <c r="AF292" i="2"/>
  <c r="M21" i="3" s="1"/>
  <c r="AF84" i="2"/>
  <c r="AF584" i="2"/>
  <c r="AF146" i="2"/>
  <c r="AF596" i="2"/>
  <c r="AF369" i="2"/>
  <c r="M121" i="3" s="1"/>
  <c r="AF713" i="2"/>
  <c r="AF154" i="2"/>
  <c r="M55" i="3" s="1"/>
  <c r="AF426" i="2"/>
  <c r="AF728" i="2"/>
  <c r="AF378" i="2"/>
  <c r="AF19" i="2"/>
  <c r="AF121" i="2"/>
  <c r="M26" i="3" s="1"/>
  <c r="AF682" i="2"/>
  <c r="AF291" i="2"/>
  <c r="AF42" i="2"/>
  <c r="AF417" i="2"/>
  <c r="AF526" i="2"/>
  <c r="AF467" i="2"/>
  <c r="AF169" i="2"/>
  <c r="AF234" i="2"/>
  <c r="M103" i="3" s="1"/>
  <c r="AF440" i="2"/>
  <c r="AF583" i="2"/>
  <c r="AF488" i="2"/>
  <c r="AF286" i="2"/>
  <c r="AF402" i="2"/>
  <c r="AF313" i="2"/>
  <c r="AF481" i="2"/>
  <c r="AF518" i="2"/>
  <c r="AF216" i="2"/>
  <c r="AF128" i="2"/>
  <c r="AF347" i="2"/>
  <c r="M104" i="3" s="1"/>
  <c r="AF496" i="2"/>
  <c r="AF289" i="2"/>
  <c r="AF384" i="2"/>
  <c r="AF482" i="2"/>
  <c r="AF198" i="2"/>
  <c r="AF327" i="2"/>
  <c r="AF297" i="2"/>
  <c r="AF92" i="2"/>
  <c r="AF322" i="2"/>
  <c r="AF349" i="2"/>
  <c r="M40" i="3" s="1"/>
  <c r="AF290" i="2"/>
  <c r="AF298" i="2"/>
  <c r="AF383" i="2"/>
  <c r="AF555" i="2"/>
  <c r="AF582" i="2"/>
  <c r="AF167" i="2"/>
  <c r="AF387" i="2"/>
  <c r="AF210" i="2"/>
  <c r="AF122" i="2"/>
  <c r="M102" i="3" s="1"/>
  <c r="AF611" i="2"/>
  <c r="AF204" i="2"/>
  <c r="AF64" i="2"/>
  <c r="AF165" i="2"/>
  <c r="AF492" i="2"/>
  <c r="AF282" i="2"/>
  <c r="AF343" i="2"/>
  <c r="AF475" i="2"/>
  <c r="AF58" i="2"/>
  <c r="AF41" i="2"/>
  <c r="AF419" i="2"/>
  <c r="AF238" i="2"/>
  <c r="AF357" i="2"/>
  <c r="AF565" i="2"/>
  <c r="AF87" i="2"/>
  <c r="AF218" i="2"/>
  <c r="AF316" i="2"/>
  <c r="AF442" i="2"/>
  <c r="AF139" i="2"/>
  <c r="AF655" i="2"/>
  <c r="AF317" i="2"/>
  <c r="AF107" i="2"/>
  <c r="AF339" i="2"/>
  <c r="AF229" i="2"/>
  <c r="AF404" i="2"/>
  <c r="AF373" i="2"/>
  <c r="AF10" i="2"/>
  <c r="AF489" i="2"/>
  <c r="AF136" i="2"/>
  <c r="AF694" i="2"/>
  <c r="AF31" i="2"/>
  <c r="AF329" i="2"/>
  <c r="AF684" i="2"/>
  <c r="AF47" i="2"/>
  <c r="AF466" i="2"/>
  <c r="M122" i="3" s="1"/>
  <c r="AF381" i="2"/>
  <c r="M106" i="3" s="1"/>
  <c r="AF359" i="2"/>
  <c r="AF720" i="2"/>
  <c r="AF17" i="2"/>
  <c r="AF346" i="2"/>
  <c r="AF52" i="2"/>
  <c r="AF67" i="2"/>
  <c r="AF287" i="2"/>
  <c r="AF225" i="2"/>
  <c r="M63" i="3" s="1"/>
  <c r="AF65" i="2"/>
  <c r="AF633" i="2"/>
  <c r="AF579" i="2"/>
  <c r="AF158" i="2"/>
  <c r="AF227" i="2"/>
  <c r="AF363" i="2"/>
  <c r="AF330" i="2"/>
  <c r="AF465" i="2"/>
  <c r="AF15" i="2"/>
  <c r="M25" i="3" s="1"/>
  <c r="AF120" i="2"/>
  <c r="AF468" i="2"/>
  <c r="AF320" i="2"/>
  <c r="AF506" i="2"/>
  <c r="M107" i="3" s="1"/>
  <c r="AF152" i="2"/>
  <c r="AF235" i="2"/>
  <c r="AF638" i="2"/>
  <c r="AF414" i="2"/>
  <c r="AF397" i="2"/>
  <c r="AF665" i="2"/>
  <c r="AF368" i="2"/>
  <c r="AF699" i="2"/>
  <c r="M126" i="3" s="1"/>
  <c r="AF190" i="2"/>
  <c r="AF413" i="2"/>
  <c r="AF16" i="2"/>
  <c r="M8" i="3" s="1"/>
  <c r="AF315" i="2"/>
  <c r="AF571" i="2"/>
  <c r="AF447" i="2"/>
  <c r="AF453" i="2"/>
  <c r="AF541" i="2"/>
  <c r="AF23" i="2"/>
  <c r="AF677" i="2"/>
  <c r="AF155" i="2"/>
  <c r="AF118" i="2"/>
  <c r="AF228" i="2"/>
  <c r="AF182" i="2"/>
  <c r="AF487" i="2"/>
  <c r="AF394" i="2"/>
  <c r="AF192" i="2"/>
  <c r="AF30" i="2"/>
  <c r="AF166" i="2"/>
  <c r="AF431" i="2"/>
  <c r="AF726" i="2"/>
  <c r="AF259" i="2"/>
  <c r="AF542" i="2"/>
  <c r="AF382" i="2"/>
  <c r="AF484" i="2"/>
  <c r="AF239" i="2"/>
  <c r="AF212" i="2"/>
  <c r="M10" i="3" s="1"/>
  <c r="AF531" i="2"/>
  <c r="AF79" i="2"/>
  <c r="AF175" i="2"/>
  <c r="AF569" i="2"/>
  <c r="M100" i="3" s="1"/>
  <c r="AF667" i="2"/>
  <c r="AF522" i="2"/>
  <c r="AF471" i="2"/>
  <c r="AF544" i="2"/>
  <c r="AF580" i="2"/>
  <c r="AF564" i="2"/>
  <c r="AF635" i="2"/>
  <c r="AF70" i="2"/>
  <c r="AF664" i="2"/>
  <c r="AF299" i="2"/>
  <c r="AF4" i="2"/>
  <c r="AF405" i="2"/>
  <c r="AF434" i="2"/>
  <c r="AF628" i="2"/>
  <c r="AF703" i="2"/>
  <c r="AF202" i="2"/>
  <c r="AF32" i="2"/>
  <c r="AF191" i="2"/>
  <c r="AF574" i="2"/>
  <c r="AF201" i="2"/>
  <c r="AF697" i="2"/>
  <c r="AF318" i="2"/>
  <c r="M90" i="3" s="1"/>
  <c r="AF589" i="2"/>
  <c r="AF485" i="2"/>
  <c r="AF557" i="2"/>
  <c r="AF331" i="2"/>
  <c r="AF149" i="2"/>
  <c r="AF427" i="2"/>
  <c r="AF396" i="2"/>
  <c r="M17" i="3" s="1"/>
  <c r="AF76" i="2"/>
  <c r="AF672" i="2"/>
  <c r="AF448" i="2"/>
  <c r="AF649" i="2"/>
  <c r="AF59" i="2"/>
  <c r="AF279" i="2"/>
  <c r="AF668" i="2"/>
  <c r="AF280" i="2"/>
  <c r="AF403" i="2"/>
  <c r="M59" i="3" s="1"/>
  <c r="AF433" i="2"/>
  <c r="M60" i="3" s="1"/>
  <c r="AF621" i="2"/>
  <c r="AF436" i="2"/>
  <c r="AF97" i="2"/>
  <c r="AF270" i="2"/>
  <c r="AF141" i="2"/>
  <c r="AF71" i="2"/>
  <c r="AF62" i="2"/>
  <c r="AF195" i="2"/>
  <c r="AF74" i="2"/>
  <c r="AF308" i="2"/>
  <c r="AF230" i="2"/>
  <c r="AF525" i="2"/>
  <c r="AF134" i="2"/>
  <c r="AF288" i="2"/>
  <c r="AF623" i="2"/>
  <c r="AF572" i="2"/>
  <c r="AF6" i="2"/>
  <c r="M81" i="3" s="1"/>
  <c r="AF410" i="2"/>
  <c r="AF656" i="2"/>
  <c r="AF364" i="2"/>
  <c r="AF104" i="2"/>
  <c r="AF176" i="2"/>
  <c r="AF535" i="2"/>
  <c r="AF540" i="2"/>
  <c r="AF303" i="2"/>
  <c r="AF100" i="2"/>
  <c r="AF332" i="2"/>
  <c r="AF545" i="2"/>
  <c r="AF437" i="2"/>
  <c r="M111" i="3" s="1"/>
  <c r="AF418" i="2"/>
  <c r="AF37" i="2"/>
  <c r="AF108" i="2"/>
  <c r="AF214" i="2"/>
  <c r="AF48" i="2"/>
  <c r="AF125" i="2"/>
  <c r="AF424" i="2"/>
  <c r="AF296" i="2"/>
  <c r="AF43" i="2"/>
  <c r="AF412" i="2"/>
  <c r="AF630" i="2"/>
  <c r="AF568" i="2"/>
  <c r="AF637" i="2"/>
  <c r="AF54" i="2"/>
  <c r="AF476" i="2"/>
  <c r="AF469" i="2"/>
  <c r="AF398" i="2"/>
  <c r="AF388" i="2"/>
  <c r="AF458" i="2"/>
  <c r="AF607" i="2"/>
  <c r="AF714" i="2"/>
  <c r="AF716" i="2"/>
  <c r="AF391" i="2"/>
  <c r="AF590" i="2"/>
  <c r="AF211" i="2"/>
  <c r="AF53" i="2"/>
  <c r="M2" i="3" s="1"/>
  <c r="AF480" i="2"/>
  <c r="AF548" i="2"/>
  <c r="AF57" i="2"/>
  <c r="AF425" i="2"/>
  <c r="AF483" i="2"/>
  <c r="AF113" i="2"/>
  <c r="AF451" i="2"/>
  <c r="AF266" i="2"/>
  <c r="AF21" i="2"/>
  <c r="AF24" i="2"/>
  <c r="AF350" i="2"/>
  <c r="M105" i="3" s="1"/>
  <c r="AF375" i="2"/>
  <c r="AF503" i="2"/>
  <c r="AF188" i="2"/>
  <c r="AF499" i="2"/>
  <c r="AF150" i="2"/>
  <c r="AF731" i="2"/>
  <c r="AF501" i="2"/>
  <c r="AF429" i="2"/>
  <c r="AF3" i="2"/>
  <c r="AF138" i="2"/>
  <c r="AF556" i="2"/>
  <c r="AF345" i="2"/>
  <c r="AF399" i="2"/>
  <c r="AF208" i="2"/>
  <c r="M15" i="3" s="1"/>
  <c r="AF55" i="2"/>
  <c r="AF90" i="2"/>
  <c r="AF415" i="2"/>
  <c r="AF217" i="2"/>
  <c r="AF625" i="2"/>
  <c r="AF160" i="2"/>
  <c r="AF133" i="2"/>
  <c r="AF529" i="2"/>
  <c r="AF179" i="2"/>
  <c r="AF233" i="2"/>
  <c r="AF505" i="2"/>
  <c r="AF367" i="2"/>
  <c r="AF80" i="2"/>
  <c r="AF130" i="2"/>
  <c r="AF221" i="2"/>
  <c r="M16" i="3" s="1"/>
  <c r="AF510" i="2"/>
  <c r="AF197" i="2"/>
  <c r="AF688" i="2"/>
  <c r="AF573" i="2"/>
  <c r="AF49" i="2"/>
  <c r="AF319" i="2"/>
  <c r="AF549" i="2"/>
  <c r="AF93" i="2"/>
  <c r="AF142" i="2"/>
  <c r="AF365" i="2"/>
  <c r="AF127" i="2"/>
  <c r="AF470" i="2"/>
  <c r="AF356" i="2"/>
  <c r="AF5" i="2"/>
  <c r="AF335" i="2"/>
  <c r="AF250" i="2"/>
  <c r="AF261" i="2"/>
  <c r="AF231" i="2"/>
  <c r="M78" i="3" s="1"/>
  <c r="AF300" i="2"/>
  <c r="AF137" i="2"/>
  <c r="AF36" i="2"/>
  <c r="AF421" i="2"/>
  <c r="AF561" i="2"/>
  <c r="AF60" i="2"/>
  <c r="AF220" i="2"/>
  <c r="AF673" i="2"/>
  <c r="AF63" i="2"/>
  <c r="AF636" i="2"/>
  <c r="AF147" i="2"/>
  <c r="AF594" i="2"/>
  <c r="AF371" i="2"/>
  <c r="AF68" i="2"/>
  <c r="AF94" i="2"/>
  <c r="AF75" i="2"/>
  <c r="AF552" i="2"/>
  <c r="AF344" i="2"/>
  <c r="AF532" i="2"/>
  <c r="AF132" i="2"/>
  <c r="AF153" i="2"/>
  <c r="AF276" i="2"/>
  <c r="AF392" i="2"/>
  <c r="AF22" i="2"/>
  <c r="AF536" i="2"/>
  <c r="AF255" i="2"/>
  <c r="AF135" i="2"/>
  <c r="AF45" i="2"/>
  <c r="AF428" i="2"/>
  <c r="AF224" i="2"/>
  <c r="AF157" i="2"/>
  <c r="AF338" i="2"/>
  <c r="AF178" i="2"/>
  <c r="AF686" i="2"/>
  <c r="AF99" i="2"/>
  <c r="AF658" i="2"/>
  <c r="AF406" i="2"/>
  <c r="AF2" i="2"/>
  <c r="AF334" i="2"/>
  <c r="AF38" i="2"/>
  <c r="AF490" i="2"/>
  <c r="AF400" i="2"/>
  <c r="AF61" i="2"/>
  <c r="AF111" i="2"/>
  <c r="AF591" i="2"/>
  <c r="AF116" i="2"/>
  <c r="AF642" i="2"/>
  <c r="AF275" i="2"/>
  <c r="AF708" i="2"/>
  <c r="AF184" i="2"/>
  <c r="AF35" i="2"/>
  <c r="AF98" i="2"/>
  <c r="AF588" i="2"/>
  <c r="AF187" i="2"/>
  <c r="M14" i="3" s="1"/>
  <c r="AF432" i="2"/>
  <c r="AF423" i="2"/>
  <c r="AF148" i="2"/>
  <c r="AF734" i="2"/>
  <c r="AF180" i="2"/>
  <c r="AF9" i="2"/>
  <c r="AF34" i="2"/>
  <c r="AF174" i="2"/>
  <c r="AF26" i="2"/>
  <c r="AF593" i="2"/>
  <c r="AF126" i="2"/>
  <c r="AF401" i="2"/>
  <c r="AF236" i="2"/>
  <c r="AF102" i="2"/>
  <c r="AF183" i="2"/>
  <c r="AF91" i="2"/>
  <c r="AF46" i="2"/>
  <c r="AF441" i="2"/>
  <c r="AF551" i="2"/>
  <c r="AF18" i="2"/>
  <c r="M13" i="3" s="1"/>
  <c r="AF508" i="2"/>
  <c r="AF312" i="2"/>
  <c r="AF515" i="2"/>
  <c r="AF683" i="2"/>
  <c r="AF601" i="2"/>
  <c r="M124" i="3" s="1"/>
  <c r="AF194" i="2"/>
  <c r="AF632" i="2"/>
  <c r="AF324" i="2"/>
  <c r="AF50" i="2"/>
  <c r="AF407" i="2"/>
  <c r="AF715" i="2"/>
  <c r="AF311" i="2"/>
  <c r="M77" i="3" s="1"/>
  <c r="AF170" i="2"/>
  <c r="AF12" i="2"/>
  <c r="AF643" i="2"/>
  <c r="AF390" i="2"/>
  <c r="AF653" i="2"/>
  <c r="AF28" i="2"/>
  <c r="AF159" i="2"/>
  <c r="AF14" i="2"/>
  <c r="AF493" i="2"/>
  <c r="AF340" i="2"/>
  <c r="AF634" i="2"/>
  <c r="AF264" i="2"/>
  <c r="AF605" i="2"/>
  <c r="AF196" i="2"/>
  <c r="AF124" i="2"/>
  <c r="AF459" i="2"/>
  <c r="AF241" i="2"/>
  <c r="AF477" i="2"/>
  <c r="AF527" i="2"/>
  <c r="AF219" i="2"/>
  <c r="AF244" i="2"/>
  <c r="AF33" i="2"/>
  <c r="M38" i="3" s="1"/>
  <c r="AF464" i="2"/>
  <c r="AF13" i="2"/>
  <c r="AF245" i="2"/>
  <c r="AF609" i="2"/>
  <c r="AF597" i="2"/>
  <c r="AF511" i="2"/>
  <c r="AF257" i="2"/>
  <c r="M84" i="3" s="1"/>
  <c r="AF366" i="2"/>
  <c r="AF456" i="2"/>
  <c r="AF358" i="2"/>
  <c r="AF242" i="2"/>
  <c r="AF193" i="2"/>
  <c r="AF640" i="2"/>
  <c r="AF223" i="2"/>
  <c r="AF724" i="2"/>
  <c r="AF709" i="2"/>
  <c r="AF254" i="2"/>
  <c r="AF8" i="2"/>
  <c r="AF260" i="2"/>
  <c r="AF644" i="2"/>
  <c r="AF455" i="2"/>
  <c r="AF110" i="2"/>
  <c r="AF123" i="2"/>
  <c r="AF631" i="2"/>
  <c r="AF486" i="2"/>
  <c r="AF543" i="2"/>
  <c r="M62" i="3" s="1"/>
  <c r="AF143" i="2"/>
  <c r="AF570" i="2"/>
  <c r="AF502" i="2"/>
  <c r="AF246" i="2"/>
  <c r="AF7" i="2"/>
  <c r="M12" i="3" s="1"/>
  <c r="AF435" i="2"/>
  <c r="AF626" i="2"/>
  <c r="AF11" i="2"/>
  <c r="AF105" i="2"/>
  <c r="M31" i="3" s="1"/>
  <c r="AF240" i="2"/>
  <c r="M109" i="3" s="1"/>
  <c r="AF144" i="2"/>
  <c r="AF514" i="2"/>
  <c r="M98" i="3" s="1"/>
  <c r="AF27" i="2"/>
  <c r="AF443" i="2"/>
  <c r="AF164" i="2"/>
  <c r="AF661" i="2"/>
  <c r="AF162" i="2"/>
  <c r="AF416" i="2"/>
  <c r="AF598" i="2"/>
  <c r="AF639" i="2"/>
  <c r="AF171" i="2"/>
  <c r="AF321" i="2"/>
  <c r="AF690" i="2"/>
  <c r="AF718" i="2"/>
  <c r="AF516" i="2"/>
  <c r="AF82" i="2"/>
  <c r="AF161" i="2"/>
  <c r="AF587" i="2"/>
  <c r="AF114" i="2"/>
  <c r="M4" i="3" s="1"/>
  <c r="AF652" i="2"/>
  <c r="AF725" i="2"/>
  <c r="AF538" i="2"/>
  <c r="AF705" i="2"/>
  <c r="AF213" i="2"/>
  <c r="AF328" i="2"/>
  <c r="AF523" i="2"/>
  <c r="AF305" i="2"/>
  <c r="AF360" i="2"/>
  <c r="AF309" i="2"/>
  <c r="AF301" i="2"/>
  <c r="AF354" i="2"/>
  <c r="M79" i="3" s="1"/>
  <c r="AF361" i="2"/>
  <c r="AF293" i="2"/>
  <c r="AF20" i="2"/>
  <c r="AF650" i="2"/>
  <c r="AF323" i="2"/>
  <c r="AF129" i="2"/>
  <c r="AF131" i="2"/>
  <c r="AF604" i="2"/>
  <c r="M118" i="3" s="1"/>
  <c r="AF717" i="2"/>
  <c r="AF374" i="2"/>
  <c r="AF274" i="2"/>
  <c r="AF172" i="2"/>
  <c r="AF44" i="2"/>
  <c r="AF25" i="2"/>
  <c r="AF581" i="2"/>
  <c r="AF509" i="2"/>
  <c r="AF524" i="2"/>
  <c r="AF558" i="2"/>
  <c r="AF29" i="2"/>
  <c r="M36" i="3" s="1"/>
  <c r="AF377" i="2"/>
  <c r="AF304" i="2"/>
  <c r="AF563" i="2"/>
  <c r="AF576" i="2"/>
  <c r="AF56" i="2"/>
  <c r="AF479" i="2"/>
  <c r="AF615" i="2"/>
  <c r="AF77" i="2"/>
  <c r="AF379" i="2"/>
  <c r="AF81" i="2"/>
  <c r="AF267" i="2"/>
  <c r="AF177" i="2"/>
  <c r="AF721" i="2"/>
  <c r="AF462" i="2"/>
  <c r="AF278" i="2"/>
  <c r="AF103" i="2"/>
  <c r="AF73" i="2"/>
  <c r="AF295" i="2"/>
  <c r="AF209" i="2"/>
  <c r="AF86" i="2"/>
  <c r="AF422" i="2"/>
  <c r="AF647" i="2"/>
  <c r="AF599" i="2"/>
  <c r="AF691" i="2"/>
  <c r="AF445" i="2"/>
  <c r="AF326" i="2"/>
  <c r="AF575" i="2"/>
  <c r="AF695" i="2"/>
  <c r="AF577" i="2"/>
  <c r="AF372" i="2"/>
  <c r="AF698" i="2"/>
  <c r="AF537" i="2"/>
  <c r="AF472" i="2"/>
  <c r="AF341" i="2"/>
  <c r="AF248" i="2"/>
  <c r="M58" i="3" s="1"/>
  <c r="AF566" i="2"/>
  <c r="AF449" i="2"/>
  <c r="AF507" i="2"/>
  <c r="AF595" i="2"/>
  <c r="AF232" i="2"/>
  <c r="AF474" i="2"/>
  <c r="AF586" i="2"/>
  <c r="AF438" i="2"/>
  <c r="AF39" i="2"/>
  <c r="AF205" i="2"/>
  <c r="M86" i="3" s="1"/>
  <c r="AF722" i="2"/>
  <c r="AF269" i="2"/>
  <c r="AF115" i="2"/>
  <c r="AF735" i="2"/>
  <c r="AF206" i="2"/>
  <c r="M51" i="3" s="1"/>
  <c r="AF83" i="2"/>
  <c r="AF617" i="2"/>
  <c r="AF457" i="2"/>
  <c r="AF610" i="2"/>
  <c r="AF616" i="2"/>
  <c r="AF307" i="2"/>
  <c r="AF454" i="2"/>
  <c r="AF186" i="2"/>
  <c r="AF352" i="2"/>
  <c r="AF145" i="2"/>
  <c r="AF562" i="2"/>
  <c r="M123" i="3" s="1"/>
  <c r="AF112" i="2"/>
  <c r="AF473" i="2"/>
  <c r="AF660" i="2"/>
  <c r="AF348" i="2"/>
  <c r="AF460" i="2"/>
  <c r="AF519" i="2"/>
  <c r="AF119" i="2"/>
  <c r="AF450" i="2"/>
  <c r="AF704" i="2"/>
  <c r="AF669" i="2"/>
  <c r="AF411" i="2"/>
  <c r="AF685" i="2"/>
  <c r="AF96" i="2"/>
  <c r="AF409" i="2"/>
  <c r="AF272" i="2"/>
  <c r="AF78" i="2"/>
  <c r="AF265" i="2"/>
  <c r="AF89" i="2"/>
  <c r="AF72" i="2"/>
  <c r="AF553" i="2"/>
  <c r="AF140" i="2"/>
  <c r="AF622" i="2"/>
  <c r="AF602" i="2"/>
  <c r="AF560" i="2"/>
  <c r="AF199" i="2"/>
  <c r="AF40" i="2"/>
  <c r="AF249" i="2"/>
  <c r="AF247" i="2"/>
  <c r="AF310" i="2"/>
  <c r="AF262" i="2"/>
  <c r="M30" i="3" s="1"/>
  <c r="AF619" i="2"/>
  <c r="AF385" i="2"/>
  <c r="AF521" i="2"/>
  <c r="AF641" i="2"/>
  <c r="AF550" i="2"/>
  <c r="M99" i="3" s="1"/>
  <c r="AF627" i="2"/>
  <c r="AF69" i="2"/>
  <c r="AF648" i="2"/>
  <c r="AF283" i="2"/>
  <c r="AF200" i="2"/>
  <c r="AF659" i="2"/>
  <c r="AF520" i="2"/>
  <c r="AF693" i="2"/>
  <c r="AF430" i="2"/>
  <c r="AF151" i="2"/>
  <c r="AF226" i="2"/>
  <c r="AF707" i="2"/>
  <c r="AF386" i="2"/>
  <c r="AF306" i="2"/>
  <c r="AF362" i="2"/>
  <c r="AF185" i="2"/>
  <c r="AF222" i="2"/>
  <c r="AF702" i="2"/>
  <c r="AF66" i="2"/>
  <c r="M9" i="3" s="1"/>
  <c r="AF95" i="2"/>
  <c r="AF612" i="2"/>
  <c r="AF674" i="2"/>
  <c r="AF263" i="2"/>
  <c r="AF554" i="2"/>
  <c r="AF719" i="2"/>
  <c r="AF256" i="2"/>
  <c r="AF163" i="2"/>
  <c r="AF252" i="2"/>
  <c r="AF657" i="2"/>
  <c r="AF117" i="2"/>
  <c r="AF106" i="2"/>
  <c r="AF237" i="2"/>
  <c r="AF578" i="2"/>
  <c r="AF620" i="2"/>
  <c r="AF738" i="2"/>
  <c r="AF530" i="2"/>
  <c r="AF546" i="2"/>
  <c r="AF592" i="2"/>
  <c r="AF711" i="2"/>
  <c r="AF495" i="2"/>
  <c r="AF342" i="2"/>
  <c r="AF277" i="2"/>
  <c r="AF681" i="2"/>
  <c r="AF273" i="2"/>
  <c r="M76" i="3" s="1"/>
  <c r="AF736" i="2"/>
  <c r="AF101" i="2"/>
  <c r="AF500" i="2"/>
  <c r="M61" i="3" s="1"/>
  <c r="AF325" i="2"/>
  <c r="M56" i="3" s="1"/>
  <c r="AF463" i="2"/>
  <c r="AF494" i="2"/>
  <c r="AF567" i="2"/>
  <c r="AF534" i="2"/>
  <c r="AF207" i="2"/>
  <c r="AF733" i="2"/>
  <c r="AF624" i="2"/>
  <c r="AF517" i="2"/>
  <c r="AF689" i="2"/>
  <c r="AF420" i="2"/>
  <c r="AF351" i="2"/>
  <c r="AF701" i="2"/>
  <c r="AF85" i="2"/>
  <c r="AF497" i="2"/>
  <c r="AF285" i="2"/>
  <c r="AF712" i="2"/>
  <c r="AF284" i="2"/>
  <c r="AF547" i="2"/>
  <c r="AF215" i="2"/>
  <c r="AF173" i="2"/>
  <c r="M65" i="3" s="1"/>
  <c r="AF478" i="2"/>
  <c r="AF88" i="2"/>
  <c r="AF268" i="2"/>
  <c r="AF258" i="2"/>
  <c r="AF539" i="2"/>
  <c r="AF336" i="2"/>
  <c r="AF393" i="2"/>
  <c r="AF253" i="2"/>
  <c r="AF651" i="2"/>
  <c r="AF302" i="2"/>
  <c r="AF314" i="2"/>
  <c r="AF444" i="2"/>
  <c r="AF203" i="2"/>
  <c r="AF614" i="2"/>
  <c r="AF452" i="2"/>
  <c r="AF600" i="2"/>
  <c r="AF389" i="2"/>
  <c r="AF189" i="2"/>
  <c r="AF613" i="2"/>
  <c r="AF687" i="2"/>
  <c r="AF729" i="2"/>
  <c r="AF355" i="2"/>
  <c r="AF603" i="2"/>
  <c r="AF294" i="2"/>
  <c r="AF528" i="2"/>
  <c r="AF678" i="2"/>
  <c r="M125" i="3" s="1"/>
  <c r="AF675" i="2"/>
  <c r="AF498" i="2"/>
  <c r="AF251" i="2"/>
  <c r="AF666" i="2"/>
  <c r="AF663" i="2"/>
  <c r="AF606" i="2"/>
  <c r="AF408" i="2"/>
  <c r="AF281" i="2"/>
  <c r="AF585" i="2"/>
  <c r="AF662" i="2"/>
  <c r="AF700" i="2"/>
  <c r="AF692" i="2"/>
  <c r="AF513" i="2"/>
  <c r="AF533" i="2"/>
  <c r="AF730" i="2"/>
  <c r="AF676" i="2"/>
  <c r="M101" i="3" s="1"/>
  <c r="AF679" i="2"/>
  <c r="AF491" i="2"/>
  <c r="AF696" i="2"/>
  <c r="AF671" i="2"/>
  <c r="AF680" i="2"/>
  <c r="AF706" i="2"/>
  <c r="AF723" i="2"/>
  <c r="AF732" i="2"/>
  <c r="AF710" i="2"/>
  <c r="AF727" i="2"/>
  <c r="AF629" i="2"/>
  <c r="AF646" i="2"/>
  <c r="AF737" i="2"/>
  <c r="AE654" i="2"/>
  <c r="AE504" i="2"/>
  <c r="AE512" i="2"/>
  <c r="AE109" i="2"/>
  <c r="AE271" i="2"/>
  <c r="AE370" i="2"/>
  <c r="AE337" i="2"/>
  <c r="AE353" i="2"/>
  <c r="AE461" i="2"/>
  <c r="AE618" i="2"/>
  <c r="AE181" i="2"/>
  <c r="AE333" i="2"/>
  <c r="AE156" i="2"/>
  <c r="AE670" i="2"/>
  <c r="AE168" i="2"/>
  <c r="AE446" i="2"/>
  <c r="AE608" i="2"/>
  <c r="AE51" i="2"/>
  <c r="L43" i="3" s="1"/>
  <c r="AE645" i="2"/>
  <c r="AE395" i="2"/>
  <c r="AE439" i="2"/>
  <c r="AE380" i="2"/>
  <c r="AE243" i="2"/>
  <c r="AE376" i="2"/>
  <c r="AE559" i="2"/>
  <c r="AE292" i="2"/>
  <c r="L21" i="3" s="1"/>
  <c r="AE84" i="2"/>
  <c r="AE584" i="2"/>
  <c r="AE146" i="2"/>
  <c r="AE596" i="2"/>
  <c r="AE369" i="2"/>
  <c r="L121" i="3" s="1"/>
  <c r="AE713" i="2"/>
  <c r="AE154" i="2"/>
  <c r="L55" i="3" s="1"/>
  <c r="AE426" i="2"/>
  <c r="AE728" i="2"/>
  <c r="AE378" i="2"/>
  <c r="AE19" i="2"/>
  <c r="AE121" i="2"/>
  <c r="AE682" i="2"/>
  <c r="AE291" i="2"/>
  <c r="AE42" i="2"/>
  <c r="AE417" i="2"/>
  <c r="AE526" i="2"/>
  <c r="AE467" i="2"/>
  <c r="AE169" i="2"/>
  <c r="AE234" i="2"/>
  <c r="L103" i="3" s="1"/>
  <c r="AE440" i="2"/>
  <c r="AE583" i="2"/>
  <c r="AE488" i="2"/>
  <c r="AE286" i="2"/>
  <c r="AE402" i="2"/>
  <c r="AE313" i="2"/>
  <c r="AE481" i="2"/>
  <c r="AE518" i="2"/>
  <c r="AE216" i="2"/>
  <c r="L37" i="3" s="1"/>
  <c r="AE128" i="2"/>
  <c r="AE347" i="2"/>
  <c r="L104" i="3" s="1"/>
  <c r="AE496" i="2"/>
  <c r="AE289" i="2"/>
  <c r="AE384" i="2"/>
  <c r="AE482" i="2"/>
  <c r="AE198" i="2"/>
  <c r="AE327" i="2"/>
  <c r="AE297" i="2"/>
  <c r="AE92" i="2"/>
  <c r="AE322" i="2"/>
  <c r="AE349" i="2"/>
  <c r="L40" i="3" s="1"/>
  <c r="AE290" i="2"/>
  <c r="AE298" i="2"/>
  <c r="AE383" i="2"/>
  <c r="AE555" i="2"/>
  <c r="AE582" i="2"/>
  <c r="AE167" i="2"/>
  <c r="AE387" i="2"/>
  <c r="AE210" i="2"/>
  <c r="AE122" i="2"/>
  <c r="L102" i="3" s="1"/>
  <c r="AE611" i="2"/>
  <c r="AE204" i="2"/>
  <c r="AE64" i="2"/>
  <c r="AE165" i="2"/>
  <c r="AE492" i="2"/>
  <c r="AE282" i="2"/>
  <c r="AE343" i="2"/>
  <c r="AE475" i="2"/>
  <c r="AE58" i="2"/>
  <c r="AE41" i="2"/>
  <c r="AE419" i="2"/>
  <c r="AE238" i="2"/>
  <c r="AE357" i="2"/>
  <c r="AE565" i="2"/>
  <c r="AE87" i="2"/>
  <c r="AE218" i="2"/>
  <c r="AE316" i="2"/>
  <c r="AE442" i="2"/>
  <c r="AE139" i="2"/>
  <c r="AE655" i="2"/>
  <c r="AE317" i="2"/>
  <c r="AE107" i="2"/>
  <c r="AE339" i="2"/>
  <c r="AE229" i="2"/>
  <c r="AE404" i="2"/>
  <c r="AE373" i="2"/>
  <c r="AE10" i="2"/>
  <c r="AE489" i="2"/>
  <c r="AE136" i="2"/>
  <c r="AE694" i="2"/>
  <c r="AE31" i="2"/>
  <c r="AE329" i="2"/>
  <c r="AE684" i="2"/>
  <c r="AE47" i="2"/>
  <c r="AE466" i="2"/>
  <c r="L122" i="3" s="1"/>
  <c r="AE381" i="2"/>
  <c r="L106" i="3" s="1"/>
  <c r="AE359" i="2"/>
  <c r="AE720" i="2"/>
  <c r="AE17" i="2"/>
  <c r="L52" i="3" s="1"/>
  <c r="AE346" i="2"/>
  <c r="AE52" i="2"/>
  <c r="AE67" i="2"/>
  <c r="AE287" i="2"/>
  <c r="AE225" i="2"/>
  <c r="AE65" i="2"/>
  <c r="AE633" i="2"/>
  <c r="AE579" i="2"/>
  <c r="AE158" i="2"/>
  <c r="AE227" i="2"/>
  <c r="AE363" i="2"/>
  <c r="AE330" i="2"/>
  <c r="AE465" i="2"/>
  <c r="AE15" i="2"/>
  <c r="L25" i="3" s="1"/>
  <c r="AE120" i="2"/>
  <c r="AE468" i="2"/>
  <c r="AE320" i="2"/>
  <c r="AE506" i="2"/>
  <c r="L107" i="3" s="1"/>
  <c r="AE152" i="2"/>
  <c r="AE235" i="2"/>
  <c r="AE638" i="2"/>
  <c r="AE414" i="2"/>
  <c r="AE397" i="2"/>
  <c r="AE665" i="2"/>
  <c r="AE368" i="2"/>
  <c r="AE699" i="2"/>
  <c r="L126" i="3" s="1"/>
  <c r="AE190" i="2"/>
  <c r="AE413" i="2"/>
  <c r="AE16" i="2"/>
  <c r="AE315" i="2"/>
  <c r="AE571" i="2"/>
  <c r="AE447" i="2"/>
  <c r="AE453" i="2"/>
  <c r="AE541" i="2"/>
  <c r="AE23" i="2"/>
  <c r="AE677" i="2"/>
  <c r="AE155" i="2"/>
  <c r="AE118" i="2"/>
  <c r="AE228" i="2"/>
  <c r="AE182" i="2"/>
  <c r="AE487" i="2"/>
  <c r="AE394" i="2"/>
  <c r="AE192" i="2"/>
  <c r="AE30" i="2"/>
  <c r="AE166" i="2"/>
  <c r="AE431" i="2"/>
  <c r="AE726" i="2"/>
  <c r="AE259" i="2"/>
  <c r="AE542" i="2"/>
  <c r="AE382" i="2"/>
  <c r="AE484" i="2"/>
  <c r="AE239" i="2"/>
  <c r="AE212" i="2"/>
  <c r="AE531" i="2"/>
  <c r="AE79" i="2"/>
  <c r="AE175" i="2"/>
  <c r="AE569" i="2"/>
  <c r="L100" i="3" s="1"/>
  <c r="AE667" i="2"/>
  <c r="AE522" i="2"/>
  <c r="AE471" i="2"/>
  <c r="AE544" i="2"/>
  <c r="AE580" i="2"/>
  <c r="AE564" i="2"/>
  <c r="AE635" i="2"/>
  <c r="AE70" i="2"/>
  <c r="AE664" i="2"/>
  <c r="AE299" i="2"/>
  <c r="AE4" i="2"/>
  <c r="AE405" i="2"/>
  <c r="AE434" i="2"/>
  <c r="AE628" i="2"/>
  <c r="AE703" i="2"/>
  <c r="AE202" i="2"/>
  <c r="AE32" i="2"/>
  <c r="AE191" i="2"/>
  <c r="AE574" i="2"/>
  <c r="AE201" i="2"/>
  <c r="AE697" i="2"/>
  <c r="AE318" i="2"/>
  <c r="L90" i="3" s="1"/>
  <c r="AE589" i="2"/>
  <c r="AE485" i="2"/>
  <c r="AE557" i="2"/>
  <c r="AE331" i="2"/>
  <c r="AE149" i="2"/>
  <c r="AE427" i="2"/>
  <c r="AE396" i="2"/>
  <c r="L17" i="3" s="1"/>
  <c r="AE76" i="2"/>
  <c r="L18" i="3" s="1"/>
  <c r="AE672" i="2"/>
  <c r="AE448" i="2"/>
  <c r="AE649" i="2"/>
  <c r="AE59" i="2"/>
  <c r="AE279" i="2"/>
  <c r="AE668" i="2"/>
  <c r="AE280" i="2"/>
  <c r="AE403" i="2"/>
  <c r="L59" i="3" s="1"/>
  <c r="AE433" i="2"/>
  <c r="L60" i="3" s="1"/>
  <c r="AE621" i="2"/>
  <c r="AE436" i="2"/>
  <c r="AE97" i="2"/>
  <c r="AE270" i="2"/>
  <c r="AE141" i="2"/>
  <c r="AE71" i="2"/>
  <c r="AE62" i="2"/>
  <c r="AE195" i="2"/>
  <c r="AE74" i="2"/>
  <c r="AE308" i="2"/>
  <c r="AE230" i="2"/>
  <c r="AE525" i="2"/>
  <c r="AE134" i="2"/>
  <c r="AE288" i="2"/>
  <c r="AE623" i="2"/>
  <c r="AE572" i="2"/>
  <c r="AE6" i="2"/>
  <c r="AE410" i="2"/>
  <c r="AE656" i="2"/>
  <c r="AE364" i="2"/>
  <c r="AE104" i="2"/>
  <c r="AE176" i="2"/>
  <c r="AE535" i="2"/>
  <c r="AE540" i="2"/>
  <c r="AE303" i="2"/>
  <c r="AE100" i="2"/>
  <c r="AE332" i="2"/>
  <c r="AE545" i="2"/>
  <c r="AE437" i="2"/>
  <c r="AE418" i="2"/>
  <c r="AE37" i="2"/>
  <c r="AE108" i="2"/>
  <c r="AE214" i="2"/>
  <c r="AE48" i="2"/>
  <c r="AE125" i="2"/>
  <c r="AE424" i="2"/>
  <c r="AE296" i="2"/>
  <c r="AE43" i="2"/>
  <c r="AE412" i="2"/>
  <c r="AE630" i="2"/>
  <c r="AE568" i="2"/>
  <c r="AE637" i="2"/>
  <c r="AE54" i="2"/>
  <c r="AE476" i="2"/>
  <c r="AE469" i="2"/>
  <c r="AE398" i="2"/>
  <c r="AE388" i="2"/>
  <c r="AE458" i="2"/>
  <c r="AE607" i="2"/>
  <c r="AE714" i="2"/>
  <c r="AE716" i="2"/>
  <c r="AE391" i="2"/>
  <c r="AE590" i="2"/>
  <c r="AE211" i="2"/>
  <c r="AE53" i="2"/>
  <c r="L2" i="3" s="1"/>
  <c r="AE480" i="2"/>
  <c r="AE548" i="2"/>
  <c r="AE57" i="2"/>
  <c r="AE425" i="2"/>
  <c r="AE483" i="2"/>
  <c r="AE113" i="2"/>
  <c r="AE451" i="2"/>
  <c r="AE266" i="2"/>
  <c r="AE21" i="2"/>
  <c r="AE24" i="2"/>
  <c r="AE350" i="2"/>
  <c r="L105" i="3" s="1"/>
  <c r="AE375" i="2"/>
  <c r="AE503" i="2"/>
  <c r="AE188" i="2"/>
  <c r="AE499" i="2"/>
  <c r="AE150" i="2"/>
  <c r="AE731" i="2"/>
  <c r="AE501" i="2"/>
  <c r="AE429" i="2"/>
  <c r="AE3" i="2"/>
  <c r="AE138" i="2"/>
  <c r="AE556" i="2"/>
  <c r="AE345" i="2"/>
  <c r="AE399" i="2"/>
  <c r="AE208" i="2"/>
  <c r="L15" i="3" s="1"/>
  <c r="AE55" i="2"/>
  <c r="AE90" i="2"/>
  <c r="AE415" i="2"/>
  <c r="AE217" i="2"/>
  <c r="AE625" i="2"/>
  <c r="AE160" i="2"/>
  <c r="AE133" i="2"/>
  <c r="AE529" i="2"/>
  <c r="AE179" i="2"/>
  <c r="AE233" i="2"/>
  <c r="AE505" i="2"/>
  <c r="AE367" i="2"/>
  <c r="AE80" i="2"/>
  <c r="AE130" i="2"/>
  <c r="AE221" i="2"/>
  <c r="L16" i="3" s="1"/>
  <c r="AE510" i="2"/>
  <c r="AE197" i="2"/>
  <c r="AE688" i="2"/>
  <c r="AE573" i="2"/>
  <c r="AE49" i="2"/>
  <c r="AE319" i="2"/>
  <c r="AE549" i="2"/>
  <c r="AE93" i="2"/>
  <c r="AE142" i="2"/>
  <c r="AE365" i="2"/>
  <c r="AE127" i="2"/>
  <c r="AE470" i="2"/>
  <c r="AE356" i="2"/>
  <c r="AE5" i="2"/>
  <c r="AE335" i="2"/>
  <c r="AE250" i="2"/>
  <c r="AE261" i="2"/>
  <c r="AE231" i="2"/>
  <c r="AE300" i="2"/>
  <c r="AE137" i="2"/>
  <c r="AE36" i="2"/>
  <c r="AE421" i="2"/>
  <c r="AE561" i="2"/>
  <c r="AE60" i="2"/>
  <c r="AE220" i="2"/>
  <c r="AE673" i="2"/>
  <c r="AE63" i="2"/>
  <c r="L35" i="3" s="1"/>
  <c r="AE636" i="2"/>
  <c r="AE147" i="2"/>
  <c r="AE594" i="2"/>
  <c r="AE371" i="2"/>
  <c r="AE68" i="2"/>
  <c r="AE94" i="2"/>
  <c r="AE75" i="2"/>
  <c r="AE552" i="2"/>
  <c r="AE344" i="2"/>
  <c r="AE532" i="2"/>
  <c r="AE132" i="2"/>
  <c r="AE153" i="2"/>
  <c r="AE276" i="2"/>
  <c r="AE392" i="2"/>
  <c r="AE22" i="2"/>
  <c r="AE536" i="2"/>
  <c r="AE255" i="2"/>
  <c r="AE135" i="2"/>
  <c r="AE45" i="2"/>
  <c r="AE428" i="2"/>
  <c r="AE224" i="2"/>
  <c r="AE157" i="2"/>
  <c r="AE338" i="2"/>
  <c r="AE178" i="2"/>
  <c r="AE686" i="2"/>
  <c r="AE99" i="2"/>
  <c r="AE658" i="2"/>
  <c r="AE406" i="2"/>
  <c r="AE2" i="2"/>
  <c r="L5" i="3" s="1"/>
  <c r="AE334" i="2"/>
  <c r="AE38" i="2"/>
  <c r="AE490" i="2"/>
  <c r="AE400" i="2"/>
  <c r="AE61" i="2"/>
  <c r="AE111" i="2"/>
  <c r="AE591" i="2"/>
  <c r="AE116" i="2"/>
  <c r="AE642" i="2"/>
  <c r="AE275" i="2"/>
  <c r="AE708" i="2"/>
  <c r="AE184" i="2"/>
  <c r="AE35" i="2"/>
  <c r="AE98" i="2"/>
  <c r="AE588" i="2"/>
  <c r="AE187" i="2"/>
  <c r="L14" i="3" s="1"/>
  <c r="AE432" i="2"/>
  <c r="AE423" i="2"/>
  <c r="L110" i="3" s="1"/>
  <c r="AE148" i="2"/>
  <c r="AE734" i="2"/>
  <c r="AE180" i="2"/>
  <c r="AE9" i="2"/>
  <c r="AE34" i="2"/>
  <c r="AE174" i="2"/>
  <c r="AE26" i="2"/>
  <c r="AE593" i="2"/>
  <c r="AE126" i="2"/>
  <c r="AE401" i="2"/>
  <c r="AE236" i="2"/>
  <c r="AE102" i="2"/>
  <c r="AE183" i="2"/>
  <c r="AE91" i="2"/>
  <c r="AE46" i="2"/>
  <c r="AE441" i="2"/>
  <c r="AE551" i="2"/>
  <c r="AE18" i="2"/>
  <c r="L13" i="3" s="1"/>
  <c r="AE508" i="2"/>
  <c r="AE312" i="2"/>
  <c r="AE515" i="2"/>
  <c r="AE683" i="2"/>
  <c r="AE601" i="2"/>
  <c r="L124" i="3" s="1"/>
  <c r="AE194" i="2"/>
  <c r="AE632" i="2"/>
  <c r="AE324" i="2"/>
  <c r="AE50" i="2"/>
  <c r="AE407" i="2"/>
  <c r="AE715" i="2"/>
  <c r="AE311" i="2"/>
  <c r="L77" i="3" s="1"/>
  <c r="AE170" i="2"/>
  <c r="AE12" i="2"/>
  <c r="AE643" i="2"/>
  <c r="AE390" i="2"/>
  <c r="AE653" i="2"/>
  <c r="AE28" i="2"/>
  <c r="AE159" i="2"/>
  <c r="AE14" i="2"/>
  <c r="AE493" i="2"/>
  <c r="AE340" i="2"/>
  <c r="AE634" i="2"/>
  <c r="AE264" i="2"/>
  <c r="AE605" i="2"/>
  <c r="AE196" i="2"/>
  <c r="AE124" i="2"/>
  <c r="AE459" i="2"/>
  <c r="AE241" i="2"/>
  <c r="AE477" i="2"/>
  <c r="AE527" i="2"/>
  <c r="AE219" i="2"/>
  <c r="AE244" i="2"/>
  <c r="AE33" i="2"/>
  <c r="AE464" i="2"/>
  <c r="AE13" i="2"/>
  <c r="AE245" i="2"/>
  <c r="AE609" i="2"/>
  <c r="AE597" i="2"/>
  <c r="AE511" i="2"/>
  <c r="AE257" i="2"/>
  <c r="L84" i="3" s="1"/>
  <c r="AE366" i="2"/>
  <c r="AE456" i="2"/>
  <c r="AE358" i="2"/>
  <c r="AE242" i="2"/>
  <c r="AE193" i="2"/>
  <c r="AE640" i="2"/>
  <c r="AE223" i="2"/>
  <c r="AE724" i="2"/>
  <c r="AE709" i="2"/>
  <c r="AE254" i="2"/>
  <c r="AE8" i="2"/>
  <c r="L68" i="3" s="1"/>
  <c r="AE260" i="2"/>
  <c r="AE644" i="2"/>
  <c r="AE455" i="2"/>
  <c r="AE110" i="2"/>
  <c r="AE123" i="2"/>
  <c r="AE631" i="2"/>
  <c r="AE486" i="2"/>
  <c r="AE543" i="2"/>
  <c r="L62" i="3" s="1"/>
  <c r="AE143" i="2"/>
  <c r="AE570" i="2"/>
  <c r="AE502" i="2"/>
  <c r="AE246" i="2"/>
  <c r="AE7" i="2"/>
  <c r="L12" i="3" s="1"/>
  <c r="AE435" i="2"/>
  <c r="AE626" i="2"/>
  <c r="AE11" i="2"/>
  <c r="AE105" i="2"/>
  <c r="L31" i="3" s="1"/>
  <c r="AE240" i="2"/>
  <c r="AE144" i="2"/>
  <c r="AE514" i="2"/>
  <c r="L98" i="3" s="1"/>
  <c r="AE27" i="2"/>
  <c r="AE443" i="2"/>
  <c r="AE164" i="2"/>
  <c r="AE661" i="2"/>
  <c r="AE162" i="2"/>
  <c r="AE416" i="2"/>
  <c r="AE598" i="2"/>
  <c r="AE639" i="2"/>
  <c r="AE171" i="2"/>
  <c r="AE321" i="2"/>
  <c r="AE690" i="2"/>
  <c r="AE718" i="2"/>
  <c r="AE516" i="2"/>
  <c r="AE82" i="2"/>
  <c r="AE161" i="2"/>
  <c r="AE587" i="2"/>
  <c r="AE114" i="2"/>
  <c r="L4" i="3" s="1"/>
  <c r="AE652" i="2"/>
  <c r="AE725" i="2"/>
  <c r="AE538" i="2"/>
  <c r="AE705" i="2"/>
  <c r="AE213" i="2"/>
  <c r="AE328" i="2"/>
  <c r="AE523" i="2"/>
  <c r="AE305" i="2"/>
  <c r="AE360" i="2"/>
  <c r="AE309" i="2"/>
  <c r="AE301" i="2"/>
  <c r="AE354" i="2"/>
  <c r="L79" i="3" s="1"/>
  <c r="AE361" i="2"/>
  <c r="AE293" i="2"/>
  <c r="AE20" i="2"/>
  <c r="AE650" i="2"/>
  <c r="AE323" i="2"/>
  <c r="AE129" i="2"/>
  <c r="AE131" i="2"/>
  <c r="AE604" i="2"/>
  <c r="L118" i="3" s="1"/>
  <c r="AE717" i="2"/>
  <c r="L119" i="3" s="1"/>
  <c r="AE374" i="2"/>
  <c r="AE274" i="2"/>
  <c r="AE172" i="2"/>
  <c r="AE44" i="2"/>
  <c r="AE25" i="2"/>
  <c r="AE581" i="2"/>
  <c r="AE509" i="2"/>
  <c r="AE524" i="2"/>
  <c r="AE558" i="2"/>
  <c r="AE29" i="2"/>
  <c r="L36" i="3" s="1"/>
  <c r="AE377" i="2"/>
  <c r="AE304" i="2"/>
  <c r="AE563" i="2"/>
  <c r="AE576" i="2"/>
  <c r="AE56" i="2"/>
  <c r="AE479" i="2"/>
  <c r="AE615" i="2"/>
  <c r="AE77" i="2"/>
  <c r="AE379" i="2"/>
  <c r="AE81" i="2"/>
  <c r="AE267" i="2"/>
  <c r="AE177" i="2"/>
  <c r="AE721" i="2"/>
  <c r="AE462" i="2"/>
  <c r="AE278" i="2"/>
  <c r="AE103" i="2"/>
  <c r="AE73" i="2"/>
  <c r="AE295" i="2"/>
  <c r="AE209" i="2"/>
  <c r="AE86" i="2"/>
  <c r="AE422" i="2"/>
  <c r="AE647" i="2"/>
  <c r="AE599" i="2"/>
  <c r="AE691" i="2"/>
  <c r="AE445" i="2"/>
  <c r="AE326" i="2"/>
  <c r="AE575" i="2"/>
  <c r="AE695" i="2"/>
  <c r="AE577" i="2"/>
  <c r="AE372" i="2"/>
  <c r="AE698" i="2"/>
  <c r="AE537" i="2"/>
  <c r="AE472" i="2"/>
  <c r="AE341" i="2"/>
  <c r="AE248" i="2"/>
  <c r="L58" i="3" s="1"/>
  <c r="AE566" i="2"/>
  <c r="AE449" i="2"/>
  <c r="AE507" i="2"/>
  <c r="AE595" i="2"/>
  <c r="AE232" i="2"/>
  <c r="AE474" i="2"/>
  <c r="AE586" i="2"/>
  <c r="AE438" i="2"/>
  <c r="AE39" i="2"/>
  <c r="AE205" i="2"/>
  <c r="L86" i="3" s="1"/>
  <c r="AE722" i="2"/>
  <c r="AE269" i="2"/>
  <c r="AE115" i="2"/>
  <c r="AE735" i="2"/>
  <c r="AE206" i="2"/>
  <c r="L51" i="3" s="1"/>
  <c r="AE83" i="2"/>
  <c r="AE617" i="2"/>
  <c r="AE457" i="2"/>
  <c r="AE610" i="2"/>
  <c r="AE616" i="2"/>
  <c r="AE307" i="2"/>
  <c r="AE454" i="2"/>
  <c r="AE186" i="2"/>
  <c r="AE352" i="2"/>
  <c r="L120" i="3" s="1"/>
  <c r="AE145" i="2"/>
  <c r="AE562" i="2"/>
  <c r="L123" i="3" s="1"/>
  <c r="AE112" i="2"/>
  <c r="AE473" i="2"/>
  <c r="AE660" i="2"/>
  <c r="AE348" i="2"/>
  <c r="AE460" i="2"/>
  <c r="AE519" i="2"/>
  <c r="AE119" i="2"/>
  <c r="AE450" i="2"/>
  <c r="AE704" i="2"/>
  <c r="AE669" i="2"/>
  <c r="AE411" i="2"/>
  <c r="AE685" i="2"/>
  <c r="AE96" i="2"/>
  <c r="AE409" i="2"/>
  <c r="AE272" i="2"/>
  <c r="AE78" i="2"/>
  <c r="AE265" i="2"/>
  <c r="AE89" i="2"/>
  <c r="AE72" i="2"/>
  <c r="AE553" i="2"/>
  <c r="AE140" i="2"/>
  <c r="AE622" i="2"/>
  <c r="AE602" i="2"/>
  <c r="AE560" i="2"/>
  <c r="AE199" i="2"/>
  <c r="AE40" i="2"/>
  <c r="AE249" i="2"/>
  <c r="AE247" i="2"/>
  <c r="AE310" i="2"/>
  <c r="AE262" i="2"/>
  <c r="L30" i="3" s="1"/>
  <c r="AE619" i="2"/>
  <c r="AE385" i="2"/>
  <c r="AE521" i="2"/>
  <c r="AE641" i="2"/>
  <c r="AE550" i="2"/>
  <c r="L99" i="3" s="1"/>
  <c r="AE627" i="2"/>
  <c r="AE69" i="2"/>
  <c r="AE648" i="2"/>
  <c r="AE283" i="2"/>
  <c r="AE200" i="2"/>
  <c r="AE659" i="2"/>
  <c r="AE520" i="2"/>
  <c r="AE693" i="2"/>
  <c r="AE430" i="2"/>
  <c r="AE151" i="2"/>
  <c r="AE226" i="2"/>
  <c r="L6" i="3" s="1"/>
  <c r="AE707" i="2"/>
  <c r="AE386" i="2"/>
  <c r="AE306" i="2"/>
  <c r="AE362" i="2"/>
  <c r="AE185" i="2"/>
  <c r="AE222" i="2"/>
  <c r="AE702" i="2"/>
  <c r="AE66" i="2"/>
  <c r="L9" i="3" s="1"/>
  <c r="AE95" i="2"/>
  <c r="AE612" i="2"/>
  <c r="AE674" i="2"/>
  <c r="AE263" i="2"/>
  <c r="AE554" i="2"/>
  <c r="AE719" i="2"/>
  <c r="AE256" i="2"/>
  <c r="AE163" i="2"/>
  <c r="AE252" i="2"/>
  <c r="AE657" i="2"/>
  <c r="AE117" i="2"/>
  <c r="AE106" i="2"/>
  <c r="AE237" i="2"/>
  <c r="AE578" i="2"/>
  <c r="AE620" i="2"/>
  <c r="AE738" i="2"/>
  <c r="AE530" i="2"/>
  <c r="AE546" i="2"/>
  <c r="AE592" i="2"/>
  <c r="AE711" i="2"/>
  <c r="AE495" i="2"/>
  <c r="AE342" i="2"/>
  <c r="AE277" i="2"/>
  <c r="AE681" i="2"/>
  <c r="AE273" i="2"/>
  <c r="AE736" i="2"/>
  <c r="AE101" i="2"/>
  <c r="AE500" i="2"/>
  <c r="L61" i="3" s="1"/>
  <c r="AE325" i="2"/>
  <c r="L56" i="3" s="1"/>
  <c r="AE463" i="2"/>
  <c r="AE494" i="2"/>
  <c r="AE567" i="2"/>
  <c r="AE534" i="2"/>
  <c r="AE207" i="2"/>
  <c r="AE733" i="2"/>
  <c r="AE624" i="2"/>
  <c r="AE517" i="2"/>
  <c r="AE689" i="2"/>
  <c r="AE420" i="2"/>
  <c r="AE351" i="2"/>
  <c r="AE701" i="2"/>
  <c r="AE85" i="2"/>
  <c r="AE497" i="2"/>
  <c r="AE285" i="2"/>
  <c r="AE712" i="2"/>
  <c r="AE284" i="2"/>
  <c r="AE547" i="2"/>
  <c r="AE215" i="2"/>
  <c r="AE173" i="2"/>
  <c r="L65" i="3" s="1"/>
  <c r="AE478" i="2"/>
  <c r="AE88" i="2"/>
  <c r="AE268" i="2"/>
  <c r="AE258" i="2"/>
  <c r="AE539" i="2"/>
  <c r="AE336" i="2"/>
  <c r="AE393" i="2"/>
  <c r="AE253" i="2"/>
  <c r="AE651" i="2"/>
  <c r="AE302" i="2"/>
  <c r="AE314" i="2"/>
  <c r="AE444" i="2"/>
  <c r="AE203" i="2"/>
  <c r="AE614" i="2"/>
  <c r="AE452" i="2"/>
  <c r="AE600" i="2"/>
  <c r="AE389" i="2"/>
  <c r="AE189" i="2"/>
  <c r="AE613" i="2"/>
  <c r="AE687" i="2"/>
  <c r="AE729" i="2"/>
  <c r="AE355" i="2"/>
  <c r="AE603" i="2"/>
  <c r="AE294" i="2"/>
  <c r="AE528" i="2"/>
  <c r="AE678" i="2"/>
  <c r="L125" i="3" s="1"/>
  <c r="AE675" i="2"/>
  <c r="AE498" i="2"/>
  <c r="AE251" i="2"/>
  <c r="AE666" i="2"/>
  <c r="AE663" i="2"/>
  <c r="AE606" i="2"/>
  <c r="AE408" i="2"/>
  <c r="AE281" i="2"/>
  <c r="AE585" i="2"/>
  <c r="AE662" i="2"/>
  <c r="AE700" i="2"/>
  <c r="AE692" i="2"/>
  <c r="AE513" i="2"/>
  <c r="AE533" i="2"/>
  <c r="AE730" i="2"/>
  <c r="AE676" i="2"/>
  <c r="L101" i="3" s="1"/>
  <c r="AE679" i="2"/>
  <c r="AE491" i="2"/>
  <c r="AE696" i="2"/>
  <c r="AE671" i="2"/>
  <c r="AE680" i="2"/>
  <c r="AE706" i="2"/>
  <c r="AE723" i="2"/>
  <c r="AE732" i="2"/>
  <c r="AE710" i="2"/>
  <c r="AE727" i="2"/>
  <c r="AE629" i="2"/>
  <c r="AE646" i="2"/>
  <c r="L115" i="3" s="1"/>
  <c r="AE737" i="2"/>
  <c r="AD654" i="2"/>
  <c r="AD504" i="2"/>
  <c r="AD512" i="2"/>
  <c r="AD109" i="2"/>
  <c r="K95" i="3" s="1"/>
  <c r="AD271" i="2"/>
  <c r="AD370" i="2"/>
  <c r="AD337" i="2"/>
  <c r="AD353" i="2"/>
  <c r="AD461" i="2"/>
  <c r="AD618" i="2"/>
  <c r="AD181" i="2"/>
  <c r="AD333" i="2"/>
  <c r="AD156" i="2"/>
  <c r="AD670" i="2"/>
  <c r="AD168" i="2"/>
  <c r="AD446" i="2"/>
  <c r="AD608" i="2"/>
  <c r="AD51" i="2"/>
  <c r="AD645" i="2"/>
  <c r="AD395" i="2"/>
  <c r="AD439" i="2"/>
  <c r="AD380" i="2"/>
  <c r="AD243" i="2"/>
  <c r="AD376" i="2"/>
  <c r="AD559" i="2"/>
  <c r="AD292" i="2"/>
  <c r="K21" i="3" s="1"/>
  <c r="AD84" i="2"/>
  <c r="AD584" i="2"/>
  <c r="AD146" i="2"/>
  <c r="AD596" i="2"/>
  <c r="AD369" i="2"/>
  <c r="K121" i="3" s="1"/>
  <c r="AD713" i="2"/>
  <c r="AD154" i="2"/>
  <c r="K55" i="3" s="1"/>
  <c r="AD426" i="2"/>
  <c r="AD728" i="2"/>
  <c r="AD378" i="2"/>
  <c r="AD19" i="2"/>
  <c r="AD121" i="2"/>
  <c r="K26" i="3" s="1"/>
  <c r="AD682" i="2"/>
  <c r="AD291" i="2"/>
  <c r="AD42" i="2"/>
  <c r="AD417" i="2"/>
  <c r="AD526" i="2"/>
  <c r="AD467" i="2"/>
  <c r="AD169" i="2"/>
  <c r="AD234" i="2"/>
  <c r="K103" i="3" s="1"/>
  <c r="AD440" i="2"/>
  <c r="AD583" i="2"/>
  <c r="AD488" i="2"/>
  <c r="AD286" i="2"/>
  <c r="AD402" i="2"/>
  <c r="AD313" i="2"/>
  <c r="AD481" i="2"/>
  <c r="AD518" i="2"/>
  <c r="AD216" i="2"/>
  <c r="AD128" i="2"/>
  <c r="AD347" i="2"/>
  <c r="K104" i="3" s="1"/>
  <c r="AD496" i="2"/>
  <c r="AD289" i="2"/>
  <c r="AD384" i="2"/>
  <c r="AD482" i="2"/>
  <c r="AD198" i="2"/>
  <c r="AD327" i="2"/>
  <c r="AD297" i="2"/>
  <c r="AD92" i="2"/>
  <c r="AD322" i="2"/>
  <c r="AD349" i="2"/>
  <c r="AD290" i="2"/>
  <c r="AD298" i="2"/>
  <c r="AD383" i="2"/>
  <c r="AD555" i="2"/>
  <c r="AD582" i="2"/>
  <c r="AD167" i="2"/>
  <c r="AD387" i="2"/>
  <c r="AD210" i="2"/>
  <c r="AD122" i="2"/>
  <c r="K102" i="3" s="1"/>
  <c r="AD611" i="2"/>
  <c r="AD204" i="2"/>
  <c r="AD64" i="2"/>
  <c r="AD165" i="2"/>
  <c r="AD492" i="2"/>
  <c r="AD282" i="2"/>
  <c r="AD343" i="2"/>
  <c r="AD475" i="2"/>
  <c r="AD58" i="2"/>
  <c r="K41" i="3" s="1"/>
  <c r="AD41" i="2"/>
  <c r="AD419" i="2"/>
  <c r="AD238" i="2"/>
  <c r="AD357" i="2"/>
  <c r="AD565" i="2"/>
  <c r="AD87" i="2"/>
  <c r="AD218" i="2"/>
  <c r="AD316" i="2"/>
  <c r="AD442" i="2"/>
  <c r="AD139" i="2"/>
  <c r="AD655" i="2"/>
  <c r="AD317" i="2"/>
  <c r="AD107" i="2"/>
  <c r="AD339" i="2"/>
  <c r="AD229" i="2"/>
  <c r="AD404" i="2"/>
  <c r="AD373" i="2"/>
  <c r="AD10" i="2"/>
  <c r="AD489" i="2"/>
  <c r="AD136" i="2"/>
  <c r="AD694" i="2"/>
  <c r="AD31" i="2"/>
  <c r="AD329" i="2"/>
  <c r="AD684" i="2"/>
  <c r="AD47" i="2"/>
  <c r="AD466" i="2"/>
  <c r="K122" i="3" s="1"/>
  <c r="AD381" i="2"/>
  <c r="K106" i="3" s="1"/>
  <c r="AD359" i="2"/>
  <c r="AD720" i="2"/>
  <c r="AD17" i="2"/>
  <c r="AD346" i="2"/>
  <c r="AD52" i="2"/>
  <c r="AD67" i="2"/>
  <c r="AD287" i="2"/>
  <c r="AD225" i="2"/>
  <c r="AD65" i="2"/>
  <c r="K74" i="3" s="1"/>
  <c r="AD633" i="2"/>
  <c r="AD579" i="2"/>
  <c r="AD158" i="2"/>
  <c r="AD227" i="2"/>
  <c r="AD363" i="2"/>
  <c r="AD330" i="2"/>
  <c r="AD465" i="2"/>
  <c r="AD15" i="2"/>
  <c r="AD120" i="2"/>
  <c r="AD468" i="2"/>
  <c r="AD320" i="2"/>
  <c r="AD506" i="2"/>
  <c r="K107" i="3" s="1"/>
  <c r="AD152" i="2"/>
  <c r="AD235" i="2"/>
  <c r="AD638" i="2"/>
  <c r="AD414" i="2"/>
  <c r="AD397" i="2"/>
  <c r="AD665" i="2"/>
  <c r="AD368" i="2"/>
  <c r="AD699" i="2"/>
  <c r="K126" i="3" s="1"/>
  <c r="AD190" i="2"/>
  <c r="AD413" i="2"/>
  <c r="AD16" i="2"/>
  <c r="AD315" i="2"/>
  <c r="AD571" i="2"/>
  <c r="AD447" i="2"/>
  <c r="AD453" i="2"/>
  <c r="AD541" i="2"/>
  <c r="AD23" i="2"/>
  <c r="AD677" i="2"/>
  <c r="AD155" i="2"/>
  <c r="AD118" i="2"/>
  <c r="AD228" i="2"/>
  <c r="AD182" i="2"/>
  <c r="AD487" i="2"/>
  <c r="AD394" i="2"/>
  <c r="AD192" i="2"/>
  <c r="AD30" i="2"/>
  <c r="AD166" i="2"/>
  <c r="AD431" i="2"/>
  <c r="AD726" i="2"/>
  <c r="AD259" i="2"/>
  <c r="AD542" i="2"/>
  <c r="AD382" i="2"/>
  <c r="AD484" i="2"/>
  <c r="AD239" i="2"/>
  <c r="AD212" i="2"/>
  <c r="K10" i="3" s="1"/>
  <c r="AD531" i="2"/>
  <c r="AD79" i="2"/>
  <c r="AD175" i="2"/>
  <c r="AD569" i="2"/>
  <c r="K100" i="3" s="1"/>
  <c r="AD667" i="2"/>
  <c r="AD522" i="2"/>
  <c r="AD471" i="2"/>
  <c r="AD544" i="2"/>
  <c r="AD580" i="2"/>
  <c r="AD564" i="2"/>
  <c r="AD635" i="2"/>
  <c r="AD70" i="2"/>
  <c r="AD664" i="2"/>
  <c r="AD299" i="2"/>
  <c r="AD4" i="2"/>
  <c r="AD405" i="2"/>
  <c r="AD434" i="2"/>
  <c r="AD628" i="2"/>
  <c r="AD703" i="2"/>
  <c r="AD202" i="2"/>
  <c r="AD32" i="2"/>
  <c r="AD191" i="2"/>
  <c r="AD574" i="2"/>
  <c r="AD201" i="2"/>
  <c r="AD697" i="2"/>
  <c r="AD318" i="2"/>
  <c r="K90" i="3" s="1"/>
  <c r="AD589" i="2"/>
  <c r="AD485" i="2"/>
  <c r="AD557" i="2"/>
  <c r="AD331" i="2"/>
  <c r="AD149" i="2"/>
  <c r="AD427" i="2"/>
  <c r="AD396" i="2"/>
  <c r="K17" i="3" s="1"/>
  <c r="AD76" i="2"/>
  <c r="K18" i="3" s="1"/>
  <c r="AD672" i="2"/>
  <c r="AD448" i="2"/>
  <c r="AD649" i="2"/>
  <c r="AD59" i="2"/>
  <c r="AD279" i="2"/>
  <c r="AD668" i="2"/>
  <c r="AD280" i="2"/>
  <c r="AD403" i="2"/>
  <c r="K59" i="3" s="1"/>
  <c r="AD433" i="2"/>
  <c r="K60" i="3" s="1"/>
  <c r="AD621" i="2"/>
  <c r="AD436" i="2"/>
  <c r="AD97" i="2"/>
  <c r="AD270" i="2"/>
  <c r="AD141" i="2"/>
  <c r="AD71" i="2"/>
  <c r="AD62" i="2"/>
  <c r="AD195" i="2"/>
  <c r="AD74" i="2"/>
  <c r="AD308" i="2"/>
  <c r="AD230" i="2"/>
  <c r="AD525" i="2"/>
  <c r="AD134" i="2"/>
  <c r="AD288" i="2"/>
  <c r="AD623" i="2"/>
  <c r="AD572" i="2"/>
  <c r="AD6" i="2"/>
  <c r="AD410" i="2"/>
  <c r="AD656" i="2"/>
  <c r="AD364" i="2"/>
  <c r="AD104" i="2"/>
  <c r="AD176" i="2"/>
  <c r="AD535" i="2"/>
  <c r="AD540" i="2"/>
  <c r="AD303" i="2"/>
  <c r="AD100" i="2"/>
  <c r="AD332" i="2"/>
  <c r="AD545" i="2"/>
  <c r="AD437" i="2"/>
  <c r="AD418" i="2"/>
  <c r="AD37" i="2"/>
  <c r="AD108" i="2"/>
  <c r="AD214" i="2"/>
  <c r="K83" i="3" s="1"/>
  <c r="AD48" i="2"/>
  <c r="AD125" i="2"/>
  <c r="AD424" i="2"/>
  <c r="AD296" i="2"/>
  <c r="AD43" i="2"/>
  <c r="AD412" i="2"/>
  <c r="AD630" i="2"/>
  <c r="AD568" i="2"/>
  <c r="AD637" i="2"/>
  <c r="AD54" i="2"/>
  <c r="K49" i="3" s="1"/>
  <c r="AD476" i="2"/>
  <c r="AD469" i="2"/>
  <c r="AD398" i="2"/>
  <c r="AD388" i="2"/>
  <c r="AD458" i="2"/>
  <c r="AD607" i="2"/>
  <c r="AD714" i="2"/>
  <c r="AD716" i="2"/>
  <c r="AD391" i="2"/>
  <c r="AD590" i="2"/>
  <c r="AD211" i="2"/>
  <c r="AD53" i="2"/>
  <c r="K2" i="3" s="1"/>
  <c r="AD480" i="2"/>
  <c r="AD548" i="2"/>
  <c r="AD57" i="2"/>
  <c r="AD425" i="2"/>
  <c r="AD483" i="2"/>
  <c r="AD113" i="2"/>
  <c r="AD451" i="2"/>
  <c r="AD266" i="2"/>
  <c r="AD21" i="2"/>
  <c r="AD24" i="2"/>
  <c r="AD350" i="2"/>
  <c r="K105" i="3" s="1"/>
  <c r="AD375" i="2"/>
  <c r="AD503" i="2"/>
  <c r="AD188" i="2"/>
  <c r="AD499" i="2"/>
  <c r="AD150" i="2"/>
  <c r="AD731" i="2"/>
  <c r="AD501" i="2"/>
  <c r="AD429" i="2"/>
  <c r="AD3" i="2"/>
  <c r="AD138" i="2"/>
  <c r="AD556" i="2"/>
  <c r="AD345" i="2"/>
  <c r="AD399" i="2"/>
  <c r="AD208" i="2"/>
  <c r="K15" i="3" s="1"/>
  <c r="AD55" i="2"/>
  <c r="AD90" i="2"/>
  <c r="AD415" i="2"/>
  <c r="AD217" i="2"/>
  <c r="AD625" i="2"/>
  <c r="AD160" i="2"/>
  <c r="AD133" i="2"/>
  <c r="AD529" i="2"/>
  <c r="AD179" i="2"/>
  <c r="AD233" i="2"/>
  <c r="AD505" i="2"/>
  <c r="AD367" i="2"/>
  <c r="AD80" i="2"/>
  <c r="AD130" i="2"/>
  <c r="AD221" i="2"/>
  <c r="K16" i="3" s="1"/>
  <c r="AD510" i="2"/>
  <c r="AD197" i="2"/>
  <c r="AD688" i="2"/>
  <c r="AD573" i="2"/>
  <c r="AD49" i="2"/>
  <c r="K72" i="3" s="1"/>
  <c r="AD319" i="2"/>
  <c r="AD549" i="2"/>
  <c r="AD93" i="2"/>
  <c r="AD142" i="2"/>
  <c r="AD365" i="2"/>
  <c r="AD127" i="2"/>
  <c r="AD470" i="2"/>
  <c r="AD356" i="2"/>
  <c r="AD5" i="2"/>
  <c r="AD335" i="2"/>
  <c r="AD250" i="2"/>
  <c r="AD261" i="2"/>
  <c r="AD231" i="2"/>
  <c r="AD300" i="2"/>
  <c r="AD137" i="2"/>
  <c r="AD36" i="2"/>
  <c r="AD421" i="2"/>
  <c r="AD561" i="2"/>
  <c r="AD60" i="2"/>
  <c r="AD220" i="2"/>
  <c r="AD673" i="2"/>
  <c r="AD63" i="2"/>
  <c r="K35" i="3" s="1"/>
  <c r="AD636" i="2"/>
  <c r="AD147" i="2"/>
  <c r="AD594" i="2"/>
  <c r="AD371" i="2"/>
  <c r="AD68" i="2"/>
  <c r="AD94" i="2"/>
  <c r="AD75" i="2"/>
  <c r="AD552" i="2"/>
  <c r="AD344" i="2"/>
  <c r="AD532" i="2"/>
  <c r="AD132" i="2"/>
  <c r="AD153" i="2"/>
  <c r="AD276" i="2"/>
  <c r="AD392" i="2"/>
  <c r="AD22" i="2"/>
  <c r="AD536" i="2"/>
  <c r="AD255" i="2"/>
  <c r="AD135" i="2"/>
  <c r="AD45" i="2"/>
  <c r="AD428" i="2"/>
  <c r="AD224" i="2"/>
  <c r="AD157" i="2"/>
  <c r="AD338" i="2"/>
  <c r="AD178" i="2"/>
  <c r="AD686" i="2"/>
  <c r="AD99" i="2"/>
  <c r="AD658" i="2"/>
  <c r="AD406" i="2"/>
  <c r="AD2" i="2"/>
  <c r="K5" i="3" s="1"/>
  <c r="AD334" i="2"/>
  <c r="AD38" i="2"/>
  <c r="AD490" i="2"/>
  <c r="AD400" i="2"/>
  <c r="AD61" i="2"/>
  <c r="AD111" i="2"/>
  <c r="AD591" i="2"/>
  <c r="AD116" i="2"/>
  <c r="AD642" i="2"/>
  <c r="AD275" i="2"/>
  <c r="AD708" i="2"/>
  <c r="AD184" i="2"/>
  <c r="AD35" i="2"/>
  <c r="AD98" i="2"/>
  <c r="AD588" i="2"/>
  <c r="AD187" i="2"/>
  <c r="K14" i="3" s="1"/>
  <c r="AD432" i="2"/>
  <c r="AD423" i="2"/>
  <c r="K110" i="3" s="1"/>
  <c r="AD148" i="2"/>
  <c r="AD734" i="2"/>
  <c r="AD180" i="2"/>
  <c r="AD9" i="2"/>
  <c r="AD34" i="2"/>
  <c r="AD174" i="2"/>
  <c r="AD26" i="2"/>
  <c r="AD593" i="2"/>
  <c r="AD126" i="2"/>
  <c r="AD401" i="2"/>
  <c r="AD236" i="2"/>
  <c r="AD102" i="2"/>
  <c r="AD183" i="2"/>
  <c r="AD91" i="2"/>
  <c r="AD46" i="2"/>
  <c r="AD441" i="2"/>
  <c r="AD551" i="2"/>
  <c r="AD18" i="2"/>
  <c r="K13" i="3" s="1"/>
  <c r="AD508" i="2"/>
  <c r="AD312" i="2"/>
  <c r="AD515" i="2"/>
  <c r="AD683" i="2"/>
  <c r="AD601" i="2"/>
  <c r="K124" i="3" s="1"/>
  <c r="AD194" i="2"/>
  <c r="AD632" i="2"/>
  <c r="AD324" i="2"/>
  <c r="AD50" i="2"/>
  <c r="AD407" i="2"/>
  <c r="AD715" i="2"/>
  <c r="AD311" i="2"/>
  <c r="K77" i="3" s="1"/>
  <c r="AD170" i="2"/>
  <c r="AD12" i="2"/>
  <c r="AD643" i="2"/>
  <c r="AD390" i="2"/>
  <c r="AD653" i="2"/>
  <c r="AD28" i="2"/>
  <c r="AD159" i="2"/>
  <c r="AD14" i="2"/>
  <c r="AD493" i="2"/>
  <c r="AD340" i="2"/>
  <c r="AD634" i="2"/>
  <c r="AD264" i="2"/>
  <c r="AD605" i="2"/>
  <c r="AD196" i="2"/>
  <c r="AD124" i="2"/>
  <c r="AD459" i="2"/>
  <c r="AD241" i="2"/>
  <c r="AD477" i="2"/>
  <c r="AD527" i="2"/>
  <c r="AD219" i="2"/>
  <c r="AD244" i="2"/>
  <c r="AD33" i="2"/>
  <c r="AD464" i="2"/>
  <c r="AD13" i="2"/>
  <c r="K7" i="3" s="1"/>
  <c r="AD245" i="2"/>
  <c r="AD609" i="2"/>
  <c r="AD597" i="2"/>
  <c r="AD511" i="2"/>
  <c r="AD257" i="2"/>
  <c r="AD366" i="2"/>
  <c r="AD456" i="2"/>
  <c r="AD358" i="2"/>
  <c r="AD242" i="2"/>
  <c r="AD193" i="2"/>
  <c r="AD640" i="2"/>
  <c r="AD223" i="2"/>
  <c r="AD724" i="2"/>
  <c r="AD709" i="2"/>
  <c r="AD254" i="2"/>
  <c r="AD8" i="2"/>
  <c r="AD260" i="2"/>
  <c r="AD644" i="2"/>
  <c r="AD455" i="2"/>
  <c r="AD110" i="2"/>
  <c r="AD123" i="2"/>
  <c r="AD631" i="2"/>
  <c r="AD486" i="2"/>
  <c r="AD543" i="2"/>
  <c r="K62" i="3" s="1"/>
  <c r="AD143" i="2"/>
  <c r="AD570" i="2"/>
  <c r="AD502" i="2"/>
  <c r="AD246" i="2"/>
  <c r="AD7" i="2"/>
  <c r="K12" i="3" s="1"/>
  <c r="AD435" i="2"/>
  <c r="AD626" i="2"/>
  <c r="AD11" i="2"/>
  <c r="AD105" i="2"/>
  <c r="K31" i="3" s="1"/>
  <c r="AD240" i="2"/>
  <c r="AD144" i="2"/>
  <c r="K57" i="3" s="1"/>
  <c r="AD514" i="2"/>
  <c r="K98" i="3" s="1"/>
  <c r="AD27" i="2"/>
  <c r="AD443" i="2"/>
  <c r="AD164" i="2"/>
  <c r="AD661" i="2"/>
  <c r="AD162" i="2"/>
  <c r="AD416" i="2"/>
  <c r="AD598" i="2"/>
  <c r="AD639" i="2"/>
  <c r="AD171" i="2"/>
  <c r="AD321" i="2"/>
  <c r="AD690" i="2"/>
  <c r="AD718" i="2"/>
  <c r="AD516" i="2"/>
  <c r="AD82" i="2"/>
  <c r="AD161" i="2"/>
  <c r="AD587" i="2"/>
  <c r="AD114" i="2"/>
  <c r="K4" i="3" s="1"/>
  <c r="AD652" i="2"/>
  <c r="AD725" i="2"/>
  <c r="AD538" i="2"/>
  <c r="AD705" i="2"/>
  <c r="AD213" i="2"/>
  <c r="AD328" i="2"/>
  <c r="AD523" i="2"/>
  <c r="AD305" i="2"/>
  <c r="AD360" i="2"/>
  <c r="AD309" i="2"/>
  <c r="AD301" i="2"/>
  <c r="AD354" i="2"/>
  <c r="AD361" i="2"/>
  <c r="AD293" i="2"/>
  <c r="AD20" i="2"/>
  <c r="AD650" i="2"/>
  <c r="AD323" i="2"/>
  <c r="AD129" i="2"/>
  <c r="AD131" i="2"/>
  <c r="AD604" i="2"/>
  <c r="AD717" i="2"/>
  <c r="K119" i="3" s="1"/>
  <c r="AD374" i="2"/>
  <c r="AD274" i="2"/>
  <c r="AD172" i="2"/>
  <c r="AD44" i="2"/>
  <c r="AD25" i="2"/>
  <c r="AD581" i="2"/>
  <c r="AD509" i="2"/>
  <c r="AD524" i="2"/>
  <c r="AD558" i="2"/>
  <c r="AD29" i="2"/>
  <c r="K36" i="3" s="1"/>
  <c r="AD377" i="2"/>
  <c r="AD304" i="2"/>
  <c r="AD563" i="2"/>
  <c r="AD576" i="2"/>
  <c r="AD56" i="2"/>
  <c r="AD479" i="2"/>
  <c r="AD615" i="2"/>
  <c r="AD77" i="2"/>
  <c r="AD379" i="2"/>
  <c r="AD81" i="2"/>
  <c r="AD267" i="2"/>
  <c r="AD177" i="2"/>
  <c r="AD721" i="2"/>
  <c r="AD462" i="2"/>
  <c r="AD278" i="2"/>
  <c r="AD103" i="2"/>
  <c r="AD73" i="2"/>
  <c r="AD295" i="2"/>
  <c r="AD209" i="2"/>
  <c r="AD86" i="2"/>
  <c r="AD422" i="2"/>
  <c r="AD647" i="2"/>
  <c r="AD599" i="2"/>
  <c r="AD691" i="2"/>
  <c r="AD445" i="2"/>
  <c r="AD326" i="2"/>
  <c r="AD575" i="2"/>
  <c r="AD695" i="2"/>
  <c r="AD577" i="2"/>
  <c r="AD372" i="2"/>
  <c r="AD698" i="2"/>
  <c r="AD537" i="2"/>
  <c r="AD472" i="2"/>
  <c r="AD341" i="2"/>
  <c r="AD248" i="2"/>
  <c r="K58" i="3" s="1"/>
  <c r="AD566" i="2"/>
  <c r="AD449" i="2"/>
  <c r="AD507" i="2"/>
  <c r="AD595" i="2"/>
  <c r="AD232" i="2"/>
  <c r="AD474" i="2"/>
  <c r="AD586" i="2"/>
  <c r="AD438" i="2"/>
  <c r="AD39" i="2"/>
  <c r="AD205" i="2"/>
  <c r="K86" i="3" s="1"/>
  <c r="AD722" i="2"/>
  <c r="AD269" i="2"/>
  <c r="AD115" i="2"/>
  <c r="K69" i="3" s="1"/>
  <c r="AD735" i="2"/>
  <c r="AD206" i="2"/>
  <c r="K51" i="3" s="1"/>
  <c r="AD83" i="2"/>
  <c r="AD617" i="2"/>
  <c r="AD457" i="2"/>
  <c r="AD610" i="2"/>
  <c r="AD616" i="2"/>
  <c r="AD307" i="2"/>
  <c r="AD454" i="2"/>
  <c r="AD186" i="2"/>
  <c r="AD352" i="2"/>
  <c r="K120" i="3" s="1"/>
  <c r="AD145" i="2"/>
  <c r="AD562" i="2"/>
  <c r="K123" i="3" s="1"/>
  <c r="AD112" i="2"/>
  <c r="AD473" i="2"/>
  <c r="AD660" i="2"/>
  <c r="AD348" i="2"/>
  <c r="AD460" i="2"/>
  <c r="AD519" i="2"/>
  <c r="AD119" i="2"/>
  <c r="AD450" i="2"/>
  <c r="AD704" i="2"/>
  <c r="AD669" i="2"/>
  <c r="AD411" i="2"/>
  <c r="AD685" i="2"/>
  <c r="AD96" i="2"/>
  <c r="K48" i="3" s="1"/>
  <c r="AD409" i="2"/>
  <c r="AD272" i="2"/>
  <c r="AD78" i="2"/>
  <c r="AD265" i="2"/>
  <c r="AD89" i="2"/>
  <c r="AD72" i="2"/>
  <c r="AD553" i="2"/>
  <c r="AD140" i="2"/>
  <c r="AD622" i="2"/>
  <c r="AD602" i="2"/>
  <c r="AD560" i="2"/>
  <c r="AD199" i="2"/>
  <c r="AD40" i="2"/>
  <c r="AD249" i="2"/>
  <c r="AD247" i="2"/>
  <c r="AD310" i="2"/>
  <c r="AD262" i="2"/>
  <c r="K30" i="3" s="1"/>
  <c r="AD619" i="2"/>
  <c r="AD385" i="2"/>
  <c r="AD521" i="2"/>
  <c r="AD641" i="2"/>
  <c r="AD550" i="2"/>
  <c r="K99" i="3" s="1"/>
  <c r="AD627" i="2"/>
  <c r="AD69" i="2"/>
  <c r="AD648" i="2"/>
  <c r="AD283" i="2"/>
  <c r="AD200" i="2"/>
  <c r="AD659" i="2"/>
  <c r="AD520" i="2"/>
  <c r="AD693" i="2"/>
  <c r="AD430" i="2"/>
  <c r="AD151" i="2"/>
  <c r="AD226" i="2"/>
  <c r="K6" i="3" s="1"/>
  <c r="AD707" i="2"/>
  <c r="AD386" i="2"/>
  <c r="AD306" i="2"/>
  <c r="AD362" i="2"/>
  <c r="AD185" i="2"/>
  <c r="AD222" i="2"/>
  <c r="AD702" i="2"/>
  <c r="AD66" i="2"/>
  <c r="AD95" i="2"/>
  <c r="AD612" i="2"/>
  <c r="AD674" i="2"/>
  <c r="AD263" i="2"/>
  <c r="AD554" i="2"/>
  <c r="AD719" i="2"/>
  <c r="AD256" i="2"/>
  <c r="AD163" i="2"/>
  <c r="AD252" i="2"/>
  <c r="AD657" i="2"/>
  <c r="AD117" i="2"/>
  <c r="AD106" i="2"/>
  <c r="AD237" i="2"/>
  <c r="AD578" i="2"/>
  <c r="AD620" i="2"/>
  <c r="AD738" i="2"/>
  <c r="AD530" i="2"/>
  <c r="AD546" i="2"/>
  <c r="AD592" i="2"/>
  <c r="AD711" i="2"/>
  <c r="AD495" i="2"/>
  <c r="AD342" i="2"/>
  <c r="AD277" i="2"/>
  <c r="AD681" i="2"/>
  <c r="AD273" i="2"/>
  <c r="K76" i="3" s="1"/>
  <c r="AD736" i="2"/>
  <c r="AD101" i="2"/>
  <c r="AD500" i="2"/>
  <c r="K61" i="3" s="1"/>
  <c r="AD325" i="2"/>
  <c r="K56" i="3" s="1"/>
  <c r="AD463" i="2"/>
  <c r="AD494" i="2"/>
  <c r="AD567" i="2"/>
  <c r="AD534" i="2"/>
  <c r="AD207" i="2"/>
  <c r="AD733" i="2"/>
  <c r="AD624" i="2"/>
  <c r="AD517" i="2"/>
  <c r="AD689" i="2"/>
  <c r="AD420" i="2"/>
  <c r="AD351" i="2"/>
  <c r="AD701" i="2"/>
  <c r="AD85" i="2"/>
  <c r="AD497" i="2"/>
  <c r="AD285" i="2"/>
  <c r="AD712" i="2"/>
  <c r="AD284" i="2"/>
  <c r="AD547" i="2"/>
  <c r="AD215" i="2"/>
  <c r="AD173" i="2"/>
  <c r="K65" i="3" s="1"/>
  <c r="AD478" i="2"/>
  <c r="AD88" i="2"/>
  <c r="AD268" i="2"/>
  <c r="K67" i="3" s="1"/>
  <c r="AD258" i="2"/>
  <c r="AD539" i="2"/>
  <c r="AD336" i="2"/>
  <c r="AD393" i="2"/>
  <c r="AD253" i="2"/>
  <c r="AD651" i="2"/>
  <c r="AD302" i="2"/>
  <c r="AD314" i="2"/>
  <c r="AD444" i="2"/>
  <c r="AD203" i="2"/>
  <c r="AD614" i="2"/>
  <c r="AD452" i="2"/>
  <c r="AD600" i="2"/>
  <c r="AD389" i="2"/>
  <c r="AD189" i="2"/>
  <c r="AD613" i="2"/>
  <c r="AD687" i="2"/>
  <c r="AD729" i="2"/>
  <c r="AD355" i="2"/>
  <c r="AD603" i="2"/>
  <c r="AD294" i="2"/>
  <c r="AD528" i="2"/>
  <c r="AD678" i="2"/>
  <c r="K125" i="3" s="1"/>
  <c r="AD675" i="2"/>
  <c r="AD498" i="2"/>
  <c r="AD251" i="2"/>
  <c r="AD666" i="2"/>
  <c r="AD663" i="2"/>
  <c r="AD606" i="2"/>
  <c r="AD408" i="2"/>
  <c r="AD281" i="2"/>
  <c r="AD585" i="2"/>
  <c r="AD662" i="2"/>
  <c r="AD700" i="2"/>
  <c r="AD692" i="2"/>
  <c r="AD513" i="2"/>
  <c r="AD533" i="2"/>
  <c r="AD730" i="2"/>
  <c r="AD676" i="2"/>
  <c r="K101" i="3" s="1"/>
  <c r="AD679" i="2"/>
  <c r="AD491" i="2"/>
  <c r="AD696" i="2"/>
  <c r="AD671" i="2"/>
  <c r="AD680" i="2"/>
  <c r="AD706" i="2"/>
  <c r="AD723" i="2"/>
  <c r="AD732" i="2"/>
  <c r="AD710" i="2"/>
  <c r="AD727" i="2"/>
  <c r="AD629" i="2"/>
  <c r="AD646" i="2"/>
  <c r="AD737" i="2"/>
  <c r="AC654" i="2"/>
  <c r="AC504" i="2"/>
  <c r="AC512" i="2"/>
  <c r="AC109" i="2"/>
  <c r="AC271" i="2"/>
  <c r="AC370" i="2"/>
  <c r="AC337" i="2"/>
  <c r="AC353" i="2"/>
  <c r="AC461" i="2"/>
  <c r="AC618" i="2"/>
  <c r="AC181" i="2"/>
  <c r="AC333" i="2"/>
  <c r="AC156" i="2"/>
  <c r="AC670" i="2"/>
  <c r="AC168" i="2"/>
  <c r="AC446" i="2"/>
  <c r="AC608" i="2"/>
  <c r="AC51" i="2"/>
  <c r="J43" i="3" s="1"/>
  <c r="AC645" i="2"/>
  <c r="AC395" i="2"/>
  <c r="AC439" i="2"/>
  <c r="AC380" i="2"/>
  <c r="AC243" i="2"/>
  <c r="AC376" i="2"/>
  <c r="AC559" i="2"/>
  <c r="AC292" i="2"/>
  <c r="AC84" i="2"/>
  <c r="AC584" i="2"/>
  <c r="AC146" i="2"/>
  <c r="AC596" i="2"/>
  <c r="AC369" i="2"/>
  <c r="J121" i="3" s="1"/>
  <c r="AC713" i="2"/>
  <c r="AC154" i="2"/>
  <c r="J55" i="3" s="1"/>
  <c r="AC426" i="2"/>
  <c r="AC728" i="2"/>
  <c r="AC378" i="2"/>
  <c r="AC19" i="2"/>
  <c r="AC121" i="2"/>
  <c r="AC682" i="2"/>
  <c r="AC291" i="2"/>
  <c r="AC42" i="2"/>
  <c r="AC417" i="2"/>
  <c r="AC526" i="2"/>
  <c r="AC467" i="2"/>
  <c r="AC169" i="2"/>
  <c r="AC234" i="2"/>
  <c r="J103" i="3" s="1"/>
  <c r="AC440" i="2"/>
  <c r="AC583" i="2"/>
  <c r="AC488" i="2"/>
  <c r="AC286" i="2"/>
  <c r="AC402" i="2"/>
  <c r="AC313" i="2"/>
  <c r="AC481" i="2"/>
  <c r="AC518" i="2"/>
  <c r="AC216" i="2"/>
  <c r="AC128" i="2"/>
  <c r="AC347" i="2"/>
  <c r="J104" i="3" s="1"/>
  <c r="AC496" i="2"/>
  <c r="AC289" i="2"/>
  <c r="AC384" i="2"/>
  <c r="AC482" i="2"/>
  <c r="AC198" i="2"/>
  <c r="AC327" i="2"/>
  <c r="AC297" i="2"/>
  <c r="AC92" i="2"/>
  <c r="AC322" i="2"/>
  <c r="AC349" i="2"/>
  <c r="AC290" i="2"/>
  <c r="J93" i="3" s="1"/>
  <c r="AC298" i="2"/>
  <c r="AC383" i="2"/>
  <c r="AC555" i="2"/>
  <c r="AC582" i="2"/>
  <c r="AC167" i="2"/>
  <c r="AC387" i="2"/>
  <c r="AC210" i="2"/>
  <c r="AC122" i="2"/>
  <c r="J102" i="3" s="1"/>
  <c r="AC611" i="2"/>
  <c r="AC204" i="2"/>
  <c r="AC64" i="2"/>
  <c r="AC165" i="2"/>
  <c r="AC492" i="2"/>
  <c r="AC282" i="2"/>
  <c r="AC343" i="2"/>
  <c r="AC475" i="2"/>
  <c r="AC58" i="2"/>
  <c r="AC41" i="2"/>
  <c r="AC419" i="2"/>
  <c r="AC238" i="2"/>
  <c r="AC357" i="2"/>
  <c r="AC565" i="2"/>
  <c r="AC87" i="2"/>
  <c r="AC218" i="2"/>
  <c r="AC316" i="2"/>
  <c r="AC442" i="2"/>
  <c r="AC139" i="2"/>
  <c r="AC655" i="2"/>
  <c r="AC317" i="2"/>
  <c r="AC107" i="2"/>
  <c r="AC339" i="2"/>
  <c r="AC229" i="2"/>
  <c r="AC404" i="2"/>
  <c r="AC373" i="2"/>
  <c r="AC10" i="2"/>
  <c r="AC489" i="2"/>
  <c r="AC136" i="2"/>
  <c r="AC694" i="2"/>
  <c r="AC31" i="2"/>
  <c r="AC329" i="2"/>
  <c r="AC684" i="2"/>
  <c r="AC47" i="2"/>
  <c r="AC466" i="2"/>
  <c r="J122" i="3" s="1"/>
  <c r="AC381" i="2"/>
  <c r="J106" i="3" s="1"/>
  <c r="AC359" i="2"/>
  <c r="AC720" i="2"/>
  <c r="AC17" i="2"/>
  <c r="AC346" i="2"/>
  <c r="AC52" i="2"/>
  <c r="AC67" i="2"/>
  <c r="AC287" i="2"/>
  <c r="AC225" i="2"/>
  <c r="AC65" i="2"/>
  <c r="AC633" i="2"/>
  <c r="AC579" i="2"/>
  <c r="AC158" i="2"/>
  <c r="AC227" i="2"/>
  <c r="AC363" i="2"/>
  <c r="AC330" i="2"/>
  <c r="AC465" i="2"/>
  <c r="AC15" i="2"/>
  <c r="J25" i="3" s="1"/>
  <c r="AC120" i="2"/>
  <c r="AC468" i="2"/>
  <c r="AC320" i="2"/>
  <c r="AC506" i="2"/>
  <c r="J107" i="3" s="1"/>
  <c r="AC152" i="2"/>
  <c r="AC235" i="2"/>
  <c r="AC638" i="2"/>
  <c r="AC414" i="2"/>
  <c r="AC397" i="2"/>
  <c r="AC665" i="2"/>
  <c r="AC368" i="2"/>
  <c r="AC699" i="2"/>
  <c r="J126" i="3" s="1"/>
  <c r="AC190" i="2"/>
  <c r="AC413" i="2"/>
  <c r="AC16" i="2"/>
  <c r="AC315" i="2"/>
  <c r="AC571" i="2"/>
  <c r="AC447" i="2"/>
  <c r="AC453" i="2"/>
  <c r="AC541" i="2"/>
  <c r="AC23" i="2"/>
  <c r="AC677" i="2"/>
  <c r="AC155" i="2"/>
  <c r="AC118" i="2"/>
  <c r="AC228" i="2"/>
  <c r="AC182" i="2"/>
  <c r="AC487" i="2"/>
  <c r="AC394" i="2"/>
  <c r="AC192" i="2"/>
  <c r="AC30" i="2"/>
  <c r="AC166" i="2"/>
  <c r="AC431" i="2"/>
  <c r="AC726" i="2"/>
  <c r="AC259" i="2"/>
  <c r="AC542" i="2"/>
  <c r="AC382" i="2"/>
  <c r="AC484" i="2"/>
  <c r="AC239" i="2"/>
  <c r="AC212" i="2"/>
  <c r="AC531" i="2"/>
  <c r="AC79" i="2"/>
  <c r="AC175" i="2"/>
  <c r="AC569" i="2"/>
  <c r="J100" i="3" s="1"/>
  <c r="AC667" i="2"/>
  <c r="AC522" i="2"/>
  <c r="AC471" i="2"/>
  <c r="AC544" i="2"/>
  <c r="AC580" i="2"/>
  <c r="AC564" i="2"/>
  <c r="AC635" i="2"/>
  <c r="AC70" i="2"/>
  <c r="AC664" i="2"/>
  <c r="AC299" i="2"/>
  <c r="AC4" i="2"/>
  <c r="AC405" i="2"/>
  <c r="AC434" i="2"/>
  <c r="AC628" i="2"/>
  <c r="AC703" i="2"/>
  <c r="AC202" i="2"/>
  <c r="AC32" i="2"/>
  <c r="AC191" i="2"/>
  <c r="AC574" i="2"/>
  <c r="AC201" i="2"/>
  <c r="AC697" i="2"/>
  <c r="AC318" i="2"/>
  <c r="AC589" i="2"/>
  <c r="AC485" i="2"/>
  <c r="AC557" i="2"/>
  <c r="AC331" i="2"/>
  <c r="AC149" i="2"/>
  <c r="AC427" i="2"/>
  <c r="AC396" i="2"/>
  <c r="J17" i="3" s="1"/>
  <c r="AC76" i="2"/>
  <c r="J18" i="3" s="1"/>
  <c r="AC672" i="2"/>
  <c r="AC448" i="2"/>
  <c r="AC649" i="2"/>
  <c r="AC59" i="2"/>
  <c r="AC279" i="2"/>
  <c r="AC668" i="2"/>
  <c r="AC280" i="2"/>
  <c r="AC403" i="2"/>
  <c r="J59" i="3" s="1"/>
  <c r="AC433" i="2"/>
  <c r="J60" i="3" s="1"/>
  <c r="AC621" i="2"/>
  <c r="AC436" i="2"/>
  <c r="AC97" i="2"/>
  <c r="AC270" i="2"/>
  <c r="AC141" i="2"/>
  <c r="AC71" i="2"/>
  <c r="AC62" i="2"/>
  <c r="AC195" i="2"/>
  <c r="AC74" i="2"/>
  <c r="AC308" i="2"/>
  <c r="AC230" i="2"/>
  <c r="AC525" i="2"/>
  <c r="AC134" i="2"/>
  <c r="AC288" i="2"/>
  <c r="AC623" i="2"/>
  <c r="AC572" i="2"/>
  <c r="AC6" i="2"/>
  <c r="AC410" i="2"/>
  <c r="AC656" i="2"/>
  <c r="AC364" i="2"/>
  <c r="AC104" i="2"/>
  <c r="AC176" i="2"/>
  <c r="AC535" i="2"/>
  <c r="AC540" i="2"/>
  <c r="AC303" i="2"/>
  <c r="AC100" i="2"/>
  <c r="AC332" i="2"/>
  <c r="AC545" i="2"/>
  <c r="AC437" i="2"/>
  <c r="J111" i="3" s="1"/>
  <c r="AC418" i="2"/>
  <c r="AC37" i="2"/>
  <c r="AC108" i="2"/>
  <c r="AC214" i="2"/>
  <c r="AC48" i="2"/>
  <c r="AC125" i="2"/>
  <c r="AC424" i="2"/>
  <c r="AC296" i="2"/>
  <c r="AC43" i="2"/>
  <c r="J71" i="3" s="1"/>
  <c r="AC412" i="2"/>
  <c r="AC630" i="2"/>
  <c r="AC568" i="2"/>
  <c r="AC637" i="2"/>
  <c r="AC54" i="2"/>
  <c r="AC476" i="2"/>
  <c r="AC469" i="2"/>
  <c r="AC398" i="2"/>
  <c r="AC388" i="2"/>
  <c r="AC458" i="2"/>
  <c r="AC607" i="2"/>
  <c r="AC714" i="2"/>
  <c r="AC716" i="2"/>
  <c r="AC391" i="2"/>
  <c r="AC590" i="2"/>
  <c r="AC211" i="2"/>
  <c r="AC53" i="2"/>
  <c r="J2" i="3" s="1"/>
  <c r="AC480" i="2"/>
  <c r="AC548" i="2"/>
  <c r="AC57" i="2"/>
  <c r="AC425" i="2"/>
  <c r="AC483" i="2"/>
  <c r="AC113" i="2"/>
  <c r="AC451" i="2"/>
  <c r="AC266" i="2"/>
  <c r="AC21" i="2"/>
  <c r="AC24" i="2"/>
  <c r="AC350" i="2"/>
  <c r="J105" i="3" s="1"/>
  <c r="AC375" i="2"/>
  <c r="AC503" i="2"/>
  <c r="AC188" i="2"/>
  <c r="AC499" i="2"/>
  <c r="AC150" i="2"/>
  <c r="AC731" i="2"/>
  <c r="AC501" i="2"/>
  <c r="AC429" i="2"/>
  <c r="AC3" i="2"/>
  <c r="AC138" i="2"/>
  <c r="AC556" i="2"/>
  <c r="AC345" i="2"/>
  <c r="AC399" i="2"/>
  <c r="AC208" i="2"/>
  <c r="J15" i="3" s="1"/>
  <c r="AC55" i="2"/>
  <c r="AC90" i="2"/>
  <c r="AC415" i="2"/>
  <c r="AC217" i="2"/>
  <c r="AC625" i="2"/>
  <c r="AC160" i="2"/>
  <c r="AC133" i="2"/>
  <c r="AC529" i="2"/>
  <c r="AC179" i="2"/>
  <c r="AC233" i="2"/>
  <c r="AC505" i="2"/>
  <c r="AC367" i="2"/>
  <c r="AC80" i="2"/>
  <c r="AC130" i="2"/>
  <c r="AC221" i="2"/>
  <c r="J16" i="3" s="1"/>
  <c r="AC510" i="2"/>
  <c r="AC197" i="2"/>
  <c r="AC688" i="2"/>
  <c r="AC573" i="2"/>
  <c r="AC49" i="2"/>
  <c r="J72" i="3" s="1"/>
  <c r="AC319" i="2"/>
  <c r="AC549" i="2"/>
  <c r="AC93" i="2"/>
  <c r="AC142" i="2"/>
  <c r="AC365" i="2"/>
  <c r="AC127" i="2"/>
  <c r="AC470" i="2"/>
  <c r="AC356" i="2"/>
  <c r="AC5" i="2"/>
  <c r="AC335" i="2"/>
  <c r="AC250" i="2"/>
  <c r="AC261" i="2"/>
  <c r="AC231" i="2"/>
  <c r="AC300" i="2"/>
  <c r="AC137" i="2"/>
  <c r="AC36" i="2"/>
  <c r="AC421" i="2"/>
  <c r="AC561" i="2"/>
  <c r="AC60" i="2"/>
  <c r="AC220" i="2"/>
  <c r="AC673" i="2"/>
  <c r="AC63" i="2"/>
  <c r="J35" i="3" s="1"/>
  <c r="AC636" i="2"/>
  <c r="AC147" i="2"/>
  <c r="AC594" i="2"/>
  <c r="AC371" i="2"/>
  <c r="AC68" i="2"/>
  <c r="AC94" i="2"/>
  <c r="AC75" i="2"/>
  <c r="AC552" i="2"/>
  <c r="AC344" i="2"/>
  <c r="AC532" i="2"/>
  <c r="AC132" i="2"/>
  <c r="J20" i="3" s="1"/>
  <c r="AC153" i="2"/>
  <c r="AC276" i="2"/>
  <c r="AC392" i="2"/>
  <c r="AC22" i="2"/>
  <c r="AC536" i="2"/>
  <c r="AC255" i="2"/>
  <c r="AC135" i="2"/>
  <c r="AC45" i="2"/>
  <c r="AC428" i="2"/>
  <c r="AC224" i="2"/>
  <c r="AC157" i="2"/>
  <c r="AC338" i="2"/>
  <c r="AC178" i="2"/>
  <c r="AC686" i="2"/>
  <c r="AC99" i="2"/>
  <c r="AC658" i="2"/>
  <c r="AC406" i="2"/>
  <c r="AC2" i="2"/>
  <c r="AC334" i="2"/>
  <c r="AC38" i="2"/>
  <c r="AC490" i="2"/>
  <c r="AC400" i="2"/>
  <c r="AC61" i="2"/>
  <c r="AC111" i="2"/>
  <c r="AC591" i="2"/>
  <c r="AC116" i="2"/>
  <c r="AC642" i="2"/>
  <c r="AC275" i="2"/>
  <c r="AC708" i="2"/>
  <c r="AC184" i="2"/>
  <c r="AC35" i="2"/>
  <c r="AC98" i="2"/>
  <c r="AC588" i="2"/>
  <c r="AC187" i="2"/>
  <c r="J14" i="3" s="1"/>
  <c r="AC432" i="2"/>
  <c r="AC423" i="2"/>
  <c r="J110" i="3" s="1"/>
  <c r="AC148" i="2"/>
  <c r="AC734" i="2"/>
  <c r="AC180" i="2"/>
  <c r="AC9" i="2"/>
  <c r="AC34" i="2"/>
  <c r="AC174" i="2"/>
  <c r="AC26" i="2"/>
  <c r="AC593" i="2"/>
  <c r="AC126" i="2"/>
  <c r="AC401" i="2"/>
  <c r="AC236" i="2"/>
  <c r="AC102" i="2"/>
  <c r="AC183" i="2"/>
  <c r="AC91" i="2"/>
  <c r="AC46" i="2"/>
  <c r="AC441" i="2"/>
  <c r="AC551" i="2"/>
  <c r="AC18" i="2"/>
  <c r="J13" i="3" s="1"/>
  <c r="AC508" i="2"/>
  <c r="AC312" i="2"/>
  <c r="AC515" i="2"/>
  <c r="AC683" i="2"/>
  <c r="AC601" i="2"/>
  <c r="J124" i="3" s="1"/>
  <c r="AC194" i="2"/>
  <c r="J94" i="3" s="1"/>
  <c r="AC632" i="2"/>
  <c r="AC324" i="2"/>
  <c r="AC50" i="2"/>
  <c r="AC407" i="2"/>
  <c r="AC715" i="2"/>
  <c r="AC311" i="2"/>
  <c r="AC170" i="2"/>
  <c r="AC12" i="2"/>
  <c r="AC643" i="2"/>
  <c r="AC390" i="2"/>
  <c r="AC653" i="2"/>
  <c r="AC28" i="2"/>
  <c r="AC159" i="2"/>
  <c r="AC14" i="2"/>
  <c r="AC493" i="2"/>
  <c r="AC340" i="2"/>
  <c r="AC634" i="2"/>
  <c r="AC264" i="2"/>
  <c r="AC605" i="2"/>
  <c r="AC196" i="2"/>
  <c r="AC124" i="2"/>
  <c r="AC459" i="2"/>
  <c r="AC241" i="2"/>
  <c r="AC477" i="2"/>
  <c r="AC527" i="2"/>
  <c r="AC219" i="2"/>
  <c r="AC244" i="2"/>
  <c r="AC33" i="2"/>
  <c r="AC464" i="2"/>
  <c r="AC13" i="2"/>
  <c r="AC245" i="2"/>
  <c r="AC609" i="2"/>
  <c r="AC597" i="2"/>
  <c r="AC511" i="2"/>
  <c r="AC257" i="2"/>
  <c r="AC366" i="2"/>
  <c r="AC456" i="2"/>
  <c r="AC358" i="2"/>
  <c r="AC242" i="2"/>
  <c r="AC193" i="2"/>
  <c r="AC640" i="2"/>
  <c r="AC223" i="2"/>
  <c r="AC724" i="2"/>
  <c r="AC709" i="2"/>
  <c r="AC254" i="2"/>
  <c r="AC8" i="2"/>
  <c r="AC260" i="2"/>
  <c r="AC644" i="2"/>
  <c r="AC455" i="2"/>
  <c r="AC110" i="2"/>
  <c r="AC123" i="2"/>
  <c r="AC631" i="2"/>
  <c r="AC486" i="2"/>
  <c r="AC543" i="2"/>
  <c r="J62" i="3" s="1"/>
  <c r="AC143" i="2"/>
  <c r="AC570" i="2"/>
  <c r="AC502" i="2"/>
  <c r="AC246" i="2"/>
  <c r="AC7" i="2"/>
  <c r="J12" i="3" s="1"/>
  <c r="AC435" i="2"/>
  <c r="AC626" i="2"/>
  <c r="AC11" i="2"/>
  <c r="AC105" i="2"/>
  <c r="J31" i="3" s="1"/>
  <c r="AC240" i="2"/>
  <c r="AC144" i="2"/>
  <c r="AC514" i="2"/>
  <c r="J98" i="3" s="1"/>
  <c r="AC27" i="2"/>
  <c r="AC443" i="2"/>
  <c r="AC164" i="2"/>
  <c r="AC661" i="2"/>
  <c r="AC162" i="2"/>
  <c r="AC416" i="2"/>
  <c r="AC598" i="2"/>
  <c r="AC639" i="2"/>
  <c r="AC171" i="2"/>
  <c r="AC321" i="2"/>
  <c r="AC690" i="2"/>
  <c r="AC718" i="2"/>
  <c r="AC516" i="2"/>
  <c r="AC82" i="2"/>
  <c r="AC161" i="2"/>
  <c r="AC587" i="2"/>
  <c r="AC114" i="2"/>
  <c r="J4" i="3" s="1"/>
  <c r="AC652" i="2"/>
  <c r="AC725" i="2"/>
  <c r="AC538" i="2"/>
  <c r="AC705" i="2"/>
  <c r="AC213" i="2"/>
  <c r="AC328" i="2"/>
  <c r="AC523" i="2"/>
  <c r="AC305" i="2"/>
  <c r="AC360" i="2"/>
  <c r="AC309" i="2"/>
  <c r="AC301" i="2"/>
  <c r="AC354" i="2"/>
  <c r="AC361" i="2"/>
  <c r="AC293" i="2"/>
  <c r="AC20" i="2"/>
  <c r="AC650" i="2"/>
  <c r="AC323" i="2"/>
  <c r="AC129" i="2"/>
  <c r="AC131" i="2"/>
  <c r="AC604" i="2"/>
  <c r="J118" i="3" s="1"/>
  <c r="AC717" i="2"/>
  <c r="J119" i="3" s="1"/>
  <c r="AC374" i="2"/>
  <c r="AC274" i="2"/>
  <c r="AC172" i="2"/>
  <c r="AC44" i="2"/>
  <c r="AC25" i="2"/>
  <c r="AC581" i="2"/>
  <c r="AC509" i="2"/>
  <c r="AC524" i="2"/>
  <c r="AC558" i="2"/>
  <c r="AC29" i="2"/>
  <c r="AC377" i="2"/>
  <c r="AC304" i="2"/>
  <c r="AC563" i="2"/>
  <c r="AC576" i="2"/>
  <c r="AC56" i="2"/>
  <c r="AC479" i="2"/>
  <c r="AC615" i="2"/>
  <c r="AC77" i="2"/>
  <c r="AC379" i="2"/>
  <c r="AC81" i="2"/>
  <c r="AC267" i="2"/>
  <c r="AC177" i="2"/>
  <c r="AC721" i="2"/>
  <c r="AC462" i="2"/>
  <c r="AC278" i="2"/>
  <c r="AC103" i="2"/>
  <c r="AC73" i="2"/>
  <c r="AC295" i="2"/>
  <c r="AC209" i="2"/>
  <c r="AC86" i="2"/>
  <c r="AC422" i="2"/>
  <c r="AC647" i="2"/>
  <c r="AC599" i="2"/>
  <c r="AC691" i="2"/>
  <c r="AC445" i="2"/>
  <c r="AC326" i="2"/>
  <c r="AC575" i="2"/>
  <c r="AC695" i="2"/>
  <c r="AC577" i="2"/>
  <c r="AC372" i="2"/>
  <c r="AC698" i="2"/>
  <c r="AC537" i="2"/>
  <c r="AC472" i="2"/>
  <c r="AC341" i="2"/>
  <c r="AC248" i="2"/>
  <c r="J58" i="3" s="1"/>
  <c r="AC566" i="2"/>
  <c r="AC449" i="2"/>
  <c r="AC507" i="2"/>
  <c r="AC595" i="2"/>
  <c r="AC232" i="2"/>
  <c r="AC474" i="2"/>
  <c r="AC586" i="2"/>
  <c r="AC438" i="2"/>
  <c r="AC39" i="2"/>
  <c r="AC205" i="2"/>
  <c r="J86" i="3" s="1"/>
  <c r="AC722" i="2"/>
  <c r="AC269" i="2"/>
  <c r="AC115" i="2"/>
  <c r="AC735" i="2"/>
  <c r="AC206" i="2"/>
  <c r="AC83" i="2"/>
  <c r="AC617" i="2"/>
  <c r="AC457" i="2"/>
  <c r="AC610" i="2"/>
  <c r="AC616" i="2"/>
  <c r="J116" i="3" s="1"/>
  <c r="AC307" i="2"/>
  <c r="AC454" i="2"/>
  <c r="AC186" i="2"/>
  <c r="AC352" i="2"/>
  <c r="AC145" i="2"/>
  <c r="AC562" i="2"/>
  <c r="J123" i="3" s="1"/>
  <c r="AC112" i="2"/>
  <c r="AC473" i="2"/>
  <c r="AC660" i="2"/>
  <c r="AC348" i="2"/>
  <c r="AC460" i="2"/>
  <c r="AC519" i="2"/>
  <c r="AC119" i="2"/>
  <c r="AC450" i="2"/>
  <c r="AC704" i="2"/>
  <c r="AC669" i="2"/>
  <c r="AC411" i="2"/>
  <c r="AC685" i="2"/>
  <c r="AC96" i="2"/>
  <c r="AC409" i="2"/>
  <c r="AC272" i="2"/>
  <c r="AC78" i="2"/>
  <c r="AC265" i="2"/>
  <c r="AC89" i="2"/>
  <c r="J89" i="3" s="1"/>
  <c r="AC72" i="2"/>
  <c r="AC553" i="2"/>
  <c r="AC140" i="2"/>
  <c r="AC622" i="2"/>
  <c r="AC602" i="2"/>
  <c r="AC560" i="2"/>
  <c r="AC199" i="2"/>
  <c r="AC40" i="2"/>
  <c r="AC249" i="2"/>
  <c r="AC247" i="2"/>
  <c r="AC310" i="2"/>
  <c r="AC262" i="2"/>
  <c r="J30" i="3" s="1"/>
  <c r="AC619" i="2"/>
  <c r="AC385" i="2"/>
  <c r="AC521" i="2"/>
  <c r="AC641" i="2"/>
  <c r="AC550" i="2"/>
  <c r="J99" i="3" s="1"/>
  <c r="AC627" i="2"/>
  <c r="AC69" i="2"/>
  <c r="AC648" i="2"/>
  <c r="AC283" i="2"/>
  <c r="AC200" i="2"/>
  <c r="AC659" i="2"/>
  <c r="AC520" i="2"/>
  <c r="AC693" i="2"/>
  <c r="AC430" i="2"/>
  <c r="AC151" i="2"/>
  <c r="AC226" i="2"/>
  <c r="J6" i="3" s="1"/>
  <c r="AC707" i="2"/>
  <c r="AC386" i="2"/>
  <c r="AC306" i="2"/>
  <c r="AC362" i="2"/>
  <c r="AC185" i="2"/>
  <c r="AC222" i="2"/>
  <c r="AC702" i="2"/>
  <c r="AC66" i="2"/>
  <c r="J9" i="3" s="1"/>
  <c r="AC95" i="2"/>
  <c r="AC612" i="2"/>
  <c r="AC674" i="2"/>
  <c r="AC263" i="2"/>
  <c r="AC554" i="2"/>
  <c r="AC719" i="2"/>
  <c r="AC256" i="2"/>
  <c r="AC163" i="2"/>
  <c r="AC252" i="2"/>
  <c r="AC657" i="2"/>
  <c r="AC117" i="2"/>
  <c r="AC106" i="2"/>
  <c r="AC237" i="2"/>
  <c r="AC578" i="2"/>
  <c r="AC620" i="2"/>
  <c r="AC738" i="2"/>
  <c r="AC530" i="2"/>
  <c r="AC546" i="2"/>
  <c r="AC592" i="2"/>
  <c r="AC711" i="2"/>
  <c r="AC495" i="2"/>
  <c r="AC342" i="2"/>
  <c r="AC277" i="2"/>
  <c r="AC681" i="2"/>
  <c r="AC273" i="2"/>
  <c r="AC736" i="2"/>
  <c r="AC101" i="2"/>
  <c r="AC500" i="2"/>
  <c r="J61" i="3" s="1"/>
  <c r="AC325" i="2"/>
  <c r="J56" i="3" s="1"/>
  <c r="AC463" i="2"/>
  <c r="AC494" i="2"/>
  <c r="AC567" i="2"/>
  <c r="AC534" i="2"/>
  <c r="AC207" i="2"/>
  <c r="AC733" i="2"/>
  <c r="AC624" i="2"/>
  <c r="AC517" i="2"/>
  <c r="AC689" i="2"/>
  <c r="AC420" i="2"/>
  <c r="AC351" i="2"/>
  <c r="AC701" i="2"/>
  <c r="AC85" i="2"/>
  <c r="AC497" i="2"/>
  <c r="AC285" i="2"/>
  <c r="AC712" i="2"/>
  <c r="AC284" i="2"/>
  <c r="AC547" i="2"/>
  <c r="AC215" i="2"/>
  <c r="AC173" i="2"/>
  <c r="AC478" i="2"/>
  <c r="AC88" i="2"/>
  <c r="AC268" i="2"/>
  <c r="AC258" i="2"/>
  <c r="AC539" i="2"/>
  <c r="AC336" i="2"/>
  <c r="AC393" i="2"/>
  <c r="AC253" i="2"/>
  <c r="AC651" i="2"/>
  <c r="AC302" i="2"/>
  <c r="AC314" i="2"/>
  <c r="AC444" i="2"/>
  <c r="AC203" i="2"/>
  <c r="AC614" i="2"/>
  <c r="AC452" i="2"/>
  <c r="AC600" i="2"/>
  <c r="AC389" i="2"/>
  <c r="AC189" i="2"/>
  <c r="AC613" i="2"/>
  <c r="AC687" i="2"/>
  <c r="AC729" i="2"/>
  <c r="AC355" i="2"/>
  <c r="AC603" i="2"/>
  <c r="AC294" i="2"/>
  <c r="AC528" i="2"/>
  <c r="AC678" i="2"/>
  <c r="J125" i="3" s="1"/>
  <c r="AC675" i="2"/>
  <c r="AC498" i="2"/>
  <c r="AC251" i="2"/>
  <c r="AC666" i="2"/>
  <c r="AC663" i="2"/>
  <c r="AC606" i="2"/>
  <c r="AC408" i="2"/>
  <c r="AC281" i="2"/>
  <c r="AC585" i="2"/>
  <c r="AC662" i="2"/>
  <c r="AC700" i="2"/>
  <c r="AC692" i="2"/>
  <c r="AC513" i="2"/>
  <c r="AC533" i="2"/>
  <c r="AC730" i="2"/>
  <c r="AC676" i="2"/>
  <c r="J101" i="3" s="1"/>
  <c r="AC679" i="2"/>
  <c r="AC491" i="2"/>
  <c r="AC696" i="2"/>
  <c r="AC671" i="2"/>
  <c r="AC680" i="2"/>
  <c r="AC706" i="2"/>
  <c r="AC723" i="2"/>
  <c r="AC732" i="2"/>
  <c r="AC710" i="2"/>
  <c r="AC727" i="2"/>
  <c r="AC629" i="2"/>
  <c r="AC646" i="2"/>
  <c r="AC737" i="2"/>
  <c r="U654" i="2"/>
  <c r="U504" i="2"/>
  <c r="U512" i="2"/>
  <c r="U109" i="2"/>
  <c r="T95" i="3" s="1"/>
  <c r="U271" i="2"/>
  <c r="U370" i="2"/>
  <c r="U337" i="2"/>
  <c r="U353" i="2"/>
  <c r="U461" i="2"/>
  <c r="U618" i="2"/>
  <c r="U181" i="2"/>
  <c r="U333" i="2"/>
  <c r="U156" i="2"/>
  <c r="U670" i="2"/>
  <c r="U168" i="2"/>
  <c r="U446" i="2"/>
  <c r="U608" i="2"/>
  <c r="U51" i="2"/>
  <c r="T43" i="3" s="1"/>
  <c r="U645" i="2"/>
  <c r="U395" i="2"/>
  <c r="U439" i="2"/>
  <c r="U380" i="2"/>
  <c r="U243" i="2"/>
  <c r="U376" i="2"/>
  <c r="U559" i="2"/>
  <c r="U292" i="2"/>
  <c r="U84" i="2"/>
  <c r="T39" i="3" s="1"/>
  <c r="U584" i="2"/>
  <c r="U146" i="2"/>
  <c r="U596" i="2"/>
  <c r="U369" i="2"/>
  <c r="T121" i="3" s="1"/>
  <c r="U713" i="2"/>
  <c r="U154" i="2"/>
  <c r="U426" i="2"/>
  <c r="U728" i="2"/>
  <c r="U378" i="2"/>
  <c r="U19" i="2"/>
  <c r="U121" i="2"/>
  <c r="U682" i="2"/>
  <c r="U291" i="2"/>
  <c r="U42" i="2"/>
  <c r="U417" i="2"/>
  <c r="U526" i="2"/>
  <c r="U467" i="2"/>
  <c r="U169" i="2"/>
  <c r="U234" i="2"/>
  <c r="T103" i="3" s="1"/>
  <c r="U440" i="2"/>
  <c r="U583" i="2"/>
  <c r="U488" i="2"/>
  <c r="U286" i="2"/>
  <c r="U402" i="2"/>
  <c r="U313" i="2"/>
  <c r="U481" i="2"/>
  <c r="U518" i="2"/>
  <c r="U216" i="2"/>
  <c r="U128" i="2"/>
  <c r="U347" i="2"/>
  <c r="T104" i="3" s="1"/>
  <c r="U496" i="2"/>
  <c r="U289" i="2"/>
  <c r="U384" i="2"/>
  <c r="U482" i="2"/>
  <c r="U198" i="2"/>
  <c r="U327" i="2"/>
  <c r="U297" i="2"/>
  <c r="U92" i="2"/>
  <c r="U322" i="2"/>
  <c r="U349" i="2"/>
  <c r="U290" i="2"/>
  <c r="U298" i="2"/>
  <c r="U383" i="2"/>
  <c r="U555" i="2"/>
  <c r="U582" i="2"/>
  <c r="U167" i="2"/>
  <c r="U387" i="2"/>
  <c r="U210" i="2"/>
  <c r="U122" i="2"/>
  <c r="T102" i="3" s="1"/>
  <c r="U611" i="2"/>
  <c r="U204" i="2"/>
  <c r="U64" i="2"/>
  <c r="U165" i="2"/>
  <c r="U492" i="2"/>
  <c r="U282" i="2"/>
  <c r="U343" i="2"/>
  <c r="U475" i="2"/>
  <c r="U58" i="2"/>
  <c r="U41" i="2"/>
  <c r="U419" i="2"/>
  <c r="U238" i="2"/>
  <c r="U357" i="2"/>
  <c r="U565" i="2"/>
  <c r="U87" i="2"/>
  <c r="U218" i="2"/>
  <c r="U316" i="2"/>
  <c r="U442" i="2"/>
  <c r="U139" i="2"/>
  <c r="U655" i="2"/>
  <c r="U317" i="2"/>
  <c r="U107" i="2"/>
  <c r="U339" i="2"/>
  <c r="U229" i="2"/>
  <c r="U404" i="2"/>
  <c r="U373" i="2"/>
  <c r="U10" i="2"/>
  <c r="U489" i="2"/>
  <c r="U136" i="2"/>
  <c r="U694" i="2"/>
  <c r="U31" i="2"/>
  <c r="U329" i="2"/>
  <c r="U684" i="2"/>
  <c r="U47" i="2"/>
  <c r="U466" i="2"/>
  <c r="T122" i="3" s="1"/>
  <c r="U381" i="2"/>
  <c r="T106" i="3" s="1"/>
  <c r="U359" i="2"/>
  <c r="U720" i="2"/>
  <c r="U17" i="2"/>
  <c r="U346" i="2"/>
  <c r="U52" i="2"/>
  <c r="U67" i="2"/>
  <c r="U287" i="2"/>
  <c r="U225" i="2"/>
  <c r="U65" i="2"/>
  <c r="U633" i="2"/>
  <c r="U579" i="2"/>
  <c r="U158" i="2"/>
  <c r="U227" i="2"/>
  <c r="U363" i="2"/>
  <c r="U330" i="2"/>
  <c r="U465" i="2"/>
  <c r="U15" i="2"/>
  <c r="U120" i="2"/>
  <c r="U468" i="2"/>
  <c r="U320" i="2"/>
  <c r="U506" i="2"/>
  <c r="T107" i="3" s="1"/>
  <c r="U152" i="2"/>
  <c r="U235" i="2"/>
  <c r="U638" i="2"/>
  <c r="U414" i="2"/>
  <c r="U397" i="2"/>
  <c r="U665" i="2"/>
  <c r="U368" i="2"/>
  <c r="U699" i="2"/>
  <c r="T126" i="3" s="1"/>
  <c r="U190" i="2"/>
  <c r="U413" i="2"/>
  <c r="U16" i="2"/>
  <c r="U315" i="2"/>
  <c r="U571" i="2"/>
  <c r="U447" i="2"/>
  <c r="U453" i="2"/>
  <c r="U541" i="2"/>
  <c r="U23" i="2"/>
  <c r="U677" i="2"/>
  <c r="U155" i="2"/>
  <c r="U118" i="2"/>
  <c r="U228" i="2"/>
  <c r="U182" i="2"/>
  <c r="U487" i="2"/>
  <c r="U394" i="2"/>
  <c r="U192" i="2"/>
  <c r="U30" i="2"/>
  <c r="U166" i="2"/>
  <c r="U431" i="2"/>
  <c r="U726" i="2"/>
  <c r="U259" i="2"/>
  <c r="U542" i="2"/>
  <c r="U382" i="2"/>
  <c r="U484" i="2"/>
  <c r="U239" i="2"/>
  <c r="U212" i="2"/>
  <c r="T10" i="3" s="1"/>
  <c r="U531" i="2"/>
  <c r="U79" i="2"/>
  <c r="U175" i="2"/>
  <c r="U569" i="2"/>
  <c r="T100" i="3" s="1"/>
  <c r="U667" i="2"/>
  <c r="U522" i="2"/>
  <c r="U471" i="2"/>
  <c r="U544" i="2"/>
  <c r="U580" i="2"/>
  <c r="U564" i="2"/>
  <c r="U635" i="2"/>
  <c r="U70" i="2"/>
  <c r="U664" i="2"/>
  <c r="U299" i="2"/>
  <c r="U4" i="2"/>
  <c r="U405" i="2"/>
  <c r="U434" i="2"/>
  <c r="U628" i="2"/>
  <c r="U703" i="2"/>
  <c r="U202" i="2"/>
  <c r="U32" i="2"/>
  <c r="U191" i="2"/>
  <c r="U574" i="2"/>
  <c r="U201" i="2"/>
  <c r="U697" i="2"/>
  <c r="U318" i="2"/>
  <c r="U589" i="2"/>
  <c r="U485" i="2"/>
  <c r="U557" i="2"/>
  <c r="U331" i="2"/>
  <c r="U149" i="2"/>
  <c r="U427" i="2"/>
  <c r="U396" i="2"/>
  <c r="T17" i="3" s="1"/>
  <c r="U76" i="2"/>
  <c r="U672" i="2"/>
  <c r="U448" i="2"/>
  <c r="U649" i="2"/>
  <c r="U59" i="2"/>
  <c r="U279" i="2"/>
  <c r="U668" i="2"/>
  <c r="U280" i="2"/>
  <c r="U403" i="2"/>
  <c r="T59" i="3" s="1"/>
  <c r="U433" i="2"/>
  <c r="T60" i="3" s="1"/>
  <c r="U621" i="2"/>
  <c r="U436" i="2"/>
  <c r="U97" i="2"/>
  <c r="U270" i="2"/>
  <c r="U141" i="2"/>
  <c r="U71" i="2"/>
  <c r="U62" i="2"/>
  <c r="U195" i="2"/>
  <c r="T91" i="3" s="1"/>
  <c r="U74" i="2"/>
  <c r="T80" i="3" s="1"/>
  <c r="U308" i="2"/>
  <c r="U230" i="2"/>
  <c r="U525" i="2"/>
  <c r="U134" i="2"/>
  <c r="U288" i="2"/>
  <c r="U623" i="2"/>
  <c r="U572" i="2"/>
  <c r="U6" i="2"/>
  <c r="U410" i="2"/>
  <c r="U656" i="2"/>
  <c r="U364" i="2"/>
  <c r="U104" i="2"/>
  <c r="U176" i="2"/>
  <c r="U535" i="2"/>
  <c r="U540" i="2"/>
  <c r="U303" i="2"/>
  <c r="U100" i="2"/>
  <c r="U332" i="2"/>
  <c r="U545" i="2"/>
  <c r="U437" i="2"/>
  <c r="T111" i="3" s="1"/>
  <c r="U418" i="2"/>
  <c r="U37" i="2"/>
  <c r="U108" i="2"/>
  <c r="U214" i="2"/>
  <c r="T83" i="3" s="1"/>
  <c r="U48" i="2"/>
  <c r="U125" i="2"/>
  <c r="U424" i="2"/>
  <c r="U296" i="2"/>
  <c r="U43" i="2"/>
  <c r="U412" i="2"/>
  <c r="U630" i="2"/>
  <c r="U568" i="2"/>
  <c r="U637" i="2"/>
  <c r="U54" i="2"/>
  <c r="U476" i="2"/>
  <c r="U469" i="2"/>
  <c r="U398" i="2"/>
  <c r="U388" i="2"/>
  <c r="U458" i="2"/>
  <c r="U607" i="2"/>
  <c r="U714" i="2"/>
  <c r="U716" i="2"/>
  <c r="U391" i="2"/>
  <c r="U590" i="2"/>
  <c r="U211" i="2"/>
  <c r="U53" i="2"/>
  <c r="T2" i="3" s="1"/>
  <c r="U480" i="2"/>
  <c r="U548" i="2"/>
  <c r="U57" i="2"/>
  <c r="U425" i="2"/>
  <c r="U483" i="2"/>
  <c r="U113" i="2"/>
  <c r="U451" i="2"/>
  <c r="U266" i="2"/>
  <c r="U21" i="2"/>
  <c r="U24" i="2"/>
  <c r="U350" i="2"/>
  <c r="T105" i="3" s="1"/>
  <c r="U375" i="2"/>
  <c r="U503" i="2"/>
  <c r="U188" i="2"/>
  <c r="U499" i="2"/>
  <c r="U150" i="2"/>
  <c r="U731" i="2"/>
  <c r="U501" i="2"/>
  <c r="U429" i="2"/>
  <c r="U3" i="2"/>
  <c r="U138" i="2"/>
  <c r="U556" i="2"/>
  <c r="U345" i="2"/>
  <c r="U399" i="2"/>
  <c r="U208" i="2"/>
  <c r="T15" i="3" s="1"/>
  <c r="U55" i="2"/>
  <c r="T3" i="3" s="1"/>
  <c r="U90" i="2"/>
  <c r="U415" i="2"/>
  <c r="U217" i="2"/>
  <c r="U625" i="2"/>
  <c r="U160" i="2"/>
  <c r="U133" i="2"/>
  <c r="U529" i="2"/>
  <c r="U179" i="2"/>
  <c r="U233" i="2"/>
  <c r="U505" i="2"/>
  <c r="U367" i="2"/>
  <c r="U80" i="2"/>
  <c r="U130" i="2"/>
  <c r="U221" i="2"/>
  <c r="T16" i="3" s="1"/>
  <c r="U510" i="2"/>
  <c r="U197" i="2"/>
  <c r="U688" i="2"/>
  <c r="U573" i="2"/>
  <c r="U49" i="2"/>
  <c r="U319" i="2"/>
  <c r="U549" i="2"/>
  <c r="U93" i="2"/>
  <c r="U142" i="2"/>
  <c r="U365" i="2"/>
  <c r="U127" i="2"/>
  <c r="U470" i="2"/>
  <c r="U356" i="2"/>
  <c r="U5" i="2"/>
  <c r="U335" i="2"/>
  <c r="U250" i="2"/>
  <c r="U261" i="2"/>
  <c r="U231" i="2"/>
  <c r="U300" i="2"/>
  <c r="U137" i="2"/>
  <c r="U36" i="2"/>
  <c r="U421" i="2"/>
  <c r="U561" i="2"/>
  <c r="U60" i="2"/>
  <c r="U220" i="2"/>
  <c r="U673" i="2"/>
  <c r="U63" i="2"/>
  <c r="U636" i="2"/>
  <c r="U147" i="2"/>
  <c r="U594" i="2"/>
  <c r="U371" i="2"/>
  <c r="U68" i="2"/>
  <c r="U94" i="2"/>
  <c r="U75" i="2"/>
  <c r="U552" i="2"/>
  <c r="U344" i="2"/>
  <c r="U532" i="2"/>
  <c r="U132" i="2"/>
  <c r="U153" i="2"/>
  <c r="U276" i="2"/>
  <c r="U392" i="2"/>
  <c r="U22" i="2"/>
  <c r="U536" i="2"/>
  <c r="U255" i="2"/>
  <c r="U135" i="2"/>
  <c r="U45" i="2"/>
  <c r="U428" i="2"/>
  <c r="U224" i="2"/>
  <c r="T73" i="3" s="1"/>
  <c r="U157" i="2"/>
  <c r="U338" i="2"/>
  <c r="U178" i="2"/>
  <c r="U686" i="2"/>
  <c r="U99" i="2"/>
  <c r="U658" i="2"/>
  <c r="U406" i="2"/>
  <c r="U2" i="2"/>
  <c r="U334" i="2"/>
  <c r="U38" i="2"/>
  <c r="U490" i="2"/>
  <c r="U400" i="2"/>
  <c r="U61" i="2"/>
  <c r="U111" i="2"/>
  <c r="U591" i="2"/>
  <c r="U116" i="2"/>
  <c r="U642" i="2"/>
  <c r="U275" i="2"/>
  <c r="U708" i="2"/>
  <c r="U184" i="2"/>
  <c r="U35" i="2"/>
  <c r="U98" i="2"/>
  <c r="U588" i="2"/>
  <c r="U187" i="2"/>
  <c r="T14" i="3" s="1"/>
  <c r="U432" i="2"/>
  <c r="U423" i="2"/>
  <c r="U148" i="2"/>
  <c r="U734" i="2"/>
  <c r="U180" i="2"/>
  <c r="U9" i="2"/>
  <c r="U34" i="2"/>
  <c r="U174" i="2"/>
  <c r="U26" i="2"/>
  <c r="U593" i="2"/>
  <c r="U126" i="2"/>
  <c r="U401" i="2"/>
  <c r="U236" i="2"/>
  <c r="U102" i="2"/>
  <c r="U183" i="2"/>
  <c r="U91" i="2"/>
  <c r="U46" i="2"/>
  <c r="U441" i="2"/>
  <c r="U551" i="2"/>
  <c r="U18" i="2"/>
  <c r="T13" i="3" s="1"/>
  <c r="U508" i="2"/>
  <c r="T114" i="3" s="1"/>
  <c r="U312" i="2"/>
  <c r="U515" i="2"/>
  <c r="U683" i="2"/>
  <c r="U601" i="2"/>
  <c r="T124" i="3" s="1"/>
  <c r="U194" i="2"/>
  <c r="U632" i="2"/>
  <c r="U324" i="2"/>
  <c r="U50" i="2"/>
  <c r="U407" i="2"/>
  <c r="U715" i="2"/>
  <c r="U311" i="2"/>
  <c r="U170" i="2"/>
  <c r="U12" i="2"/>
  <c r="U643" i="2"/>
  <c r="U390" i="2"/>
  <c r="U653" i="2"/>
  <c r="U28" i="2"/>
  <c r="U159" i="2"/>
  <c r="U14" i="2"/>
  <c r="U493" i="2"/>
  <c r="U340" i="2"/>
  <c r="U634" i="2"/>
  <c r="U264" i="2"/>
  <c r="U605" i="2"/>
  <c r="U196" i="2"/>
  <c r="U124" i="2"/>
  <c r="U459" i="2"/>
  <c r="U241" i="2"/>
  <c r="U477" i="2"/>
  <c r="U527" i="2"/>
  <c r="U219" i="2"/>
  <c r="U244" i="2"/>
  <c r="U33" i="2"/>
  <c r="U464" i="2"/>
  <c r="U13" i="2"/>
  <c r="U245" i="2"/>
  <c r="U609" i="2"/>
  <c r="U597" i="2"/>
  <c r="U511" i="2"/>
  <c r="U257" i="2"/>
  <c r="U366" i="2"/>
  <c r="U456" i="2"/>
  <c r="U358" i="2"/>
  <c r="U242" i="2"/>
  <c r="U193" i="2"/>
  <c r="U640" i="2"/>
  <c r="U223" i="2"/>
  <c r="U724" i="2"/>
  <c r="U709" i="2"/>
  <c r="U254" i="2"/>
  <c r="U8" i="2"/>
  <c r="T68" i="3" s="1"/>
  <c r="U260" i="2"/>
  <c r="U644" i="2"/>
  <c r="U455" i="2"/>
  <c r="U110" i="2"/>
  <c r="U123" i="2"/>
  <c r="U631" i="2"/>
  <c r="U486" i="2"/>
  <c r="U543" i="2"/>
  <c r="T62" i="3" s="1"/>
  <c r="U143" i="2"/>
  <c r="U570" i="2"/>
  <c r="U502" i="2"/>
  <c r="U246" i="2"/>
  <c r="U7" i="2"/>
  <c r="T12" i="3" s="1"/>
  <c r="U435" i="2"/>
  <c r="U626" i="2"/>
  <c r="U11" i="2"/>
  <c r="U105" i="2"/>
  <c r="T31" i="3" s="1"/>
  <c r="U240" i="2"/>
  <c r="U144" i="2"/>
  <c r="U514" i="2"/>
  <c r="T98" i="3" s="1"/>
  <c r="U27" i="2"/>
  <c r="U443" i="2"/>
  <c r="U164" i="2"/>
  <c r="U661" i="2"/>
  <c r="U162" i="2"/>
  <c r="U416" i="2"/>
  <c r="U598" i="2"/>
  <c r="U639" i="2"/>
  <c r="U171" i="2"/>
  <c r="U321" i="2"/>
  <c r="U690" i="2"/>
  <c r="U718" i="2"/>
  <c r="U516" i="2"/>
  <c r="T87" i="3" s="1"/>
  <c r="U82" i="2"/>
  <c r="U161" i="2"/>
  <c r="U587" i="2"/>
  <c r="U114" i="2"/>
  <c r="T4" i="3" s="1"/>
  <c r="U652" i="2"/>
  <c r="U725" i="2"/>
  <c r="U538" i="2"/>
  <c r="U705" i="2"/>
  <c r="U213" i="2"/>
  <c r="U328" i="2"/>
  <c r="U523" i="2"/>
  <c r="U305" i="2"/>
  <c r="U360" i="2"/>
  <c r="U309" i="2"/>
  <c r="U301" i="2"/>
  <c r="U354" i="2"/>
  <c r="U361" i="2"/>
  <c r="U293" i="2"/>
  <c r="U20" i="2"/>
  <c r="U650" i="2"/>
  <c r="U323" i="2"/>
  <c r="U129" i="2"/>
  <c r="U131" i="2"/>
  <c r="U604" i="2"/>
  <c r="T118" i="3" s="1"/>
  <c r="U717" i="2"/>
  <c r="T119" i="3" s="1"/>
  <c r="U374" i="2"/>
  <c r="U274" i="2"/>
  <c r="U172" i="2"/>
  <c r="U44" i="2"/>
  <c r="U25" i="2"/>
  <c r="U581" i="2"/>
  <c r="U509" i="2"/>
  <c r="U524" i="2"/>
  <c r="U558" i="2"/>
  <c r="U29" i="2"/>
  <c r="T36" i="3" s="1"/>
  <c r="U377" i="2"/>
  <c r="U304" i="2"/>
  <c r="U563" i="2"/>
  <c r="U576" i="2"/>
  <c r="U56" i="2"/>
  <c r="U479" i="2"/>
  <c r="U615" i="2"/>
  <c r="U77" i="2"/>
  <c r="U379" i="2"/>
  <c r="U81" i="2"/>
  <c r="U267" i="2"/>
  <c r="U177" i="2"/>
  <c r="U721" i="2"/>
  <c r="U462" i="2"/>
  <c r="U278" i="2"/>
  <c r="U103" i="2"/>
  <c r="U73" i="2"/>
  <c r="U295" i="2"/>
  <c r="U209" i="2"/>
  <c r="U86" i="2"/>
  <c r="U422" i="2"/>
  <c r="U647" i="2"/>
  <c r="U599" i="2"/>
  <c r="U691" i="2"/>
  <c r="U445" i="2"/>
  <c r="U326" i="2"/>
  <c r="U575" i="2"/>
  <c r="U695" i="2"/>
  <c r="U577" i="2"/>
  <c r="U372" i="2"/>
  <c r="U698" i="2"/>
  <c r="U537" i="2"/>
  <c r="U472" i="2"/>
  <c r="U341" i="2"/>
  <c r="U248" i="2"/>
  <c r="T58" i="3" s="1"/>
  <c r="U566" i="2"/>
  <c r="U449" i="2"/>
  <c r="U507" i="2"/>
  <c r="U595" i="2"/>
  <c r="U232" i="2"/>
  <c r="U474" i="2"/>
  <c r="U586" i="2"/>
  <c r="U438" i="2"/>
  <c r="U39" i="2"/>
  <c r="U205" i="2"/>
  <c r="T86" i="3" s="1"/>
  <c r="U722" i="2"/>
  <c r="U269" i="2"/>
  <c r="U115" i="2"/>
  <c r="U735" i="2"/>
  <c r="U206" i="2"/>
  <c r="T51" i="3" s="1"/>
  <c r="U83" i="2"/>
  <c r="U617" i="2"/>
  <c r="U457" i="2"/>
  <c r="U610" i="2"/>
  <c r="U616" i="2"/>
  <c r="U307" i="2"/>
  <c r="U454" i="2"/>
  <c r="U186" i="2"/>
  <c r="U352" i="2"/>
  <c r="T120" i="3" s="1"/>
  <c r="U145" i="2"/>
  <c r="U562" i="2"/>
  <c r="T123" i="3" s="1"/>
  <c r="U112" i="2"/>
  <c r="U473" i="2"/>
  <c r="U660" i="2"/>
  <c r="U348" i="2"/>
  <c r="U460" i="2"/>
  <c r="U519" i="2"/>
  <c r="U119" i="2"/>
  <c r="U450" i="2"/>
  <c r="U704" i="2"/>
  <c r="U669" i="2"/>
  <c r="U411" i="2"/>
  <c r="U685" i="2"/>
  <c r="U96" i="2"/>
  <c r="T48" i="3" s="1"/>
  <c r="U409" i="2"/>
  <c r="U272" i="2"/>
  <c r="U78" i="2"/>
  <c r="U265" i="2"/>
  <c r="U89" i="2"/>
  <c r="U72" i="2"/>
  <c r="U553" i="2"/>
  <c r="U140" i="2"/>
  <c r="U622" i="2"/>
  <c r="U602" i="2"/>
  <c r="U560" i="2"/>
  <c r="U199" i="2"/>
  <c r="U40" i="2"/>
  <c r="U249" i="2"/>
  <c r="U247" i="2"/>
  <c r="U310" i="2"/>
  <c r="U262" i="2"/>
  <c r="T30" i="3" s="1"/>
  <c r="U619" i="2"/>
  <c r="U385" i="2"/>
  <c r="U521" i="2"/>
  <c r="U641" i="2"/>
  <c r="U550" i="2"/>
  <c r="T99" i="3" s="1"/>
  <c r="U627" i="2"/>
  <c r="U69" i="2"/>
  <c r="T47" i="3" s="1"/>
  <c r="U648" i="2"/>
  <c r="U283" i="2"/>
  <c r="U200" i="2"/>
  <c r="U659" i="2"/>
  <c r="U520" i="2"/>
  <c r="U693" i="2"/>
  <c r="U430" i="2"/>
  <c r="U151" i="2"/>
  <c r="U226" i="2"/>
  <c r="T6" i="3" s="1"/>
  <c r="U707" i="2"/>
  <c r="U386" i="2"/>
  <c r="U306" i="2"/>
  <c r="U362" i="2"/>
  <c r="U185" i="2"/>
  <c r="U222" i="2"/>
  <c r="U702" i="2"/>
  <c r="U66" i="2"/>
  <c r="U95" i="2"/>
  <c r="U612" i="2"/>
  <c r="U674" i="2"/>
  <c r="U263" i="2"/>
  <c r="U554" i="2"/>
  <c r="U719" i="2"/>
  <c r="U256" i="2"/>
  <c r="U163" i="2"/>
  <c r="U252" i="2"/>
  <c r="U657" i="2"/>
  <c r="U117" i="2"/>
  <c r="U106" i="2"/>
  <c r="U237" i="2"/>
  <c r="U578" i="2"/>
  <c r="U620" i="2"/>
  <c r="U738" i="2"/>
  <c r="U530" i="2"/>
  <c r="U546" i="2"/>
  <c r="U592" i="2"/>
  <c r="U711" i="2"/>
  <c r="U495" i="2"/>
  <c r="U342" i="2"/>
  <c r="U277" i="2"/>
  <c r="U681" i="2"/>
  <c r="U273" i="2"/>
  <c r="U736" i="2"/>
  <c r="U101" i="2"/>
  <c r="U500" i="2"/>
  <c r="T61" i="3" s="1"/>
  <c r="U325" i="2"/>
  <c r="T56" i="3" s="1"/>
  <c r="U463" i="2"/>
  <c r="U494" i="2"/>
  <c r="U567" i="2"/>
  <c r="U534" i="2"/>
  <c r="U207" i="2"/>
  <c r="U733" i="2"/>
  <c r="U624" i="2"/>
  <c r="U517" i="2"/>
  <c r="U689" i="2"/>
  <c r="U420" i="2"/>
  <c r="U351" i="2"/>
  <c r="U701" i="2"/>
  <c r="U85" i="2"/>
  <c r="U497" i="2"/>
  <c r="U285" i="2"/>
  <c r="U712" i="2"/>
  <c r="U284" i="2"/>
  <c r="U547" i="2"/>
  <c r="U215" i="2"/>
  <c r="U173" i="2"/>
  <c r="T65" i="3" s="1"/>
  <c r="U478" i="2"/>
  <c r="U88" i="2"/>
  <c r="U268" i="2"/>
  <c r="U258" i="2"/>
  <c r="U539" i="2"/>
  <c r="U336" i="2"/>
  <c r="U393" i="2"/>
  <c r="U253" i="2"/>
  <c r="U651" i="2"/>
  <c r="U302" i="2"/>
  <c r="U314" i="2"/>
  <c r="U444" i="2"/>
  <c r="U203" i="2"/>
  <c r="U614" i="2"/>
  <c r="U452" i="2"/>
  <c r="U600" i="2"/>
  <c r="U389" i="2"/>
  <c r="U189" i="2"/>
  <c r="U613" i="2"/>
  <c r="U687" i="2"/>
  <c r="U729" i="2"/>
  <c r="U355" i="2"/>
  <c r="U603" i="2"/>
  <c r="U294" i="2"/>
  <c r="U528" i="2"/>
  <c r="U678" i="2"/>
  <c r="T125" i="3" s="1"/>
  <c r="U675" i="2"/>
  <c r="U498" i="2"/>
  <c r="U251" i="2"/>
  <c r="U666" i="2"/>
  <c r="U663" i="2"/>
  <c r="U606" i="2"/>
  <c r="U408" i="2"/>
  <c r="U281" i="2"/>
  <c r="U585" i="2"/>
  <c r="U662" i="2"/>
  <c r="U700" i="2"/>
  <c r="U692" i="2"/>
  <c r="U513" i="2"/>
  <c r="U533" i="2"/>
  <c r="U730" i="2"/>
  <c r="U676" i="2"/>
  <c r="T101" i="3" s="1"/>
  <c r="U679" i="2"/>
  <c r="U491" i="2"/>
  <c r="U696" i="2"/>
  <c r="U671" i="2"/>
  <c r="U680" i="2"/>
  <c r="U706" i="2"/>
  <c r="U723" i="2"/>
  <c r="U732" i="2"/>
  <c r="U710" i="2"/>
  <c r="U727" i="2"/>
  <c r="U629" i="2"/>
  <c r="U646" i="2"/>
  <c r="T115" i="3" s="1"/>
  <c r="U737" i="2"/>
  <c r="T654" i="2"/>
  <c r="T504" i="2"/>
  <c r="T512" i="2"/>
  <c r="T109" i="2"/>
  <c r="T271" i="2"/>
  <c r="T370" i="2"/>
  <c r="T337" i="2"/>
  <c r="T353" i="2"/>
  <c r="T461" i="2"/>
  <c r="T618" i="2"/>
  <c r="T181" i="2"/>
  <c r="T333" i="2"/>
  <c r="T156" i="2"/>
  <c r="T670" i="2"/>
  <c r="T168" i="2"/>
  <c r="T446" i="2"/>
  <c r="T608" i="2"/>
  <c r="T51" i="2"/>
  <c r="T645" i="2"/>
  <c r="T395" i="2"/>
  <c r="T439" i="2"/>
  <c r="T380" i="2"/>
  <c r="T243" i="2"/>
  <c r="T376" i="2"/>
  <c r="T559" i="2"/>
  <c r="T292" i="2"/>
  <c r="T84" i="2"/>
  <c r="T584" i="2"/>
  <c r="T146" i="2"/>
  <c r="T596" i="2"/>
  <c r="T369" i="2"/>
  <c r="S121" i="3" s="1"/>
  <c r="T713" i="2"/>
  <c r="T154" i="2"/>
  <c r="T426" i="2"/>
  <c r="T728" i="2"/>
  <c r="T378" i="2"/>
  <c r="T19" i="2"/>
  <c r="T121" i="2"/>
  <c r="T682" i="2"/>
  <c r="T291" i="2"/>
  <c r="T42" i="2"/>
  <c r="T417" i="2"/>
  <c r="T526" i="2"/>
  <c r="T467" i="2"/>
  <c r="T169" i="2"/>
  <c r="T234" i="2"/>
  <c r="S103" i="3" s="1"/>
  <c r="T440" i="2"/>
  <c r="T583" i="2"/>
  <c r="T488" i="2"/>
  <c r="T286" i="2"/>
  <c r="T402" i="2"/>
  <c r="T313" i="2"/>
  <c r="T481" i="2"/>
  <c r="T518" i="2"/>
  <c r="T216" i="2"/>
  <c r="T128" i="2"/>
  <c r="T347" i="2"/>
  <c r="S104" i="3" s="1"/>
  <c r="T496" i="2"/>
  <c r="T289" i="2"/>
  <c r="T384" i="2"/>
  <c r="T482" i="2"/>
  <c r="T198" i="2"/>
  <c r="T327" i="2"/>
  <c r="T297" i="2"/>
  <c r="T92" i="2"/>
  <c r="T322" i="2"/>
  <c r="T349" i="2"/>
  <c r="T290" i="2"/>
  <c r="T298" i="2"/>
  <c r="T383" i="2"/>
  <c r="T555" i="2"/>
  <c r="T582" i="2"/>
  <c r="T167" i="2"/>
  <c r="T387" i="2"/>
  <c r="T210" i="2"/>
  <c r="T122" i="2"/>
  <c r="T611" i="2"/>
  <c r="T204" i="2"/>
  <c r="T64" i="2"/>
  <c r="T165" i="2"/>
  <c r="T492" i="2"/>
  <c r="T282" i="2"/>
  <c r="T343" i="2"/>
  <c r="T475" i="2"/>
  <c r="T58" i="2"/>
  <c r="T41" i="2"/>
  <c r="T419" i="2"/>
  <c r="T238" i="2"/>
  <c r="T357" i="2"/>
  <c r="T565" i="2"/>
  <c r="T87" i="2"/>
  <c r="T218" i="2"/>
  <c r="T316" i="2"/>
  <c r="T442" i="2"/>
  <c r="T139" i="2"/>
  <c r="T655" i="2"/>
  <c r="T317" i="2"/>
  <c r="T107" i="2"/>
  <c r="T339" i="2"/>
  <c r="T229" i="2"/>
  <c r="T404" i="2"/>
  <c r="T373" i="2"/>
  <c r="T10" i="2"/>
  <c r="T489" i="2"/>
  <c r="T136" i="2"/>
  <c r="T694" i="2"/>
  <c r="T31" i="2"/>
  <c r="T329" i="2"/>
  <c r="T684" i="2"/>
  <c r="T47" i="2"/>
  <c r="T466" i="2"/>
  <c r="S122" i="3" s="1"/>
  <c r="T381" i="2"/>
  <c r="S106" i="3" s="1"/>
  <c r="T359" i="2"/>
  <c r="T720" i="2"/>
  <c r="T17" i="2"/>
  <c r="S52" i="3" s="1"/>
  <c r="T346" i="2"/>
  <c r="T52" i="2"/>
  <c r="T67" i="2"/>
  <c r="S82" i="3" s="1"/>
  <c r="T287" i="2"/>
  <c r="T225" i="2"/>
  <c r="T65" i="2"/>
  <c r="T633" i="2"/>
  <c r="T579" i="2"/>
  <c r="T158" i="2"/>
  <c r="T227" i="2"/>
  <c r="T363" i="2"/>
  <c r="T330" i="2"/>
  <c r="T465" i="2"/>
  <c r="T15" i="2"/>
  <c r="T120" i="2"/>
  <c r="T468" i="2"/>
  <c r="T320" i="2"/>
  <c r="T506" i="2"/>
  <c r="S107" i="3" s="1"/>
  <c r="T152" i="2"/>
  <c r="T235" i="2"/>
  <c r="T638" i="2"/>
  <c r="T414" i="2"/>
  <c r="T397" i="2"/>
  <c r="T665" i="2"/>
  <c r="T368" i="2"/>
  <c r="T699" i="2"/>
  <c r="S126" i="3" s="1"/>
  <c r="T190" i="2"/>
  <c r="S96" i="3" s="1"/>
  <c r="T413" i="2"/>
  <c r="T16" i="2"/>
  <c r="T315" i="2"/>
  <c r="T571" i="2"/>
  <c r="T447" i="2"/>
  <c r="T453" i="2"/>
  <c r="T541" i="2"/>
  <c r="T23" i="2"/>
  <c r="T677" i="2"/>
  <c r="T155" i="2"/>
  <c r="T118" i="2"/>
  <c r="T228" i="2"/>
  <c r="T182" i="2"/>
  <c r="T487" i="2"/>
  <c r="T394" i="2"/>
  <c r="T192" i="2"/>
  <c r="T30" i="2"/>
  <c r="T166" i="2"/>
  <c r="T431" i="2"/>
  <c r="T726" i="2"/>
  <c r="T259" i="2"/>
  <c r="T542" i="2"/>
  <c r="T382" i="2"/>
  <c r="T484" i="2"/>
  <c r="T239" i="2"/>
  <c r="T212" i="2"/>
  <c r="T531" i="2"/>
  <c r="T79" i="2"/>
  <c r="T175" i="2"/>
  <c r="T569" i="2"/>
  <c r="S100" i="3" s="1"/>
  <c r="T667" i="2"/>
  <c r="T522" i="2"/>
  <c r="T471" i="2"/>
  <c r="T544" i="2"/>
  <c r="T580" i="2"/>
  <c r="T564" i="2"/>
  <c r="T635" i="2"/>
  <c r="T70" i="2"/>
  <c r="T664" i="2"/>
  <c r="T299" i="2"/>
  <c r="T4" i="2"/>
  <c r="T405" i="2"/>
  <c r="T434" i="2"/>
  <c r="T628" i="2"/>
  <c r="T703" i="2"/>
  <c r="T202" i="2"/>
  <c r="T32" i="2"/>
  <c r="T191" i="2"/>
  <c r="T574" i="2"/>
  <c r="T201" i="2"/>
  <c r="T697" i="2"/>
  <c r="T318" i="2"/>
  <c r="T589" i="2"/>
  <c r="T485" i="2"/>
  <c r="T557" i="2"/>
  <c r="T331" i="2"/>
  <c r="T149" i="2"/>
  <c r="T427" i="2"/>
  <c r="T396" i="2"/>
  <c r="S17" i="3" s="1"/>
  <c r="T76" i="2"/>
  <c r="S18" i="3" s="1"/>
  <c r="T672" i="2"/>
  <c r="T448" i="2"/>
  <c r="T649" i="2"/>
  <c r="T59" i="2"/>
  <c r="T279" i="2"/>
  <c r="T668" i="2"/>
  <c r="T280" i="2"/>
  <c r="T403" i="2"/>
  <c r="S59" i="3" s="1"/>
  <c r="T433" i="2"/>
  <c r="S60" i="3" s="1"/>
  <c r="T621" i="2"/>
  <c r="T436" i="2"/>
  <c r="T97" i="2"/>
  <c r="T270" i="2"/>
  <c r="T141" i="2"/>
  <c r="T71" i="2"/>
  <c r="T62" i="2"/>
  <c r="T195" i="2"/>
  <c r="T74" i="2"/>
  <c r="T308" i="2"/>
  <c r="T230" i="2"/>
  <c r="T525" i="2"/>
  <c r="T134" i="2"/>
  <c r="T288" i="2"/>
  <c r="T623" i="2"/>
  <c r="T572" i="2"/>
  <c r="T6" i="2"/>
  <c r="T410" i="2"/>
  <c r="T656" i="2"/>
  <c r="T364" i="2"/>
  <c r="T104" i="2"/>
  <c r="T176" i="2"/>
  <c r="T535" i="2"/>
  <c r="T540" i="2"/>
  <c r="T303" i="2"/>
  <c r="T100" i="2"/>
  <c r="T332" i="2"/>
  <c r="T545" i="2"/>
  <c r="T437" i="2"/>
  <c r="T418" i="2"/>
  <c r="T37" i="2"/>
  <c r="T108" i="2"/>
  <c r="T214" i="2"/>
  <c r="T48" i="2"/>
  <c r="T125" i="2"/>
  <c r="T424" i="2"/>
  <c r="T296" i="2"/>
  <c r="T43" i="2"/>
  <c r="T412" i="2"/>
  <c r="T630" i="2"/>
  <c r="T568" i="2"/>
  <c r="T637" i="2"/>
  <c r="T54" i="2"/>
  <c r="T476" i="2"/>
  <c r="T469" i="2"/>
  <c r="T398" i="2"/>
  <c r="T388" i="2"/>
  <c r="T458" i="2"/>
  <c r="T607" i="2"/>
  <c r="T714" i="2"/>
  <c r="T716" i="2"/>
  <c r="T391" i="2"/>
  <c r="T590" i="2"/>
  <c r="T211" i="2"/>
  <c r="T53" i="2"/>
  <c r="S2" i="3" s="1"/>
  <c r="T480" i="2"/>
  <c r="T548" i="2"/>
  <c r="T57" i="2"/>
  <c r="T425" i="2"/>
  <c r="T483" i="2"/>
  <c r="T113" i="2"/>
  <c r="T451" i="2"/>
  <c r="T266" i="2"/>
  <c r="T21" i="2"/>
  <c r="T24" i="2"/>
  <c r="T350" i="2"/>
  <c r="S105" i="3" s="1"/>
  <c r="T375" i="2"/>
  <c r="T503" i="2"/>
  <c r="T188" i="2"/>
  <c r="T499" i="2"/>
  <c r="T150" i="2"/>
  <c r="T731" i="2"/>
  <c r="T501" i="2"/>
  <c r="T429" i="2"/>
  <c r="T3" i="2"/>
  <c r="T138" i="2"/>
  <c r="T556" i="2"/>
  <c r="T345" i="2"/>
  <c r="T399" i="2"/>
  <c r="T208" i="2"/>
  <c r="S15" i="3" s="1"/>
  <c r="T55" i="2"/>
  <c r="T90" i="2"/>
  <c r="S29" i="3" s="1"/>
  <c r="T415" i="2"/>
  <c r="T217" i="2"/>
  <c r="T625" i="2"/>
  <c r="T160" i="2"/>
  <c r="T133" i="2"/>
  <c r="T529" i="2"/>
  <c r="T179" i="2"/>
  <c r="T233" i="2"/>
  <c r="T505" i="2"/>
  <c r="T367" i="2"/>
  <c r="T80" i="2"/>
  <c r="T130" i="2"/>
  <c r="T221" i="2"/>
  <c r="S16" i="3" s="1"/>
  <c r="T510" i="2"/>
  <c r="T197" i="2"/>
  <c r="T688" i="2"/>
  <c r="T573" i="2"/>
  <c r="T49" i="2"/>
  <c r="S72" i="3" s="1"/>
  <c r="T319" i="2"/>
  <c r="T549" i="2"/>
  <c r="T93" i="2"/>
  <c r="T142" i="2"/>
  <c r="T365" i="2"/>
  <c r="T127" i="2"/>
  <c r="T470" i="2"/>
  <c r="T356" i="2"/>
  <c r="T5" i="2"/>
  <c r="T335" i="2"/>
  <c r="T250" i="2"/>
  <c r="T261" i="2"/>
  <c r="T231" i="2"/>
  <c r="T300" i="2"/>
  <c r="T137" i="2"/>
  <c r="T36" i="2"/>
  <c r="T421" i="2"/>
  <c r="T561" i="2"/>
  <c r="T60" i="2"/>
  <c r="T220" i="2"/>
  <c r="T673" i="2"/>
  <c r="T63" i="2"/>
  <c r="T636" i="2"/>
  <c r="T147" i="2"/>
  <c r="T594" i="2"/>
  <c r="T371" i="2"/>
  <c r="T68" i="2"/>
  <c r="T94" i="2"/>
  <c r="T75" i="2"/>
  <c r="T552" i="2"/>
  <c r="T344" i="2"/>
  <c r="T532" i="2"/>
  <c r="T132" i="2"/>
  <c r="T153" i="2"/>
  <c r="T276" i="2"/>
  <c r="T392" i="2"/>
  <c r="T22" i="2"/>
  <c r="T536" i="2"/>
  <c r="T255" i="2"/>
  <c r="T135" i="2"/>
  <c r="T45" i="2"/>
  <c r="T428" i="2"/>
  <c r="T224" i="2"/>
  <c r="T157" i="2"/>
  <c r="T338" i="2"/>
  <c r="T178" i="2"/>
  <c r="T686" i="2"/>
  <c r="T99" i="2"/>
  <c r="T658" i="2"/>
  <c r="T406" i="2"/>
  <c r="T2" i="2"/>
  <c r="T334" i="2"/>
  <c r="T38" i="2"/>
  <c r="T490" i="2"/>
  <c r="T400" i="2"/>
  <c r="T61" i="2"/>
  <c r="T111" i="2"/>
  <c r="T591" i="2"/>
  <c r="T116" i="2"/>
  <c r="T642" i="2"/>
  <c r="T275" i="2"/>
  <c r="T708" i="2"/>
  <c r="T184" i="2"/>
  <c r="T35" i="2"/>
  <c r="T98" i="2"/>
  <c r="T588" i="2"/>
  <c r="T187" i="2"/>
  <c r="S14" i="3" s="1"/>
  <c r="T432" i="2"/>
  <c r="T423" i="2"/>
  <c r="T148" i="2"/>
  <c r="T734" i="2"/>
  <c r="T180" i="2"/>
  <c r="T9" i="2"/>
  <c r="T34" i="2"/>
  <c r="T174" i="2"/>
  <c r="T26" i="2"/>
  <c r="T593" i="2"/>
  <c r="T126" i="2"/>
  <c r="T401" i="2"/>
  <c r="T236" i="2"/>
  <c r="T102" i="2"/>
  <c r="T183" i="2"/>
  <c r="T91" i="2"/>
  <c r="T46" i="2"/>
  <c r="T441" i="2"/>
  <c r="T551" i="2"/>
  <c r="T18" i="2"/>
  <c r="S13" i="3" s="1"/>
  <c r="T508" i="2"/>
  <c r="T312" i="2"/>
  <c r="T515" i="2"/>
  <c r="T683" i="2"/>
  <c r="T601" i="2"/>
  <c r="S124" i="3" s="1"/>
  <c r="T194" i="2"/>
  <c r="T632" i="2"/>
  <c r="T324" i="2"/>
  <c r="T50" i="2"/>
  <c r="T407" i="2"/>
  <c r="T715" i="2"/>
  <c r="T311" i="2"/>
  <c r="T170" i="2"/>
  <c r="T12" i="2"/>
  <c r="T643" i="2"/>
  <c r="T390" i="2"/>
  <c r="T653" i="2"/>
  <c r="T28" i="2"/>
  <c r="T159" i="2"/>
  <c r="T14" i="2"/>
  <c r="T493" i="2"/>
  <c r="T340" i="2"/>
  <c r="T634" i="2"/>
  <c r="T264" i="2"/>
  <c r="T605" i="2"/>
  <c r="T196" i="2"/>
  <c r="T124" i="2"/>
  <c r="T459" i="2"/>
  <c r="T241" i="2"/>
  <c r="T477" i="2"/>
  <c r="T527" i="2"/>
  <c r="T219" i="2"/>
  <c r="T244" i="2"/>
  <c r="T33" i="2"/>
  <c r="T464" i="2"/>
  <c r="T13" i="2"/>
  <c r="T245" i="2"/>
  <c r="T609" i="2"/>
  <c r="T597" i="2"/>
  <c r="T511" i="2"/>
  <c r="T257" i="2"/>
  <c r="T366" i="2"/>
  <c r="T456" i="2"/>
  <c r="T358" i="2"/>
  <c r="T242" i="2"/>
  <c r="T193" i="2"/>
  <c r="T640" i="2"/>
  <c r="T223" i="2"/>
  <c r="T724" i="2"/>
  <c r="T709" i="2"/>
  <c r="T254" i="2"/>
  <c r="T8" i="2"/>
  <c r="S68" i="3" s="1"/>
  <c r="T260" i="2"/>
  <c r="T644" i="2"/>
  <c r="T455" i="2"/>
  <c r="T110" i="2"/>
  <c r="T123" i="2"/>
  <c r="T631" i="2"/>
  <c r="T486" i="2"/>
  <c r="T543" i="2"/>
  <c r="S62" i="3" s="1"/>
  <c r="T143" i="2"/>
  <c r="T570" i="2"/>
  <c r="T502" i="2"/>
  <c r="T246" i="2"/>
  <c r="T7" i="2"/>
  <c r="S12" i="3" s="1"/>
  <c r="T435" i="2"/>
  <c r="T626" i="2"/>
  <c r="T11" i="2"/>
  <c r="S54" i="3" s="1"/>
  <c r="T105" i="2"/>
  <c r="S31" i="3" s="1"/>
  <c r="T240" i="2"/>
  <c r="T144" i="2"/>
  <c r="T514" i="2"/>
  <c r="S98" i="3" s="1"/>
  <c r="T27" i="2"/>
  <c r="T443" i="2"/>
  <c r="T164" i="2"/>
  <c r="T661" i="2"/>
  <c r="T162" i="2"/>
  <c r="T416" i="2"/>
  <c r="T598" i="2"/>
  <c r="T639" i="2"/>
  <c r="T171" i="2"/>
  <c r="T321" i="2"/>
  <c r="T690" i="2"/>
  <c r="T718" i="2"/>
  <c r="T516" i="2"/>
  <c r="T82" i="2"/>
  <c r="T161" i="2"/>
  <c r="T587" i="2"/>
  <c r="T114" i="2"/>
  <c r="S4" i="3" s="1"/>
  <c r="T652" i="2"/>
  <c r="T725" i="2"/>
  <c r="T538" i="2"/>
  <c r="T705" i="2"/>
  <c r="T213" i="2"/>
  <c r="T328" i="2"/>
  <c r="T523" i="2"/>
  <c r="T305" i="2"/>
  <c r="T360" i="2"/>
  <c r="T309" i="2"/>
  <c r="T301" i="2"/>
  <c r="T354" i="2"/>
  <c r="T361" i="2"/>
  <c r="T293" i="2"/>
  <c r="T20" i="2"/>
  <c r="T650" i="2"/>
  <c r="T323" i="2"/>
  <c r="T129" i="2"/>
  <c r="T131" i="2"/>
  <c r="T604" i="2"/>
  <c r="T717" i="2"/>
  <c r="T374" i="2"/>
  <c r="T274" i="2"/>
  <c r="T172" i="2"/>
  <c r="T44" i="2"/>
  <c r="T25" i="2"/>
  <c r="T581" i="2"/>
  <c r="T509" i="2"/>
  <c r="T524" i="2"/>
  <c r="T558" i="2"/>
  <c r="T29" i="2"/>
  <c r="S36" i="3" s="1"/>
  <c r="T377" i="2"/>
  <c r="T304" i="2"/>
  <c r="T563" i="2"/>
  <c r="T576" i="2"/>
  <c r="T56" i="2"/>
  <c r="T479" i="2"/>
  <c r="T615" i="2"/>
  <c r="T77" i="2"/>
  <c r="T379" i="2"/>
  <c r="T81" i="2"/>
  <c r="T267" i="2"/>
  <c r="T177" i="2"/>
  <c r="T721" i="2"/>
  <c r="T462" i="2"/>
  <c r="T278" i="2"/>
  <c r="T103" i="2"/>
  <c r="T73" i="2"/>
  <c r="T295" i="2"/>
  <c r="T209" i="2"/>
  <c r="T86" i="2"/>
  <c r="T422" i="2"/>
  <c r="T647" i="2"/>
  <c r="T599" i="2"/>
  <c r="T691" i="2"/>
  <c r="T445" i="2"/>
  <c r="T326" i="2"/>
  <c r="T575" i="2"/>
  <c r="T695" i="2"/>
  <c r="T577" i="2"/>
  <c r="T372" i="2"/>
  <c r="T698" i="2"/>
  <c r="T537" i="2"/>
  <c r="T472" i="2"/>
  <c r="T341" i="2"/>
  <c r="T248" i="2"/>
  <c r="S58" i="3" s="1"/>
  <c r="T566" i="2"/>
  <c r="T449" i="2"/>
  <c r="T507" i="2"/>
  <c r="T595" i="2"/>
  <c r="T232" i="2"/>
  <c r="T474" i="2"/>
  <c r="T586" i="2"/>
  <c r="T438" i="2"/>
  <c r="T39" i="2"/>
  <c r="T205" i="2"/>
  <c r="S86" i="3" s="1"/>
  <c r="T722" i="2"/>
  <c r="T269" i="2"/>
  <c r="T115" i="2"/>
  <c r="T735" i="2"/>
  <c r="T206" i="2"/>
  <c r="T83" i="2"/>
  <c r="T617" i="2"/>
  <c r="T457" i="2"/>
  <c r="T610" i="2"/>
  <c r="T616" i="2"/>
  <c r="T307" i="2"/>
  <c r="T454" i="2"/>
  <c r="T186" i="2"/>
  <c r="T352" i="2"/>
  <c r="S120" i="3" s="1"/>
  <c r="T145" i="2"/>
  <c r="T562" i="2"/>
  <c r="S123" i="3" s="1"/>
  <c r="T112" i="2"/>
  <c r="T473" i="2"/>
  <c r="T660" i="2"/>
  <c r="T348" i="2"/>
  <c r="T460" i="2"/>
  <c r="T519" i="2"/>
  <c r="T119" i="2"/>
  <c r="T450" i="2"/>
  <c r="T704" i="2"/>
  <c r="T669" i="2"/>
  <c r="T411" i="2"/>
  <c r="T685" i="2"/>
  <c r="T96" i="2"/>
  <c r="T409" i="2"/>
  <c r="T272" i="2"/>
  <c r="T78" i="2"/>
  <c r="T265" i="2"/>
  <c r="T89" i="2"/>
  <c r="T72" i="2"/>
  <c r="T553" i="2"/>
  <c r="T140" i="2"/>
  <c r="T622" i="2"/>
  <c r="T602" i="2"/>
  <c r="T560" i="2"/>
  <c r="T199" i="2"/>
  <c r="T40" i="2"/>
  <c r="T249" i="2"/>
  <c r="T247" i="2"/>
  <c r="T310" i="2"/>
  <c r="T262" i="2"/>
  <c r="S30" i="3" s="1"/>
  <c r="T619" i="2"/>
  <c r="T385" i="2"/>
  <c r="T521" i="2"/>
  <c r="T641" i="2"/>
  <c r="T550" i="2"/>
  <c r="S99" i="3" s="1"/>
  <c r="T627" i="2"/>
  <c r="T69" i="2"/>
  <c r="T648" i="2"/>
  <c r="T283" i="2"/>
  <c r="T200" i="2"/>
  <c r="T659" i="2"/>
  <c r="T520" i="2"/>
  <c r="T693" i="2"/>
  <c r="T430" i="2"/>
  <c r="T151" i="2"/>
  <c r="T226" i="2"/>
  <c r="T707" i="2"/>
  <c r="T386" i="2"/>
  <c r="T306" i="2"/>
  <c r="T362" i="2"/>
  <c r="T185" i="2"/>
  <c r="T222" i="2"/>
  <c r="T702" i="2"/>
  <c r="T66" i="2"/>
  <c r="T95" i="2"/>
  <c r="T612" i="2"/>
  <c r="T674" i="2"/>
  <c r="T263" i="2"/>
  <c r="T554" i="2"/>
  <c r="T719" i="2"/>
  <c r="T256" i="2"/>
  <c r="T163" i="2"/>
  <c r="T252" i="2"/>
  <c r="T657" i="2"/>
  <c r="T117" i="2"/>
  <c r="T106" i="2"/>
  <c r="T237" i="2"/>
  <c r="T578" i="2"/>
  <c r="T620" i="2"/>
  <c r="T738" i="2"/>
  <c r="T530" i="2"/>
  <c r="T546" i="2"/>
  <c r="T592" i="2"/>
  <c r="T711" i="2"/>
  <c r="T495" i="2"/>
  <c r="T342" i="2"/>
  <c r="T277" i="2"/>
  <c r="T681" i="2"/>
  <c r="T273" i="2"/>
  <c r="S76" i="3" s="1"/>
  <c r="T736" i="2"/>
  <c r="T101" i="2"/>
  <c r="T500" i="2"/>
  <c r="S61" i="3" s="1"/>
  <c r="T325" i="2"/>
  <c r="S56" i="3" s="1"/>
  <c r="T463" i="2"/>
  <c r="T494" i="2"/>
  <c r="T567" i="2"/>
  <c r="T534" i="2"/>
  <c r="T207" i="2"/>
  <c r="T733" i="2"/>
  <c r="T624" i="2"/>
  <c r="T517" i="2"/>
  <c r="T689" i="2"/>
  <c r="T420" i="2"/>
  <c r="T351" i="2"/>
  <c r="T701" i="2"/>
  <c r="T85" i="2"/>
  <c r="T497" i="2"/>
  <c r="T285" i="2"/>
  <c r="T712" i="2"/>
  <c r="T284" i="2"/>
  <c r="T547" i="2"/>
  <c r="T215" i="2"/>
  <c r="T173" i="2"/>
  <c r="S65" i="3" s="1"/>
  <c r="T478" i="2"/>
  <c r="T88" i="2"/>
  <c r="T268" i="2"/>
  <c r="T258" i="2"/>
  <c r="T539" i="2"/>
  <c r="T336" i="2"/>
  <c r="T393" i="2"/>
  <c r="T253" i="2"/>
  <c r="T651" i="2"/>
  <c r="T302" i="2"/>
  <c r="T314" i="2"/>
  <c r="T444" i="2"/>
  <c r="T203" i="2"/>
  <c r="T614" i="2"/>
  <c r="T452" i="2"/>
  <c r="T600" i="2"/>
  <c r="T389" i="2"/>
  <c r="T189" i="2"/>
  <c r="T613" i="2"/>
  <c r="T687" i="2"/>
  <c r="T729" i="2"/>
  <c r="T355" i="2"/>
  <c r="T603" i="2"/>
  <c r="T294" i="2"/>
  <c r="T528" i="2"/>
  <c r="T678" i="2"/>
  <c r="S125" i="3" s="1"/>
  <c r="T675" i="2"/>
  <c r="T498" i="2"/>
  <c r="T251" i="2"/>
  <c r="T666" i="2"/>
  <c r="T663" i="2"/>
  <c r="T606" i="2"/>
  <c r="T408" i="2"/>
  <c r="T281" i="2"/>
  <c r="T585" i="2"/>
  <c r="T662" i="2"/>
  <c r="T700" i="2"/>
  <c r="T692" i="2"/>
  <c r="T513" i="2"/>
  <c r="T533" i="2"/>
  <c r="T730" i="2"/>
  <c r="T676" i="2"/>
  <c r="S101" i="3" s="1"/>
  <c r="T679" i="2"/>
  <c r="T491" i="2"/>
  <c r="T696" i="2"/>
  <c r="T671" i="2"/>
  <c r="T680" i="2"/>
  <c r="T706" i="2"/>
  <c r="T723" i="2"/>
  <c r="T732" i="2"/>
  <c r="T710" i="2"/>
  <c r="T727" i="2"/>
  <c r="T629" i="2"/>
  <c r="T646" i="2"/>
  <c r="T737" i="2"/>
  <c r="S654" i="2"/>
  <c r="S504" i="2"/>
  <c r="S512" i="2"/>
  <c r="S109" i="2"/>
  <c r="S271" i="2"/>
  <c r="S370" i="2"/>
  <c r="S337" i="2"/>
  <c r="S353" i="2"/>
  <c r="S461" i="2"/>
  <c r="S618" i="2"/>
  <c r="S181" i="2"/>
  <c r="S333" i="2"/>
  <c r="S156" i="2"/>
  <c r="S670" i="2"/>
  <c r="S168" i="2"/>
  <c r="S446" i="2"/>
  <c r="S608" i="2"/>
  <c r="S51" i="2"/>
  <c r="R43" i="3" s="1"/>
  <c r="S645" i="2"/>
  <c r="S395" i="2"/>
  <c r="S439" i="2"/>
  <c r="S380" i="2"/>
  <c r="S243" i="2"/>
  <c r="S376" i="2"/>
  <c r="S559" i="2"/>
  <c r="S292" i="2"/>
  <c r="S84" i="2"/>
  <c r="S584" i="2"/>
  <c r="S146" i="2"/>
  <c r="S596" i="2"/>
  <c r="S369" i="2"/>
  <c r="R121" i="3" s="1"/>
  <c r="S713" i="2"/>
  <c r="S154" i="2"/>
  <c r="S426" i="2"/>
  <c r="S728" i="2"/>
  <c r="S378" i="2"/>
  <c r="S19" i="2"/>
  <c r="S121" i="2"/>
  <c r="S682" i="2"/>
  <c r="S291" i="2"/>
  <c r="S42" i="2"/>
  <c r="S417" i="2"/>
  <c r="S526" i="2"/>
  <c r="S467" i="2"/>
  <c r="S169" i="2"/>
  <c r="S234" i="2"/>
  <c r="R103" i="3" s="1"/>
  <c r="S440" i="2"/>
  <c r="S583" i="2"/>
  <c r="S488" i="2"/>
  <c r="S286" i="2"/>
  <c r="S402" i="2"/>
  <c r="S313" i="2"/>
  <c r="S481" i="2"/>
  <c r="S518" i="2"/>
  <c r="S216" i="2"/>
  <c r="S128" i="2"/>
  <c r="S347" i="2"/>
  <c r="R104" i="3" s="1"/>
  <c r="S496" i="2"/>
  <c r="S289" i="2"/>
  <c r="S384" i="2"/>
  <c r="S482" i="2"/>
  <c r="S198" i="2"/>
  <c r="S327" i="2"/>
  <c r="S297" i="2"/>
  <c r="S92" i="2"/>
  <c r="S322" i="2"/>
  <c r="S349" i="2"/>
  <c r="S290" i="2"/>
  <c r="S298" i="2"/>
  <c r="S383" i="2"/>
  <c r="S555" i="2"/>
  <c r="S582" i="2"/>
  <c r="S167" i="2"/>
  <c r="S387" i="2"/>
  <c r="S210" i="2"/>
  <c r="S122" i="2"/>
  <c r="S611" i="2"/>
  <c r="S204" i="2"/>
  <c r="S64" i="2"/>
  <c r="S165" i="2"/>
  <c r="S492" i="2"/>
  <c r="S282" i="2"/>
  <c r="S343" i="2"/>
  <c r="S475" i="2"/>
  <c r="S58" i="2"/>
  <c r="S41" i="2"/>
  <c r="S419" i="2"/>
  <c r="S238" i="2"/>
  <c r="S357" i="2"/>
  <c r="S565" i="2"/>
  <c r="S87" i="2"/>
  <c r="S218" i="2"/>
  <c r="S316" i="2"/>
  <c r="S442" i="2"/>
  <c r="S139" i="2"/>
  <c r="S655" i="2"/>
  <c r="S317" i="2"/>
  <c r="S107" i="2"/>
  <c r="S339" i="2"/>
  <c r="S229" i="2"/>
  <c r="S404" i="2"/>
  <c r="S373" i="2"/>
  <c r="S10" i="2"/>
  <c r="S489" i="2"/>
  <c r="S136" i="2"/>
  <c r="S694" i="2"/>
  <c r="S31" i="2"/>
  <c r="S329" i="2"/>
  <c r="S684" i="2"/>
  <c r="S47" i="2"/>
  <c r="S466" i="2"/>
  <c r="R122" i="3" s="1"/>
  <c r="S381" i="2"/>
  <c r="R106" i="3" s="1"/>
  <c r="S359" i="2"/>
  <c r="S720" i="2"/>
  <c r="S17" i="2"/>
  <c r="S346" i="2"/>
  <c r="S52" i="2"/>
  <c r="S67" i="2"/>
  <c r="S287" i="2"/>
  <c r="S225" i="2"/>
  <c r="S65" i="2"/>
  <c r="R74" i="3" s="1"/>
  <c r="S633" i="2"/>
  <c r="S579" i="2"/>
  <c r="S158" i="2"/>
  <c r="S227" i="2"/>
  <c r="S363" i="2"/>
  <c r="S330" i="2"/>
  <c r="S465" i="2"/>
  <c r="S15" i="2"/>
  <c r="S120" i="2"/>
  <c r="S468" i="2"/>
  <c r="S320" i="2"/>
  <c r="S506" i="2"/>
  <c r="R107" i="3" s="1"/>
  <c r="S152" i="2"/>
  <c r="S235" i="2"/>
  <c r="S638" i="2"/>
  <c r="S414" i="2"/>
  <c r="S397" i="2"/>
  <c r="S665" i="2"/>
  <c r="S368" i="2"/>
  <c r="S699" i="2"/>
  <c r="R126" i="3" s="1"/>
  <c r="S190" i="2"/>
  <c r="S413" i="2"/>
  <c r="S16" i="2"/>
  <c r="S315" i="2"/>
  <c r="S571" i="2"/>
  <c r="S447" i="2"/>
  <c r="S453" i="2"/>
  <c r="S541" i="2"/>
  <c r="S23" i="2"/>
  <c r="S677" i="2"/>
  <c r="S155" i="2"/>
  <c r="S118" i="2"/>
  <c r="S228" i="2"/>
  <c r="S182" i="2"/>
  <c r="S487" i="2"/>
  <c r="S394" i="2"/>
  <c r="S192" i="2"/>
  <c r="S30" i="2"/>
  <c r="S166" i="2"/>
  <c r="S431" i="2"/>
  <c r="S726" i="2"/>
  <c r="S259" i="2"/>
  <c r="S542" i="2"/>
  <c r="S382" i="2"/>
  <c r="S484" i="2"/>
  <c r="S239" i="2"/>
  <c r="S212" i="2"/>
  <c r="S531" i="2"/>
  <c r="S79" i="2"/>
  <c r="S175" i="2"/>
  <c r="S569" i="2"/>
  <c r="R100" i="3" s="1"/>
  <c r="S667" i="2"/>
  <c r="S522" i="2"/>
  <c r="S471" i="2"/>
  <c r="S544" i="2"/>
  <c r="S580" i="2"/>
  <c r="S564" i="2"/>
  <c r="S635" i="2"/>
  <c r="S70" i="2"/>
  <c r="S664" i="2"/>
  <c r="S299" i="2"/>
  <c r="S4" i="2"/>
  <c r="S405" i="2"/>
  <c r="S434" i="2"/>
  <c r="S628" i="2"/>
  <c r="S703" i="2"/>
  <c r="S202" i="2"/>
  <c r="S32" i="2"/>
  <c r="S191" i="2"/>
  <c r="S574" i="2"/>
  <c r="S201" i="2"/>
  <c r="S697" i="2"/>
  <c r="S318" i="2"/>
  <c r="S589" i="2"/>
  <c r="S485" i="2"/>
  <c r="S557" i="2"/>
  <c r="S331" i="2"/>
  <c r="S149" i="2"/>
  <c r="S427" i="2"/>
  <c r="S396" i="2"/>
  <c r="R17" i="3" s="1"/>
  <c r="S76" i="2"/>
  <c r="R18" i="3" s="1"/>
  <c r="S672" i="2"/>
  <c r="S448" i="2"/>
  <c r="S649" i="2"/>
  <c r="S59" i="2"/>
  <c r="S279" i="2"/>
  <c r="S668" i="2"/>
  <c r="S280" i="2"/>
  <c r="S403" i="2"/>
  <c r="R59" i="3" s="1"/>
  <c r="S433" i="2"/>
  <c r="R60" i="3" s="1"/>
  <c r="S621" i="2"/>
  <c r="S436" i="2"/>
  <c r="S97" i="2"/>
  <c r="S270" i="2"/>
  <c r="S141" i="2"/>
  <c r="S71" i="2"/>
  <c r="S62" i="2"/>
  <c r="S195" i="2"/>
  <c r="S74" i="2"/>
  <c r="S308" i="2"/>
  <c r="S230" i="2"/>
  <c r="S525" i="2"/>
  <c r="S134" i="2"/>
  <c r="S288" i="2"/>
  <c r="S623" i="2"/>
  <c r="S572" i="2"/>
  <c r="S6" i="2"/>
  <c r="S410" i="2"/>
  <c r="S656" i="2"/>
  <c r="S364" i="2"/>
  <c r="S104" i="2"/>
  <c r="S176" i="2"/>
  <c r="S535" i="2"/>
  <c r="S540" i="2"/>
  <c r="S303" i="2"/>
  <c r="S100" i="2"/>
  <c r="S332" i="2"/>
  <c r="S545" i="2"/>
  <c r="S437" i="2"/>
  <c r="S418" i="2"/>
  <c r="S37" i="2"/>
  <c r="S108" i="2"/>
  <c r="S214" i="2"/>
  <c r="S48" i="2"/>
  <c r="S125" i="2"/>
  <c r="S424" i="2"/>
  <c r="S296" i="2"/>
  <c r="S43" i="2"/>
  <c r="S412" i="2"/>
  <c r="S630" i="2"/>
  <c r="S568" i="2"/>
  <c r="S637" i="2"/>
  <c r="S54" i="2"/>
  <c r="S476" i="2"/>
  <c r="S469" i="2"/>
  <c r="S398" i="2"/>
  <c r="S388" i="2"/>
  <c r="S458" i="2"/>
  <c r="S607" i="2"/>
  <c r="S714" i="2"/>
  <c r="S716" i="2"/>
  <c r="S391" i="2"/>
  <c r="S590" i="2"/>
  <c r="S211" i="2"/>
  <c r="S53" i="2"/>
  <c r="R2" i="3" s="1"/>
  <c r="S480" i="2"/>
  <c r="S548" i="2"/>
  <c r="S57" i="2"/>
  <c r="R70" i="3" s="1"/>
  <c r="S425" i="2"/>
  <c r="S483" i="2"/>
  <c r="S113" i="2"/>
  <c r="S451" i="2"/>
  <c r="S266" i="2"/>
  <c r="S21" i="2"/>
  <c r="S24" i="2"/>
  <c r="S350" i="2"/>
  <c r="R105" i="3" s="1"/>
  <c r="S375" i="2"/>
  <c r="S503" i="2"/>
  <c r="S188" i="2"/>
  <c r="S499" i="2"/>
  <c r="S150" i="2"/>
  <c r="S731" i="2"/>
  <c r="S501" i="2"/>
  <c r="S429" i="2"/>
  <c r="S3" i="2"/>
  <c r="S138" i="2"/>
  <c r="S556" i="2"/>
  <c r="S345" i="2"/>
  <c r="S399" i="2"/>
  <c r="S208" i="2"/>
  <c r="R15" i="3" s="1"/>
  <c r="S55" i="2"/>
  <c r="S90" i="2"/>
  <c r="R29" i="3" s="1"/>
  <c r="S415" i="2"/>
  <c r="S217" i="2"/>
  <c r="S625" i="2"/>
  <c r="S160" i="2"/>
  <c r="S133" i="2"/>
  <c r="S529" i="2"/>
  <c r="S179" i="2"/>
  <c r="S233" i="2"/>
  <c r="S505" i="2"/>
  <c r="S367" i="2"/>
  <c r="S80" i="2"/>
  <c r="S130" i="2"/>
  <c r="S221" i="2"/>
  <c r="R16" i="3" s="1"/>
  <c r="S510" i="2"/>
  <c r="S197" i="2"/>
  <c r="S688" i="2"/>
  <c r="S573" i="2"/>
  <c r="S49" i="2"/>
  <c r="S319" i="2"/>
  <c r="S549" i="2"/>
  <c r="S93" i="2"/>
  <c r="S142" i="2"/>
  <c r="S365" i="2"/>
  <c r="S127" i="2"/>
  <c r="S470" i="2"/>
  <c r="S356" i="2"/>
  <c r="S5" i="2"/>
  <c r="S335" i="2"/>
  <c r="S250" i="2"/>
  <c r="S261" i="2"/>
  <c r="S231" i="2"/>
  <c r="S300" i="2"/>
  <c r="S137" i="2"/>
  <c r="S36" i="2"/>
  <c r="S421" i="2"/>
  <c r="S561" i="2"/>
  <c r="S60" i="2"/>
  <c r="S220" i="2"/>
  <c r="S673" i="2"/>
  <c r="S63" i="2"/>
  <c r="S636" i="2"/>
  <c r="S147" i="2"/>
  <c r="S594" i="2"/>
  <c r="S371" i="2"/>
  <c r="S68" i="2"/>
  <c r="S94" i="2"/>
  <c r="S75" i="2"/>
  <c r="S552" i="2"/>
  <c r="S344" i="2"/>
  <c r="S532" i="2"/>
  <c r="S132" i="2"/>
  <c r="S153" i="2"/>
  <c r="S276" i="2"/>
  <c r="S392" i="2"/>
  <c r="S22" i="2"/>
  <c r="S536" i="2"/>
  <c r="S255" i="2"/>
  <c r="S135" i="2"/>
  <c r="S45" i="2"/>
  <c r="S428" i="2"/>
  <c r="S224" i="2"/>
  <c r="R73" i="3" s="1"/>
  <c r="S157" i="2"/>
  <c r="S338" i="2"/>
  <c r="S178" i="2"/>
  <c r="S686" i="2"/>
  <c r="S99" i="2"/>
  <c r="S658" i="2"/>
  <c r="S406" i="2"/>
  <c r="S2" i="2"/>
  <c r="S334" i="2"/>
  <c r="S38" i="2"/>
  <c r="S490" i="2"/>
  <c r="S400" i="2"/>
  <c r="S61" i="2"/>
  <c r="S111" i="2"/>
  <c r="S591" i="2"/>
  <c r="S116" i="2"/>
  <c r="S642" i="2"/>
  <c r="S275" i="2"/>
  <c r="S708" i="2"/>
  <c r="S184" i="2"/>
  <c r="S35" i="2"/>
  <c r="S98" i="2"/>
  <c r="S588" i="2"/>
  <c r="S187" i="2"/>
  <c r="R14" i="3" s="1"/>
  <c r="S432" i="2"/>
  <c r="S423" i="2"/>
  <c r="R110" i="3" s="1"/>
  <c r="S148" i="2"/>
  <c r="S734" i="2"/>
  <c r="S180" i="2"/>
  <c r="S9" i="2"/>
  <c r="S34" i="2"/>
  <c r="S174" i="2"/>
  <c r="S26" i="2"/>
  <c r="S593" i="2"/>
  <c r="S126" i="2"/>
  <c r="S401" i="2"/>
  <c r="S236" i="2"/>
  <c r="S102" i="2"/>
  <c r="R33" i="3" s="1"/>
  <c r="S183" i="2"/>
  <c r="S91" i="2"/>
  <c r="S46" i="2"/>
  <c r="S441" i="2"/>
  <c r="S551" i="2"/>
  <c r="S18" i="2"/>
  <c r="R13" i="3" s="1"/>
  <c r="S508" i="2"/>
  <c r="R114" i="3" s="1"/>
  <c r="S312" i="2"/>
  <c r="S515" i="2"/>
  <c r="S683" i="2"/>
  <c r="S601" i="2"/>
  <c r="R124" i="3" s="1"/>
  <c r="S194" i="2"/>
  <c r="S632" i="2"/>
  <c r="S324" i="2"/>
  <c r="S50" i="2"/>
  <c r="S407" i="2"/>
  <c r="S715" i="2"/>
  <c r="S311" i="2"/>
  <c r="S170" i="2"/>
  <c r="S12" i="2"/>
  <c r="S643" i="2"/>
  <c r="S390" i="2"/>
  <c r="S653" i="2"/>
  <c r="S28" i="2"/>
  <c r="S159" i="2"/>
  <c r="S14" i="2"/>
  <c r="S493" i="2"/>
  <c r="S340" i="2"/>
  <c r="S634" i="2"/>
  <c r="S264" i="2"/>
  <c r="S605" i="2"/>
  <c r="S196" i="2"/>
  <c r="S124" i="2"/>
  <c r="S459" i="2"/>
  <c r="S241" i="2"/>
  <c r="S477" i="2"/>
  <c r="S527" i="2"/>
  <c r="S219" i="2"/>
  <c r="S244" i="2"/>
  <c r="S33" i="2"/>
  <c r="S464" i="2"/>
  <c r="S13" i="2"/>
  <c r="S245" i="2"/>
  <c r="S609" i="2"/>
  <c r="S597" i="2"/>
  <c r="S511" i="2"/>
  <c r="S257" i="2"/>
  <c r="S366" i="2"/>
  <c r="S456" i="2"/>
  <c r="S358" i="2"/>
  <c r="S242" i="2"/>
  <c r="S193" i="2"/>
  <c r="S640" i="2"/>
  <c r="S223" i="2"/>
  <c r="S724" i="2"/>
  <c r="S709" i="2"/>
  <c r="S254" i="2"/>
  <c r="S8" i="2"/>
  <c r="R68" i="3" s="1"/>
  <c r="S260" i="2"/>
  <c r="S644" i="2"/>
  <c r="S455" i="2"/>
  <c r="S110" i="2"/>
  <c r="S123" i="2"/>
  <c r="S631" i="2"/>
  <c r="S486" i="2"/>
  <c r="S543" i="2"/>
  <c r="R62" i="3" s="1"/>
  <c r="S143" i="2"/>
  <c r="S570" i="2"/>
  <c r="S502" i="2"/>
  <c r="S246" i="2"/>
  <c r="S7" i="2"/>
  <c r="R12" i="3" s="1"/>
  <c r="S435" i="2"/>
  <c r="S626" i="2"/>
  <c r="S11" i="2"/>
  <c r="S105" i="2"/>
  <c r="S240" i="2"/>
  <c r="S144" i="2"/>
  <c r="S514" i="2"/>
  <c r="R98" i="3" s="1"/>
  <c r="S27" i="2"/>
  <c r="S443" i="2"/>
  <c r="S164" i="2"/>
  <c r="S661" i="2"/>
  <c r="S162" i="2"/>
  <c r="S416" i="2"/>
  <c r="S598" i="2"/>
  <c r="S639" i="2"/>
  <c r="S171" i="2"/>
  <c r="S321" i="2"/>
  <c r="S690" i="2"/>
  <c r="S718" i="2"/>
  <c r="S516" i="2"/>
  <c r="R87" i="3" s="1"/>
  <c r="S82" i="2"/>
  <c r="S161" i="2"/>
  <c r="S587" i="2"/>
  <c r="S114" i="2"/>
  <c r="R4" i="3" s="1"/>
  <c r="S652" i="2"/>
  <c r="S725" i="2"/>
  <c r="S538" i="2"/>
  <c r="S705" i="2"/>
  <c r="S213" i="2"/>
  <c r="S328" i="2"/>
  <c r="S523" i="2"/>
  <c r="S305" i="2"/>
  <c r="S360" i="2"/>
  <c r="S309" i="2"/>
  <c r="S301" i="2"/>
  <c r="S354" i="2"/>
  <c r="S361" i="2"/>
  <c r="S293" i="2"/>
  <c r="S20" i="2"/>
  <c r="S650" i="2"/>
  <c r="S323" i="2"/>
  <c r="S129" i="2"/>
  <c r="S131" i="2"/>
  <c r="S604" i="2"/>
  <c r="R118" i="3" s="1"/>
  <c r="S717" i="2"/>
  <c r="S374" i="2"/>
  <c r="S274" i="2"/>
  <c r="S172" i="2"/>
  <c r="S44" i="2"/>
  <c r="S25" i="2"/>
  <c r="S581" i="2"/>
  <c r="S509" i="2"/>
  <c r="S524" i="2"/>
  <c r="S558" i="2"/>
  <c r="S29" i="2"/>
  <c r="S377" i="2"/>
  <c r="S304" i="2"/>
  <c r="S563" i="2"/>
  <c r="S576" i="2"/>
  <c r="S56" i="2"/>
  <c r="S479" i="2"/>
  <c r="S615" i="2"/>
  <c r="S77" i="2"/>
  <c r="S379" i="2"/>
  <c r="S81" i="2"/>
  <c r="S267" i="2"/>
  <c r="S177" i="2"/>
  <c r="S721" i="2"/>
  <c r="S462" i="2"/>
  <c r="S278" i="2"/>
  <c r="S103" i="2"/>
  <c r="S73" i="2"/>
  <c r="S295" i="2"/>
  <c r="S209" i="2"/>
  <c r="S86" i="2"/>
  <c r="S422" i="2"/>
  <c r="S647" i="2"/>
  <c r="S599" i="2"/>
  <c r="S691" i="2"/>
  <c r="S445" i="2"/>
  <c r="S326" i="2"/>
  <c r="S575" i="2"/>
  <c r="S695" i="2"/>
  <c r="S577" i="2"/>
  <c r="S372" i="2"/>
  <c r="S698" i="2"/>
  <c r="S537" i="2"/>
  <c r="S472" i="2"/>
  <c r="S341" i="2"/>
  <c r="S248" i="2"/>
  <c r="R58" i="3" s="1"/>
  <c r="S566" i="2"/>
  <c r="S449" i="2"/>
  <c r="S507" i="2"/>
  <c r="S595" i="2"/>
  <c r="S232" i="2"/>
  <c r="S474" i="2"/>
  <c r="S586" i="2"/>
  <c r="S438" i="2"/>
  <c r="S39" i="2"/>
  <c r="S205" i="2"/>
  <c r="R86" i="3" s="1"/>
  <c r="S722" i="2"/>
  <c r="S269" i="2"/>
  <c r="S115" i="2"/>
  <c r="S735" i="2"/>
  <c r="S206" i="2"/>
  <c r="S83" i="2"/>
  <c r="S617" i="2"/>
  <c r="S457" i="2"/>
  <c r="S610" i="2"/>
  <c r="S616" i="2"/>
  <c r="R116" i="3" s="1"/>
  <c r="S307" i="2"/>
  <c r="S454" i="2"/>
  <c r="S186" i="2"/>
  <c r="S352" i="2"/>
  <c r="S145" i="2"/>
  <c r="S562" i="2"/>
  <c r="R123" i="3" s="1"/>
  <c r="S112" i="2"/>
  <c r="S473" i="2"/>
  <c r="R108" i="3" s="1"/>
  <c r="S660" i="2"/>
  <c r="S348" i="2"/>
  <c r="S460" i="2"/>
  <c r="S519" i="2"/>
  <c r="S119" i="2"/>
  <c r="S450" i="2"/>
  <c r="S704" i="2"/>
  <c r="S669" i="2"/>
  <c r="S411" i="2"/>
  <c r="S685" i="2"/>
  <c r="S96" i="2"/>
  <c r="S409" i="2"/>
  <c r="S272" i="2"/>
  <c r="S78" i="2"/>
  <c r="S265" i="2"/>
  <c r="S89" i="2"/>
  <c r="S72" i="2"/>
  <c r="S553" i="2"/>
  <c r="S140" i="2"/>
  <c r="S622" i="2"/>
  <c r="S602" i="2"/>
  <c r="S560" i="2"/>
  <c r="S199" i="2"/>
  <c r="S40" i="2"/>
  <c r="S249" i="2"/>
  <c r="S247" i="2"/>
  <c r="S310" i="2"/>
  <c r="S262" i="2"/>
  <c r="S619" i="2"/>
  <c r="S385" i="2"/>
  <c r="S521" i="2"/>
  <c r="S641" i="2"/>
  <c r="S550" i="2"/>
  <c r="R99" i="3" s="1"/>
  <c r="S627" i="2"/>
  <c r="S69" i="2"/>
  <c r="S648" i="2"/>
  <c r="S283" i="2"/>
  <c r="S200" i="2"/>
  <c r="S659" i="2"/>
  <c r="S520" i="2"/>
  <c r="S693" i="2"/>
  <c r="S430" i="2"/>
  <c r="S151" i="2"/>
  <c r="S226" i="2"/>
  <c r="R6" i="3" s="1"/>
  <c r="S707" i="2"/>
  <c r="S386" i="2"/>
  <c r="S306" i="2"/>
  <c r="S362" i="2"/>
  <c r="S185" i="2"/>
  <c r="S222" i="2"/>
  <c r="S702" i="2"/>
  <c r="S66" i="2"/>
  <c r="S95" i="2"/>
  <c r="S612" i="2"/>
  <c r="S674" i="2"/>
  <c r="S263" i="2"/>
  <c r="S554" i="2"/>
  <c r="S719" i="2"/>
  <c r="S256" i="2"/>
  <c r="S163" i="2"/>
  <c r="S252" i="2"/>
  <c r="S657" i="2"/>
  <c r="S117" i="2"/>
  <c r="S106" i="2"/>
  <c r="S237" i="2"/>
  <c r="S578" i="2"/>
  <c r="S620" i="2"/>
  <c r="S738" i="2"/>
  <c r="S530" i="2"/>
  <c r="S546" i="2"/>
  <c r="S592" i="2"/>
  <c r="S711" i="2"/>
  <c r="S495" i="2"/>
  <c r="S342" i="2"/>
  <c r="S277" i="2"/>
  <c r="S681" i="2"/>
  <c r="S273" i="2"/>
  <c r="S736" i="2"/>
  <c r="S101" i="2"/>
  <c r="S500" i="2"/>
  <c r="R61" i="3" s="1"/>
  <c r="S325" i="2"/>
  <c r="R56" i="3" s="1"/>
  <c r="S463" i="2"/>
  <c r="S494" i="2"/>
  <c r="S567" i="2"/>
  <c r="S534" i="2"/>
  <c r="S207" i="2"/>
  <c r="S733" i="2"/>
  <c r="S624" i="2"/>
  <c r="S517" i="2"/>
  <c r="S689" i="2"/>
  <c r="S420" i="2"/>
  <c r="S351" i="2"/>
  <c r="S701" i="2"/>
  <c r="S85" i="2"/>
  <c r="S497" i="2"/>
  <c r="S285" i="2"/>
  <c r="S712" i="2"/>
  <c r="S284" i="2"/>
  <c r="S547" i="2"/>
  <c r="S215" i="2"/>
  <c r="S173" i="2"/>
  <c r="S478" i="2"/>
  <c r="S88" i="2"/>
  <c r="S268" i="2"/>
  <c r="S258" i="2"/>
  <c r="S539" i="2"/>
  <c r="S336" i="2"/>
  <c r="S393" i="2"/>
  <c r="S253" i="2"/>
  <c r="S651" i="2"/>
  <c r="S302" i="2"/>
  <c r="S314" i="2"/>
  <c r="S444" i="2"/>
  <c r="S203" i="2"/>
  <c r="S614" i="2"/>
  <c r="S452" i="2"/>
  <c r="S600" i="2"/>
  <c r="S389" i="2"/>
  <c r="S189" i="2"/>
  <c r="S613" i="2"/>
  <c r="S687" i="2"/>
  <c r="S729" i="2"/>
  <c r="S355" i="2"/>
  <c r="S603" i="2"/>
  <c r="S294" i="2"/>
  <c r="S528" i="2"/>
  <c r="S678" i="2"/>
  <c r="R125" i="3" s="1"/>
  <c r="S675" i="2"/>
  <c r="S498" i="2"/>
  <c r="S251" i="2"/>
  <c r="S666" i="2"/>
  <c r="S663" i="2"/>
  <c r="S606" i="2"/>
  <c r="S408" i="2"/>
  <c r="S281" i="2"/>
  <c r="S585" i="2"/>
  <c r="S662" i="2"/>
  <c r="S700" i="2"/>
  <c r="S692" i="2"/>
  <c r="S513" i="2"/>
  <c r="S533" i="2"/>
  <c r="S730" i="2"/>
  <c r="S676" i="2"/>
  <c r="R101" i="3" s="1"/>
  <c r="S679" i="2"/>
  <c r="S491" i="2"/>
  <c r="S696" i="2"/>
  <c r="S671" i="2"/>
  <c r="S680" i="2"/>
  <c r="S706" i="2"/>
  <c r="S723" i="2"/>
  <c r="S732" i="2"/>
  <c r="S710" i="2"/>
  <c r="S727" i="2"/>
  <c r="S629" i="2"/>
  <c r="S646" i="2"/>
  <c r="S737" i="2"/>
  <c r="N654" i="2"/>
  <c r="N504" i="2"/>
  <c r="N512" i="2"/>
  <c r="N109" i="2"/>
  <c r="N271" i="2"/>
  <c r="N370" i="2"/>
  <c r="N337" i="2"/>
  <c r="N353" i="2"/>
  <c r="N461" i="2"/>
  <c r="N618" i="2"/>
  <c r="N181" i="2"/>
  <c r="N333" i="2"/>
  <c r="N156" i="2"/>
  <c r="N670" i="2"/>
  <c r="N168" i="2"/>
  <c r="N446" i="2"/>
  <c r="N608" i="2"/>
  <c r="N51" i="2"/>
  <c r="N645" i="2"/>
  <c r="N395" i="2"/>
  <c r="N439" i="2"/>
  <c r="N380" i="2"/>
  <c r="N243" i="2"/>
  <c r="N376" i="2"/>
  <c r="N559" i="2"/>
  <c r="N292" i="2"/>
  <c r="N84" i="2"/>
  <c r="N584" i="2"/>
  <c r="N146" i="2"/>
  <c r="N596" i="2"/>
  <c r="N369" i="2"/>
  <c r="N713" i="2"/>
  <c r="N154" i="2"/>
  <c r="N426" i="2"/>
  <c r="N728" i="2"/>
  <c r="N378" i="2"/>
  <c r="N19" i="2"/>
  <c r="N121" i="2"/>
  <c r="N682" i="2"/>
  <c r="N291" i="2"/>
  <c r="N42" i="2"/>
  <c r="N417" i="2"/>
  <c r="N526" i="2"/>
  <c r="N467" i="2"/>
  <c r="N169" i="2"/>
  <c r="N234" i="2"/>
  <c r="N440" i="2"/>
  <c r="N583" i="2"/>
  <c r="N488" i="2"/>
  <c r="N286" i="2"/>
  <c r="N402" i="2"/>
  <c r="N313" i="2"/>
  <c r="N481" i="2"/>
  <c r="N518" i="2"/>
  <c r="N216" i="2"/>
  <c r="N128" i="2"/>
  <c r="N347" i="2"/>
  <c r="N496" i="2"/>
  <c r="N289" i="2"/>
  <c r="N384" i="2"/>
  <c r="N482" i="2"/>
  <c r="N198" i="2"/>
  <c r="N327" i="2"/>
  <c r="N297" i="2"/>
  <c r="N92" i="2"/>
  <c r="N322" i="2"/>
  <c r="N349" i="2"/>
  <c r="N290" i="2"/>
  <c r="N298" i="2"/>
  <c r="N383" i="2"/>
  <c r="N555" i="2"/>
  <c r="N582" i="2"/>
  <c r="N167" i="2"/>
  <c r="N387" i="2"/>
  <c r="N210" i="2"/>
  <c r="N122" i="2"/>
  <c r="N611" i="2"/>
  <c r="N204" i="2"/>
  <c r="N64" i="2"/>
  <c r="N165" i="2"/>
  <c r="N492" i="2"/>
  <c r="N282" i="2"/>
  <c r="N343" i="2"/>
  <c r="N475" i="2"/>
  <c r="N58" i="2"/>
  <c r="N41" i="2"/>
  <c r="N419" i="2"/>
  <c r="N238" i="2"/>
  <c r="N357" i="2"/>
  <c r="N565" i="2"/>
  <c r="N87" i="2"/>
  <c r="N218" i="2"/>
  <c r="N316" i="2"/>
  <c r="N442" i="2"/>
  <c r="N139" i="2"/>
  <c r="N655" i="2"/>
  <c r="N317" i="2"/>
  <c r="N107" i="2"/>
  <c r="N339" i="2"/>
  <c r="N229" i="2"/>
  <c r="N404" i="2"/>
  <c r="N373" i="2"/>
  <c r="N10" i="2"/>
  <c r="N489" i="2"/>
  <c r="N136" i="2"/>
  <c r="N694" i="2"/>
  <c r="N31" i="2"/>
  <c r="N329" i="2"/>
  <c r="N684" i="2"/>
  <c r="N47" i="2"/>
  <c r="N466" i="2"/>
  <c r="N381" i="2"/>
  <c r="N359" i="2"/>
  <c r="N720" i="2"/>
  <c r="N17" i="2"/>
  <c r="N346" i="2"/>
  <c r="N52" i="2"/>
  <c r="N67" i="2"/>
  <c r="N287" i="2"/>
  <c r="N225" i="2"/>
  <c r="N65" i="2"/>
  <c r="N633" i="2"/>
  <c r="N579" i="2"/>
  <c r="N158" i="2"/>
  <c r="N227" i="2"/>
  <c r="N363" i="2"/>
  <c r="N330" i="2"/>
  <c r="N465" i="2"/>
  <c r="N15" i="2"/>
  <c r="N120" i="2"/>
  <c r="N468" i="2"/>
  <c r="N320" i="2"/>
  <c r="N506" i="2"/>
  <c r="N152" i="2"/>
  <c r="N235" i="2"/>
  <c r="N638" i="2"/>
  <c r="N414" i="2"/>
  <c r="N397" i="2"/>
  <c r="N665" i="2"/>
  <c r="N368" i="2"/>
  <c r="N699" i="2"/>
  <c r="N190" i="2"/>
  <c r="N413" i="2"/>
  <c r="N16" i="2"/>
  <c r="N315" i="2"/>
  <c r="N571" i="2"/>
  <c r="N447" i="2"/>
  <c r="N453" i="2"/>
  <c r="N541" i="2"/>
  <c r="N23" i="2"/>
  <c r="N677" i="2"/>
  <c r="N155" i="2"/>
  <c r="N118" i="2"/>
  <c r="N228" i="2"/>
  <c r="N182" i="2"/>
  <c r="N487" i="2"/>
  <c r="N394" i="2"/>
  <c r="N192" i="2"/>
  <c r="N30" i="2"/>
  <c r="N166" i="2"/>
  <c r="N431" i="2"/>
  <c r="N726" i="2"/>
  <c r="N259" i="2"/>
  <c r="N542" i="2"/>
  <c r="N382" i="2"/>
  <c r="N484" i="2"/>
  <c r="N239" i="2"/>
  <c r="N212" i="2"/>
  <c r="N531" i="2"/>
  <c r="N79" i="2"/>
  <c r="N175" i="2"/>
  <c r="N569" i="2"/>
  <c r="N667" i="2"/>
  <c r="N522" i="2"/>
  <c r="N471" i="2"/>
  <c r="N544" i="2"/>
  <c r="N580" i="2"/>
  <c r="N564" i="2"/>
  <c r="N635" i="2"/>
  <c r="N70" i="2"/>
  <c r="N664" i="2"/>
  <c r="N299" i="2"/>
  <c r="N4" i="2"/>
  <c r="N405" i="2"/>
  <c r="N434" i="2"/>
  <c r="N628" i="2"/>
  <c r="N703" i="2"/>
  <c r="N202" i="2"/>
  <c r="N32" i="2"/>
  <c r="N191" i="2"/>
  <c r="N574" i="2"/>
  <c r="N201" i="2"/>
  <c r="N697" i="2"/>
  <c r="N318" i="2"/>
  <c r="N589" i="2"/>
  <c r="N485" i="2"/>
  <c r="N557" i="2"/>
  <c r="N331" i="2"/>
  <c r="N149" i="2"/>
  <c r="N427" i="2"/>
  <c r="N396" i="2"/>
  <c r="N76" i="2"/>
  <c r="N672" i="2"/>
  <c r="N448" i="2"/>
  <c r="N649" i="2"/>
  <c r="N59" i="2"/>
  <c r="N279" i="2"/>
  <c r="N668" i="2"/>
  <c r="N280" i="2"/>
  <c r="N403" i="2"/>
  <c r="N433" i="2"/>
  <c r="N621" i="2"/>
  <c r="N436" i="2"/>
  <c r="N97" i="2"/>
  <c r="N270" i="2"/>
  <c r="N141" i="2"/>
  <c r="N71" i="2"/>
  <c r="N62" i="2"/>
  <c r="N195" i="2"/>
  <c r="N74" i="2"/>
  <c r="N308" i="2"/>
  <c r="N230" i="2"/>
  <c r="N525" i="2"/>
  <c r="N134" i="2"/>
  <c r="N288" i="2"/>
  <c r="N623" i="2"/>
  <c r="N572" i="2"/>
  <c r="N6" i="2"/>
  <c r="N410" i="2"/>
  <c r="N656" i="2"/>
  <c r="N364" i="2"/>
  <c r="N104" i="2"/>
  <c r="N176" i="2"/>
  <c r="N535" i="2"/>
  <c r="N540" i="2"/>
  <c r="N303" i="2"/>
  <c r="N100" i="2"/>
  <c r="N332" i="2"/>
  <c r="N545" i="2"/>
  <c r="N437" i="2"/>
  <c r="N418" i="2"/>
  <c r="N37" i="2"/>
  <c r="N108" i="2"/>
  <c r="N214" i="2"/>
  <c r="N48" i="2"/>
  <c r="N125" i="2"/>
  <c r="N424" i="2"/>
  <c r="N296" i="2"/>
  <c r="N43" i="2"/>
  <c r="N412" i="2"/>
  <c r="N630" i="2"/>
  <c r="N568" i="2"/>
  <c r="N637" i="2"/>
  <c r="N54" i="2"/>
  <c r="N476" i="2"/>
  <c r="N469" i="2"/>
  <c r="N398" i="2"/>
  <c r="N388" i="2"/>
  <c r="N458" i="2"/>
  <c r="N607" i="2"/>
  <c r="N714" i="2"/>
  <c r="N716" i="2"/>
  <c r="N391" i="2"/>
  <c r="N590" i="2"/>
  <c r="N211" i="2"/>
  <c r="N53" i="2"/>
  <c r="N480" i="2"/>
  <c r="N548" i="2"/>
  <c r="N57" i="2"/>
  <c r="N425" i="2"/>
  <c r="N483" i="2"/>
  <c r="N113" i="2"/>
  <c r="N451" i="2"/>
  <c r="N266" i="2"/>
  <c r="N21" i="2"/>
  <c r="N24" i="2"/>
  <c r="N350" i="2"/>
  <c r="N375" i="2"/>
  <c r="N503" i="2"/>
  <c r="N188" i="2"/>
  <c r="N499" i="2"/>
  <c r="N150" i="2"/>
  <c r="N731" i="2"/>
  <c r="N501" i="2"/>
  <c r="N429" i="2"/>
  <c r="N3" i="2"/>
  <c r="N138" i="2"/>
  <c r="N556" i="2"/>
  <c r="N345" i="2"/>
  <c r="N399" i="2"/>
  <c r="N208" i="2"/>
  <c r="N55" i="2"/>
  <c r="N90" i="2"/>
  <c r="N415" i="2"/>
  <c r="N217" i="2"/>
  <c r="N625" i="2"/>
  <c r="N160" i="2"/>
  <c r="N133" i="2"/>
  <c r="N529" i="2"/>
  <c r="N179" i="2"/>
  <c r="N233" i="2"/>
  <c r="N505" i="2"/>
  <c r="N367" i="2"/>
  <c r="N80" i="2"/>
  <c r="N130" i="2"/>
  <c r="N221" i="2"/>
  <c r="N510" i="2"/>
  <c r="N197" i="2"/>
  <c r="N688" i="2"/>
  <c r="N573" i="2"/>
  <c r="N49" i="2"/>
  <c r="N319" i="2"/>
  <c r="N549" i="2"/>
  <c r="N93" i="2"/>
  <c r="N142" i="2"/>
  <c r="N365" i="2"/>
  <c r="N127" i="2"/>
  <c r="N470" i="2"/>
  <c r="N356" i="2"/>
  <c r="N5" i="2"/>
  <c r="N335" i="2"/>
  <c r="N250" i="2"/>
  <c r="N261" i="2"/>
  <c r="N231" i="2"/>
  <c r="N300" i="2"/>
  <c r="N137" i="2"/>
  <c r="N36" i="2"/>
  <c r="N421" i="2"/>
  <c r="N561" i="2"/>
  <c r="N60" i="2"/>
  <c r="N220" i="2"/>
  <c r="N673" i="2"/>
  <c r="N63" i="2"/>
  <c r="N636" i="2"/>
  <c r="N147" i="2"/>
  <c r="N594" i="2"/>
  <c r="N371" i="2"/>
  <c r="N68" i="2"/>
  <c r="N94" i="2"/>
  <c r="N75" i="2"/>
  <c r="N552" i="2"/>
  <c r="N344" i="2"/>
  <c r="N532" i="2"/>
  <c r="N132" i="2"/>
  <c r="N153" i="2"/>
  <c r="N276" i="2"/>
  <c r="N392" i="2"/>
  <c r="N22" i="2"/>
  <c r="N536" i="2"/>
  <c r="N255" i="2"/>
  <c r="N135" i="2"/>
  <c r="N45" i="2"/>
  <c r="N428" i="2"/>
  <c r="N224" i="2"/>
  <c r="N157" i="2"/>
  <c r="N338" i="2"/>
  <c r="N178" i="2"/>
  <c r="N686" i="2"/>
  <c r="N99" i="2"/>
  <c r="N658" i="2"/>
  <c r="N406" i="2"/>
  <c r="N2" i="2"/>
  <c r="N334" i="2"/>
  <c r="N38" i="2"/>
  <c r="N490" i="2"/>
  <c r="N400" i="2"/>
  <c r="N61" i="2"/>
  <c r="N111" i="2"/>
  <c r="N591" i="2"/>
  <c r="N116" i="2"/>
  <c r="N642" i="2"/>
  <c r="N275" i="2"/>
  <c r="N708" i="2"/>
  <c r="N184" i="2"/>
  <c r="N35" i="2"/>
  <c r="N98" i="2"/>
  <c r="N588" i="2"/>
  <c r="N187" i="2"/>
  <c r="N432" i="2"/>
  <c r="N423" i="2"/>
  <c r="N148" i="2"/>
  <c r="N734" i="2"/>
  <c r="N180" i="2"/>
  <c r="N9" i="2"/>
  <c r="N34" i="2"/>
  <c r="N174" i="2"/>
  <c r="N26" i="2"/>
  <c r="N593" i="2"/>
  <c r="N126" i="2"/>
  <c r="N401" i="2"/>
  <c r="N236" i="2"/>
  <c r="N102" i="2"/>
  <c r="N183" i="2"/>
  <c r="N91" i="2"/>
  <c r="N46" i="2"/>
  <c r="N441" i="2"/>
  <c r="N551" i="2"/>
  <c r="N18" i="2"/>
  <c r="N508" i="2"/>
  <c r="N312" i="2"/>
  <c r="N515" i="2"/>
  <c r="N683" i="2"/>
  <c r="N601" i="2"/>
  <c r="N194" i="2"/>
  <c r="N632" i="2"/>
  <c r="N324" i="2"/>
  <c r="N50" i="2"/>
  <c r="N407" i="2"/>
  <c r="N715" i="2"/>
  <c r="N311" i="2"/>
  <c r="N170" i="2"/>
  <c r="N12" i="2"/>
  <c r="N643" i="2"/>
  <c r="N390" i="2"/>
  <c r="N653" i="2"/>
  <c r="N28" i="2"/>
  <c r="N159" i="2"/>
  <c r="N14" i="2"/>
  <c r="N493" i="2"/>
  <c r="N340" i="2"/>
  <c r="N634" i="2"/>
  <c r="N264" i="2"/>
  <c r="N605" i="2"/>
  <c r="N196" i="2"/>
  <c r="N124" i="2"/>
  <c r="N459" i="2"/>
  <c r="N241" i="2"/>
  <c r="N477" i="2"/>
  <c r="N527" i="2"/>
  <c r="N219" i="2"/>
  <c r="N244" i="2"/>
  <c r="N33" i="2"/>
  <c r="N464" i="2"/>
  <c r="N13" i="2"/>
  <c r="N245" i="2"/>
  <c r="N609" i="2"/>
  <c r="N597" i="2"/>
  <c r="N511" i="2"/>
  <c r="N257" i="2"/>
  <c r="N366" i="2"/>
  <c r="N456" i="2"/>
  <c r="N358" i="2"/>
  <c r="N242" i="2"/>
  <c r="N193" i="2"/>
  <c r="N640" i="2"/>
  <c r="N223" i="2"/>
  <c r="N724" i="2"/>
  <c r="N709" i="2"/>
  <c r="N254" i="2"/>
  <c r="N8" i="2"/>
  <c r="N260" i="2"/>
  <c r="N644" i="2"/>
  <c r="N455" i="2"/>
  <c r="N110" i="2"/>
  <c r="N123" i="2"/>
  <c r="N631" i="2"/>
  <c r="N486" i="2"/>
  <c r="N543" i="2"/>
  <c r="N143" i="2"/>
  <c r="N570" i="2"/>
  <c r="N502" i="2"/>
  <c r="N246" i="2"/>
  <c r="N7" i="2"/>
  <c r="N435" i="2"/>
  <c r="N626" i="2"/>
  <c r="N11" i="2"/>
  <c r="N105" i="2"/>
  <c r="N240" i="2"/>
  <c r="N144" i="2"/>
  <c r="N514" i="2"/>
  <c r="N27" i="2"/>
  <c r="N443" i="2"/>
  <c r="N164" i="2"/>
  <c r="N661" i="2"/>
  <c r="N162" i="2"/>
  <c r="N416" i="2"/>
  <c r="N598" i="2"/>
  <c r="N639" i="2"/>
  <c r="N171" i="2"/>
  <c r="N321" i="2"/>
  <c r="N690" i="2"/>
  <c r="N718" i="2"/>
  <c r="N516" i="2"/>
  <c r="N82" i="2"/>
  <c r="N161" i="2"/>
  <c r="N587" i="2"/>
  <c r="N114" i="2"/>
  <c r="N652" i="2"/>
  <c r="N725" i="2"/>
  <c r="N538" i="2"/>
  <c r="N705" i="2"/>
  <c r="N213" i="2"/>
  <c r="N328" i="2"/>
  <c r="N523" i="2"/>
  <c r="N305" i="2"/>
  <c r="N360" i="2"/>
  <c r="N309" i="2"/>
  <c r="N301" i="2"/>
  <c r="N354" i="2"/>
  <c r="N361" i="2"/>
  <c r="N293" i="2"/>
  <c r="N20" i="2"/>
  <c r="N650" i="2"/>
  <c r="N323" i="2"/>
  <c r="N129" i="2"/>
  <c r="N131" i="2"/>
  <c r="N604" i="2"/>
  <c r="N717" i="2"/>
  <c r="N374" i="2"/>
  <c r="N274" i="2"/>
  <c r="N172" i="2"/>
  <c r="N44" i="2"/>
  <c r="N25" i="2"/>
  <c r="N581" i="2"/>
  <c r="N509" i="2"/>
  <c r="N524" i="2"/>
  <c r="N558" i="2"/>
  <c r="N29" i="2"/>
  <c r="N377" i="2"/>
  <c r="N304" i="2"/>
  <c r="N563" i="2"/>
  <c r="N576" i="2"/>
  <c r="N56" i="2"/>
  <c r="N479" i="2"/>
  <c r="N615" i="2"/>
  <c r="N77" i="2"/>
  <c r="N379" i="2"/>
  <c r="N81" i="2"/>
  <c r="N267" i="2"/>
  <c r="N177" i="2"/>
  <c r="N721" i="2"/>
  <c r="N462" i="2"/>
  <c r="N278" i="2"/>
  <c r="N103" i="2"/>
  <c r="N73" i="2"/>
  <c r="N295" i="2"/>
  <c r="N209" i="2"/>
  <c r="N86" i="2"/>
  <c r="N422" i="2"/>
  <c r="N647" i="2"/>
  <c r="N599" i="2"/>
  <c r="N691" i="2"/>
  <c r="N445" i="2"/>
  <c r="N326" i="2"/>
  <c r="N575" i="2"/>
  <c r="N695" i="2"/>
  <c r="N577" i="2"/>
  <c r="N372" i="2"/>
  <c r="N698" i="2"/>
  <c r="N537" i="2"/>
  <c r="N472" i="2"/>
  <c r="N341" i="2"/>
  <c r="N248" i="2"/>
  <c r="N566" i="2"/>
  <c r="N449" i="2"/>
  <c r="N507" i="2"/>
  <c r="N595" i="2"/>
  <c r="N232" i="2"/>
  <c r="N474" i="2"/>
  <c r="N586" i="2"/>
  <c r="N438" i="2"/>
  <c r="N39" i="2"/>
  <c r="N205" i="2"/>
  <c r="N722" i="2"/>
  <c r="N269" i="2"/>
  <c r="N115" i="2"/>
  <c r="N735" i="2"/>
  <c r="N206" i="2"/>
  <c r="N83" i="2"/>
  <c r="N617" i="2"/>
  <c r="N457" i="2"/>
  <c r="N610" i="2"/>
  <c r="N616" i="2"/>
  <c r="N307" i="2"/>
  <c r="N454" i="2"/>
  <c r="N186" i="2"/>
  <c r="N352" i="2"/>
  <c r="N145" i="2"/>
  <c r="N562" i="2"/>
  <c r="N112" i="2"/>
  <c r="N473" i="2"/>
  <c r="N660" i="2"/>
  <c r="N348" i="2"/>
  <c r="N460" i="2"/>
  <c r="N519" i="2"/>
  <c r="N119" i="2"/>
  <c r="N450" i="2"/>
  <c r="N704" i="2"/>
  <c r="N669" i="2"/>
  <c r="N411" i="2"/>
  <c r="N685" i="2"/>
  <c r="N96" i="2"/>
  <c r="N409" i="2"/>
  <c r="N272" i="2"/>
  <c r="N78" i="2"/>
  <c r="N265" i="2"/>
  <c r="N89" i="2"/>
  <c r="N72" i="2"/>
  <c r="N553" i="2"/>
  <c r="N140" i="2"/>
  <c r="N622" i="2"/>
  <c r="N602" i="2"/>
  <c r="N560" i="2"/>
  <c r="N199" i="2"/>
  <c r="N40" i="2"/>
  <c r="N249" i="2"/>
  <c r="N247" i="2"/>
  <c r="N310" i="2"/>
  <c r="N262" i="2"/>
  <c r="N619" i="2"/>
  <c r="N385" i="2"/>
  <c r="N521" i="2"/>
  <c r="N641" i="2"/>
  <c r="N550" i="2"/>
  <c r="N627" i="2"/>
  <c r="N69" i="2"/>
  <c r="N648" i="2"/>
  <c r="N283" i="2"/>
  <c r="N200" i="2"/>
  <c r="N659" i="2"/>
  <c r="N520" i="2"/>
  <c r="N693" i="2"/>
  <c r="N430" i="2"/>
  <c r="N151" i="2"/>
  <c r="N226" i="2"/>
  <c r="N707" i="2"/>
  <c r="N386" i="2"/>
  <c r="N306" i="2"/>
  <c r="N362" i="2"/>
  <c r="N185" i="2"/>
  <c r="N222" i="2"/>
  <c r="N702" i="2"/>
  <c r="N66" i="2"/>
  <c r="N95" i="2"/>
  <c r="N612" i="2"/>
  <c r="N674" i="2"/>
  <c r="N263" i="2"/>
  <c r="N554" i="2"/>
  <c r="N719" i="2"/>
  <c r="N256" i="2"/>
  <c r="N163" i="2"/>
  <c r="N252" i="2"/>
  <c r="N657" i="2"/>
  <c r="N117" i="2"/>
  <c r="N106" i="2"/>
  <c r="N237" i="2"/>
  <c r="N578" i="2"/>
  <c r="N620" i="2"/>
  <c r="N738" i="2"/>
  <c r="N530" i="2"/>
  <c r="N546" i="2"/>
  <c r="N592" i="2"/>
  <c r="N711" i="2"/>
  <c r="N495" i="2"/>
  <c r="N342" i="2"/>
  <c r="N277" i="2"/>
  <c r="N681" i="2"/>
  <c r="N273" i="2"/>
  <c r="N736" i="2"/>
  <c r="N101" i="2"/>
  <c r="N500" i="2"/>
  <c r="N325" i="2"/>
  <c r="N463" i="2"/>
  <c r="N494" i="2"/>
  <c r="N567" i="2"/>
  <c r="N534" i="2"/>
  <c r="N207" i="2"/>
  <c r="N733" i="2"/>
  <c r="N624" i="2"/>
  <c r="N517" i="2"/>
  <c r="N689" i="2"/>
  <c r="N420" i="2"/>
  <c r="N351" i="2"/>
  <c r="N701" i="2"/>
  <c r="N85" i="2"/>
  <c r="N497" i="2"/>
  <c r="N285" i="2"/>
  <c r="N712" i="2"/>
  <c r="N284" i="2"/>
  <c r="N547" i="2"/>
  <c r="N215" i="2"/>
  <c r="N173" i="2"/>
  <c r="N478" i="2"/>
  <c r="N88" i="2"/>
  <c r="N268" i="2"/>
  <c r="N258" i="2"/>
  <c r="N539" i="2"/>
  <c r="N336" i="2"/>
  <c r="N393" i="2"/>
  <c r="N253" i="2"/>
  <c r="N651" i="2"/>
  <c r="N302" i="2"/>
  <c r="N314" i="2"/>
  <c r="N444" i="2"/>
  <c r="N203" i="2"/>
  <c r="N614" i="2"/>
  <c r="N452" i="2"/>
  <c r="N600" i="2"/>
  <c r="N389" i="2"/>
  <c r="N189" i="2"/>
  <c r="N613" i="2"/>
  <c r="N687" i="2"/>
  <c r="N729" i="2"/>
  <c r="N355" i="2"/>
  <c r="N603" i="2"/>
  <c r="N294" i="2"/>
  <c r="N528" i="2"/>
  <c r="N678" i="2"/>
  <c r="N675" i="2"/>
  <c r="N498" i="2"/>
  <c r="N251" i="2"/>
  <c r="N666" i="2"/>
  <c r="N663" i="2"/>
  <c r="N606" i="2"/>
  <c r="N408" i="2"/>
  <c r="N281" i="2"/>
  <c r="N585" i="2"/>
  <c r="N662" i="2"/>
  <c r="N700" i="2"/>
  <c r="N692" i="2"/>
  <c r="N513" i="2"/>
  <c r="N533" i="2"/>
  <c r="N730" i="2"/>
  <c r="N676" i="2"/>
  <c r="N679" i="2"/>
  <c r="N491" i="2"/>
  <c r="N696" i="2"/>
  <c r="N671" i="2"/>
  <c r="N680" i="2"/>
  <c r="N706" i="2"/>
  <c r="N723" i="2"/>
  <c r="N732" i="2"/>
  <c r="N710" i="2"/>
  <c r="N727" i="2"/>
  <c r="N629" i="2"/>
  <c r="N646" i="2"/>
  <c r="N737" i="2"/>
  <c r="L654" i="2"/>
  <c r="L504" i="2"/>
  <c r="L512" i="2"/>
  <c r="L109" i="2"/>
  <c r="L271" i="2"/>
  <c r="L370" i="2"/>
  <c r="L337" i="2"/>
  <c r="L353" i="2"/>
  <c r="L461" i="2"/>
  <c r="L618" i="2"/>
  <c r="L181" i="2"/>
  <c r="L333" i="2"/>
  <c r="L156" i="2"/>
  <c r="L670" i="2"/>
  <c r="L168" i="2"/>
  <c r="L446" i="2"/>
  <c r="L608" i="2"/>
  <c r="L51" i="2"/>
  <c r="L645" i="2"/>
  <c r="L395" i="2"/>
  <c r="L439" i="2"/>
  <c r="L380" i="2"/>
  <c r="L243" i="2"/>
  <c r="L376" i="2"/>
  <c r="L559" i="2"/>
  <c r="L292" i="2"/>
  <c r="L84" i="2"/>
  <c r="L584" i="2"/>
  <c r="L146" i="2"/>
  <c r="L596" i="2"/>
  <c r="L369" i="2"/>
  <c r="L713" i="2"/>
  <c r="L154" i="2"/>
  <c r="L426" i="2"/>
  <c r="L728" i="2"/>
  <c r="L378" i="2"/>
  <c r="L19" i="2"/>
  <c r="L121" i="2"/>
  <c r="L682" i="2"/>
  <c r="L291" i="2"/>
  <c r="L42" i="2"/>
  <c r="L417" i="2"/>
  <c r="L526" i="2"/>
  <c r="L467" i="2"/>
  <c r="L169" i="2"/>
  <c r="L234" i="2"/>
  <c r="L440" i="2"/>
  <c r="L583" i="2"/>
  <c r="L488" i="2"/>
  <c r="L286" i="2"/>
  <c r="L402" i="2"/>
  <c r="L313" i="2"/>
  <c r="L481" i="2"/>
  <c r="L518" i="2"/>
  <c r="L216" i="2"/>
  <c r="L128" i="2"/>
  <c r="L347" i="2"/>
  <c r="L496" i="2"/>
  <c r="L289" i="2"/>
  <c r="L384" i="2"/>
  <c r="L482" i="2"/>
  <c r="L198" i="2"/>
  <c r="L327" i="2"/>
  <c r="L297" i="2"/>
  <c r="L92" i="2"/>
  <c r="L322" i="2"/>
  <c r="L349" i="2"/>
  <c r="L290" i="2"/>
  <c r="L298" i="2"/>
  <c r="L383" i="2"/>
  <c r="L555" i="2"/>
  <c r="L582" i="2"/>
  <c r="L167" i="2"/>
  <c r="L387" i="2"/>
  <c r="L210" i="2"/>
  <c r="L122" i="2"/>
  <c r="L611" i="2"/>
  <c r="L204" i="2"/>
  <c r="L64" i="2"/>
  <c r="L165" i="2"/>
  <c r="L492" i="2"/>
  <c r="L282" i="2"/>
  <c r="L343" i="2"/>
  <c r="L475" i="2"/>
  <c r="L58" i="2"/>
  <c r="L41" i="2"/>
  <c r="L419" i="2"/>
  <c r="L238" i="2"/>
  <c r="L357" i="2"/>
  <c r="L565" i="2"/>
  <c r="L87" i="2"/>
  <c r="L218" i="2"/>
  <c r="L316" i="2"/>
  <c r="L442" i="2"/>
  <c r="L139" i="2"/>
  <c r="L655" i="2"/>
  <c r="L317" i="2"/>
  <c r="L107" i="2"/>
  <c r="L339" i="2"/>
  <c r="L229" i="2"/>
  <c r="L404" i="2"/>
  <c r="L373" i="2"/>
  <c r="L10" i="2"/>
  <c r="L489" i="2"/>
  <c r="L136" i="2"/>
  <c r="L694" i="2"/>
  <c r="L31" i="2"/>
  <c r="L329" i="2"/>
  <c r="L684" i="2"/>
  <c r="L47" i="2"/>
  <c r="L466" i="2"/>
  <c r="L381" i="2"/>
  <c r="L359" i="2"/>
  <c r="L720" i="2"/>
  <c r="L17" i="2"/>
  <c r="L346" i="2"/>
  <c r="L52" i="2"/>
  <c r="L67" i="2"/>
  <c r="L287" i="2"/>
  <c r="L225" i="2"/>
  <c r="L65" i="2"/>
  <c r="L633" i="2"/>
  <c r="L579" i="2"/>
  <c r="L158" i="2"/>
  <c r="L227" i="2"/>
  <c r="L363" i="2"/>
  <c r="L330" i="2"/>
  <c r="L465" i="2"/>
  <c r="L15" i="2"/>
  <c r="L120" i="2"/>
  <c r="L468" i="2"/>
  <c r="L320" i="2"/>
  <c r="L506" i="2"/>
  <c r="L152" i="2"/>
  <c r="L235" i="2"/>
  <c r="L638" i="2"/>
  <c r="L414" i="2"/>
  <c r="L397" i="2"/>
  <c r="L665" i="2"/>
  <c r="L368" i="2"/>
  <c r="L699" i="2"/>
  <c r="L190" i="2"/>
  <c r="L413" i="2"/>
  <c r="L16" i="2"/>
  <c r="L315" i="2"/>
  <c r="L571" i="2"/>
  <c r="L447" i="2"/>
  <c r="L453" i="2"/>
  <c r="L541" i="2"/>
  <c r="L23" i="2"/>
  <c r="L677" i="2"/>
  <c r="L155" i="2"/>
  <c r="L118" i="2"/>
  <c r="L228" i="2"/>
  <c r="L182" i="2"/>
  <c r="L487" i="2"/>
  <c r="L394" i="2"/>
  <c r="L192" i="2"/>
  <c r="L30" i="2"/>
  <c r="L166" i="2"/>
  <c r="L431" i="2"/>
  <c r="L726" i="2"/>
  <c r="L259" i="2"/>
  <c r="L542" i="2"/>
  <c r="L382" i="2"/>
  <c r="L484" i="2"/>
  <c r="L239" i="2"/>
  <c r="L212" i="2"/>
  <c r="L531" i="2"/>
  <c r="L79" i="2"/>
  <c r="L175" i="2"/>
  <c r="L569" i="2"/>
  <c r="L667" i="2"/>
  <c r="L522" i="2"/>
  <c r="L471" i="2"/>
  <c r="L544" i="2"/>
  <c r="L580" i="2"/>
  <c r="L564" i="2"/>
  <c r="L635" i="2"/>
  <c r="L70" i="2"/>
  <c r="L664" i="2"/>
  <c r="L299" i="2"/>
  <c r="L4" i="2"/>
  <c r="L405" i="2"/>
  <c r="L434" i="2"/>
  <c r="L628" i="2"/>
  <c r="L703" i="2"/>
  <c r="L202" i="2"/>
  <c r="L32" i="2"/>
  <c r="L191" i="2"/>
  <c r="L574" i="2"/>
  <c r="L201" i="2"/>
  <c r="L697" i="2"/>
  <c r="L318" i="2"/>
  <c r="L589" i="2"/>
  <c r="L485" i="2"/>
  <c r="L557" i="2"/>
  <c r="L331" i="2"/>
  <c r="L149" i="2"/>
  <c r="L427" i="2"/>
  <c r="L396" i="2"/>
  <c r="L76" i="2"/>
  <c r="L672" i="2"/>
  <c r="L448" i="2"/>
  <c r="L649" i="2"/>
  <c r="L59" i="2"/>
  <c r="L279" i="2"/>
  <c r="L668" i="2"/>
  <c r="L280" i="2"/>
  <c r="L403" i="2"/>
  <c r="L433" i="2"/>
  <c r="L621" i="2"/>
  <c r="L436" i="2"/>
  <c r="L97" i="2"/>
  <c r="L270" i="2"/>
  <c r="L141" i="2"/>
  <c r="L71" i="2"/>
  <c r="L62" i="2"/>
  <c r="L195" i="2"/>
  <c r="L74" i="2"/>
  <c r="L308" i="2"/>
  <c r="L230" i="2"/>
  <c r="L525" i="2"/>
  <c r="L134" i="2"/>
  <c r="L288" i="2"/>
  <c r="L623" i="2"/>
  <c r="L572" i="2"/>
  <c r="L6" i="2"/>
  <c r="L410" i="2"/>
  <c r="L656" i="2"/>
  <c r="L364" i="2"/>
  <c r="L104" i="2"/>
  <c r="L176" i="2"/>
  <c r="L535" i="2"/>
  <c r="L540" i="2"/>
  <c r="L303" i="2"/>
  <c r="L100" i="2"/>
  <c r="L332" i="2"/>
  <c r="L545" i="2"/>
  <c r="L437" i="2"/>
  <c r="L418" i="2"/>
  <c r="L37" i="2"/>
  <c r="L108" i="2"/>
  <c r="L214" i="2"/>
  <c r="L48" i="2"/>
  <c r="L125" i="2"/>
  <c r="L424" i="2"/>
  <c r="L296" i="2"/>
  <c r="L43" i="2"/>
  <c r="L412" i="2"/>
  <c r="L630" i="2"/>
  <c r="L568" i="2"/>
  <c r="L637" i="2"/>
  <c r="L54" i="2"/>
  <c r="L476" i="2"/>
  <c r="L469" i="2"/>
  <c r="L398" i="2"/>
  <c r="L388" i="2"/>
  <c r="L458" i="2"/>
  <c r="L607" i="2"/>
  <c r="L714" i="2"/>
  <c r="L716" i="2"/>
  <c r="L391" i="2"/>
  <c r="L590" i="2"/>
  <c r="L211" i="2"/>
  <c r="L53" i="2"/>
  <c r="L480" i="2"/>
  <c r="L548" i="2"/>
  <c r="L57" i="2"/>
  <c r="L425" i="2"/>
  <c r="L483" i="2"/>
  <c r="L113" i="2"/>
  <c r="L451" i="2"/>
  <c r="L266" i="2"/>
  <c r="L21" i="2"/>
  <c r="L24" i="2"/>
  <c r="L350" i="2"/>
  <c r="L375" i="2"/>
  <c r="L503" i="2"/>
  <c r="L188" i="2"/>
  <c r="L499" i="2"/>
  <c r="L150" i="2"/>
  <c r="L731" i="2"/>
  <c r="L501" i="2"/>
  <c r="L429" i="2"/>
  <c r="L3" i="2"/>
  <c r="L138" i="2"/>
  <c r="L556" i="2"/>
  <c r="L345" i="2"/>
  <c r="L399" i="2"/>
  <c r="L208" i="2"/>
  <c r="L55" i="2"/>
  <c r="L90" i="2"/>
  <c r="L415" i="2"/>
  <c r="L217" i="2"/>
  <c r="L625" i="2"/>
  <c r="L160" i="2"/>
  <c r="L133" i="2"/>
  <c r="L529" i="2"/>
  <c r="L179" i="2"/>
  <c r="L233" i="2"/>
  <c r="L505" i="2"/>
  <c r="L367" i="2"/>
  <c r="L80" i="2"/>
  <c r="L130" i="2"/>
  <c r="L221" i="2"/>
  <c r="L510" i="2"/>
  <c r="L197" i="2"/>
  <c r="L688" i="2"/>
  <c r="L573" i="2"/>
  <c r="L49" i="2"/>
  <c r="L319" i="2"/>
  <c r="L549" i="2"/>
  <c r="L93" i="2"/>
  <c r="L142" i="2"/>
  <c r="L365" i="2"/>
  <c r="L127" i="2"/>
  <c r="L470" i="2"/>
  <c r="L356" i="2"/>
  <c r="L5" i="2"/>
  <c r="L335" i="2"/>
  <c r="L250" i="2"/>
  <c r="L261" i="2"/>
  <c r="L231" i="2"/>
  <c r="L300" i="2"/>
  <c r="L137" i="2"/>
  <c r="L36" i="2"/>
  <c r="L421" i="2"/>
  <c r="L561" i="2"/>
  <c r="L60" i="2"/>
  <c r="L220" i="2"/>
  <c r="L673" i="2"/>
  <c r="L63" i="2"/>
  <c r="L636" i="2"/>
  <c r="L147" i="2"/>
  <c r="L594" i="2"/>
  <c r="L371" i="2"/>
  <c r="L68" i="2"/>
  <c r="L94" i="2"/>
  <c r="L75" i="2"/>
  <c r="L552" i="2"/>
  <c r="L344" i="2"/>
  <c r="L532" i="2"/>
  <c r="L132" i="2"/>
  <c r="L153" i="2"/>
  <c r="L276" i="2"/>
  <c r="L392" i="2"/>
  <c r="L22" i="2"/>
  <c r="L536" i="2"/>
  <c r="L255" i="2"/>
  <c r="L135" i="2"/>
  <c r="L45" i="2"/>
  <c r="L428" i="2"/>
  <c r="L224" i="2"/>
  <c r="L157" i="2"/>
  <c r="L338" i="2"/>
  <c r="L178" i="2"/>
  <c r="L686" i="2"/>
  <c r="L99" i="2"/>
  <c r="L658" i="2"/>
  <c r="L406" i="2"/>
  <c r="L2" i="2"/>
  <c r="L334" i="2"/>
  <c r="L38" i="2"/>
  <c r="L490" i="2"/>
  <c r="L400" i="2"/>
  <c r="L61" i="2"/>
  <c r="L111" i="2"/>
  <c r="L591" i="2"/>
  <c r="L116" i="2"/>
  <c r="L642" i="2"/>
  <c r="L275" i="2"/>
  <c r="L708" i="2"/>
  <c r="L184" i="2"/>
  <c r="L35" i="2"/>
  <c r="L98" i="2"/>
  <c r="L588" i="2"/>
  <c r="L187" i="2"/>
  <c r="L432" i="2"/>
  <c r="L423" i="2"/>
  <c r="L148" i="2"/>
  <c r="L734" i="2"/>
  <c r="L180" i="2"/>
  <c r="L9" i="2"/>
  <c r="L34" i="2"/>
  <c r="L174" i="2"/>
  <c r="L26" i="2"/>
  <c r="L593" i="2"/>
  <c r="L126" i="2"/>
  <c r="L401" i="2"/>
  <c r="L236" i="2"/>
  <c r="L102" i="2"/>
  <c r="L183" i="2"/>
  <c r="L91" i="2"/>
  <c r="L46" i="2"/>
  <c r="L441" i="2"/>
  <c r="L551" i="2"/>
  <c r="L18" i="2"/>
  <c r="L508" i="2"/>
  <c r="L312" i="2"/>
  <c r="L515" i="2"/>
  <c r="L683" i="2"/>
  <c r="L601" i="2"/>
  <c r="L194" i="2"/>
  <c r="L632" i="2"/>
  <c r="L324" i="2"/>
  <c r="L50" i="2"/>
  <c r="L407" i="2"/>
  <c r="L715" i="2"/>
  <c r="L311" i="2"/>
  <c r="L170" i="2"/>
  <c r="L12" i="2"/>
  <c r="L643" i="2"/>
  <c r="L390" i="2"/>
  <c r="L653" i="2"/>
  <c r="L28" i="2"/>
  <c r="L159" i="2"/>
  <c r="L14" i="2"/>
  <c r="L493" i="2"/>
  <c r="L340" i="2"/>
  <c r="L634" i="2"/>
  <c r="L264" i="2"/>
  <c r="L605" i="2"/>
  <c r="L196" i="2"/>
  <c r="L124" i="2"/>
  <c r="L459" i="2"/>
  <c r="L241" i="2"/>
  <c r="L477" i="2"/>
  <c r="L527" i="2"/>
  <c r="L219" i="2"/>
  <c r="L244" i="2"/>
  <c r="L33" i="2"/>
  <c r="L464" i="2"/>
  <c r="L13" i="2"/>
  <c r="L245" i="2"/>
  <c r="L609" i="2"/>
  <c r="L597" i="2"/>
  <c r="L511" i="2"/>
  <c r="L257" i="2"/>
  <c r="L366" i="2"/>
  <c r="L456" i="2"/>
  <c r="L358" i="2"/>
  <c r="L242" i="2"/>
  <c r="L193" i="2"/>
  <c r="L640" i="2"/>
  <c r="L223" i="2"/>
  <c r="L724" i="2"/>
  <c r="L709" i="2"/>
  <c r="L254" i="2"/>
  <c r="L8" i="2"/>
  <c r="L260" i="2"/>
  <c r="L644" i="2"/>
  <c r="L455" i="2"/>
  <c r="L110" i="2"/>
  <c r="L123" i="2"/>
  <c r="L631" i="2"/>
  <c r="L486" i="2"/>
  <c r="L543" i="2"/>
  <c r="L143" i="2"/>
  <c r="L570" i="2"/>
  <c r="L502" i="2"/>
  <c r="L246" i="2"/>
  <c r="L7" i="2"/>
  <c r="L435" i="2"/>
  <c r="L626" i="2"/>
  <c r="L11" i="2"/>
  <c r="L105" i="2"/>
  <c r="L240" i="2"/>
  <c r="L144" i="2"/>
  <c r="L514" i="2"/>
  <c r="L27" i="2"/>
  <c r="L443" i="2"/>
  <c r="L164" i="2"/>
  <c r="L661" i="2"/>
  <c r="L162" i="2"/>
  <c r="L416" i="2"/>
  <c r="L598" i="2"/>
  <c r="L639" i="2"/>
  <c r="L171" i="2"/>
  <c r="L321" i="2"/>
  <c r="L690" i="2"/>
  <c r="L718" i="2"/>
  <c r="L516" i="2"/>
  <c r="L82" i="2"/>
  <c r="L161" i="2"/>
  <c r="L587" i="2"/>
  <c r="L114" i="2"/>
  <c r="L652" i="2"/>
  <c r="L725" i="2"/>
  <c r="L538" i="2"/>
  <c r="L705" i="2"/>
  <c r="L213" i="2"/>
  <c r="L328" i="2"/>
  <c r="L523" i="2"/>
  <c r="L305" i="2"/>
  <c r="L360" i="2"/>
  <c r="L309" i="2"/>
  <c r="L301" i="2"/>
  <c r="L354" i="2"/>
  <c r="L361" i="2"/>
  <c r="L293" i="2"/>
  <c r="L20" i="2"/>
  <c r="L650" i="2"/>
  <c r="L323" i="2"/>
  <c r="L129" i="2"/>
  <c r="L131" i="2"/>
  <c r="L604" i="2"/>
  <c r="L717" i="2"/>
  <c r="L374" i="2"/>
  <c r="L274" i="2"/>
  <c r="L172" i="2"/>
  <c r="L44" i="2"/>
  <c r="L25" i="2"/>
  <c r="L581" i="2"/>
  <c r="L509" i="2"/>
  <c r="L524" i="2"/>
  <c r="L558" i="2"/>
  <c r="L29" i="2"/>
  <c r="L377" i="2"/>
  <c r="L304" i="2"/>
  <c r="L563" i="2"/>
  <c r="L576" i="2"/>
  <c r="L56" i="2"/>
  <c r="L479" i="2"/>
  <c r="L615" i="2"/>
  <c r="L77" i="2"/>
  <c r="L379" i="2"/>
  <c r="L81" i="2"/>
  <c r="L267" i="2"/>
  <c r="L177" i="2"/>
  <c r="L721" i="2"/>
  <c r="L462" i="2"/>
  <c r="L278" i="2"/>
  <c r="L103" i="2"/>
  <c r="L73" i="2"/>
  <c r="L295" i="2"/>
  <c r="L209" i="2"/>
  <c r="L86" i="2"/>
  <c r="L422" i="2"/>
  <c r="L647" i="2"/>
  <c r="L599" i="2"/>
  <c r="L691" i="2"/>
  <c r="L445" i="2"/>
  <c r="L326" i="2"/>
  <c r="L575" i="2"/>
  <c r="L695" i="2"/>
  <c r="L577" i="2"/>
  <c r="L372" i="2"/>
  <c r="L698" i="2"/>
  <c r="L537" i="2"/>
  <c r="L472" i="2"/>
  <c r="L341" i="2"/>
  <c r="L248" i="2"/>
  <c r="L566" i="2"/>
  <c r="L449" i="2"/>
  <c r="L507" i="2"/>
  <c r="L595" i="2"/>
  <c r="L232" i="2"/>
  <c r="L474" i="2"/>
  <c r="L586" i="2"/>
  <c r="L438" i="2"/>
  <c r="L39" i="2"/>
  <c r="L205" i="2"/>
  <c r="L722" i="2"/>
  <c r="L269" i="2"/>
  <c r="L115" i="2"/>
  <c r="L735" i="2"/>
  <c r="L206" i="2"/>
  <c r="L83" i="2"/>
  <c r="L617" i="2"/>
  <c r="L457" i="2"/>
  <c r="L610" i="2"/>
  <c r="L616" i="2"/>
  <c r="L307" i="2"/>
  <c r="L454" i="2"/>
  <c r="L186" i="2"/>
  <c r="L352" i="2"/>
  <c r="L145" i="2"/>
  <c r="L562" i="2"/>
  <c r="L112" i="2"/>
  <c r="L473" i="2"/>
  <c r="L660" i="2"/>
  <c r="L348" i="2"/>
  <c r="L460" i="2"/>
  <c r="L519" i="2"/>
  <c r="L119" i="2"/>
  <c r="L450" i="2"/>
  <c r="L704" i="2"/>
  <c r="L669" i="2"/>
  <c r="L411" i="2"/>
  <c r="L685" i="2"/>
  <c r="L96" i="2"/>
  <c r="L409" i="2"/>
  <c r="L272" i="2"/>
  <c r="L78" i="2"/>
  <c r="L265" i="2"/>
  <c r="L89" i="2"/>
  <c r="L72" i="2"/>
  <c r="L553" i="2"/>
  <c r="L140" i="2"/>
  <c r="L622" i="2"/>
  <c r="L602" i="2"/>
  <c r="L560" i="2"/>
  <c r="L199" i="2"/>
  <c r="L40" i="2"/>
  <c r="L249" i="2"/>
  <c r="L247" i="2"/>
  <c r="L310" i="2"/>
  <c r="L262" i="2"/>
  <c r="L619" i="2"/>
  <c r="L385" i="2"/>
  <c r="L521" i="2"/>
  <c r="L641" i="2"/>
  <c r="L550" i="2"/>
  <c r="L627" i="2"/>
  <c r="L69" i="2"/>
  <c r="L648" i="2"/>
  <c r="L283" i="2"/>
  <c r="L200" i="2"/>
  <c r="L659" i="2"/>
  <c r="L520" i="2"/>
  <c r="L693" i="2"/>
  <c r="L430" i="2"/>
  <c r="L151" i="2"/>
  <c r="L226" i="2"/>
  <c r="L707" i="2"/>
  <c r="L386" i="2"/>
  <c r="L306" i="2"/>
  <c r="L362" i="2"/>
  <c r="L185" i="2"/>
  <c r="L222" i="2"/>
  <c r="L702" i="2"/>
  <c r="L66" i="2"/>
  <c r="L95" i="2"/>
  <c r="L612" i="2"/>
  <c r="L674" i="2"/>
  <c r="L263" i="2"/>
  <c r="L554" i="2"/>
  <c r="L719" i="2"/>
  <c r="L256" i="2"/>
  <c r="L163" i="2"/>
  <c r="L252" i="2"/>
  <c r="L657" i="2"/>
  <c r="L117" i="2"/>
  <c r="L106" i="2"/>
  <c r="L237" i="2"/>
  <c r="L578" i="2"/>
  <c r="L620" i="2"/>
  <c r="L738" i="2"/>
  <c r="L530" i="2"/>
  <c r="L546" i="2"/>
  <c r="L592" i="2"/>
  <c r="L711" i="2"/>
  <c r="L495" i="2"/>
  <c r="L342" i="2"/>
  <c r="L277" i="2"/>
  <c r="L681" i="2"/>
  <c r="L273" i="2"/>
  <c r="L736" i="2"/>
  <c r="L101" i="2"/>
  <c r="L500" i="2"/>
  <c r="L325" i="2"/>
  <c r="L463" i="2"/>
  <c r="L494" i="2"/>
  <c r="L567" i="2"/>
  <c r="L534" i="2"/>
  <c r="L207" i="2"/>
  <c r="L733" i="2"/>
  <c r="L624" i="2"/>
  <c r="L517" i="2"/>
  <c r="L689" i="2"/>
  <c r="L420" i="2"/>
  <c r="L351" i="2"/>
  <c r="L701" i="2"/>
  <c r="L85" i="2"/>
  <c r="L497" i="2"/>
  <c r="L285" i="2"/>
  <c r="L712" i="2"/>
  <c r="L284" i="2"/>
  <c r="L547" i="2"/>
  <c r="L215" i="2"/>
  <c r="L173" i="2"/>
  <c r="L478" i="2"/>
  <c r="L88" i="2"/>
  <c r="L268" i="2"/>
  <c r="L258" i="2"/>
  <c r="L539" i="2"/>
  <c r="L336" i="2"/>
  <c r="L393" i="2"/>
  <c r="L253" i="2"/>
  <c r="L651" i="2"/>
  <c r="L302" i="2"/>
  <c r="L314" i="2"/>
  <c r="L444" i="2"/>
  <c r="L203" i="2"/>
  <c r="L614" i="2"/>
  <c r="L452" i="2"/>
  <c r="L600" i="2"/>
  <c r="L389" i="2"/>
  <c r="L189" i="2"/>
  <c r="L613" i="2"/>
  <c r="L687" i="2"/>
  <c r="L729" i="2"/>
  <c r="L355" i="2"/>
  <c r="L603" i="2"/>
  <c r="L294" i="2"/>
  <c r="L528" i="2"/>
  <c r="L678" i="2"/>
  <c r="L675" i="2"/>
  <c r="L498" i="2"/>
  <c r="L251" i="2"/>
  <c r="L666" i="2"/>
  <c r="L663" i="2"/>
  <c r="L606" i="2"/>
  <c r="L408" i="2"/>
  <c r="L281" i="2"/>
  <c r="L585" i="2"/>
  <c r="L662" i="2"/>
  <c r="L700" i="2"/>
  <c r="L692" i="2"/>
  <c r="L513" i="2"/>
  <c r="L533" i="2"/>
  <c r="L730" i="2"/>
  <c r="L676" i="2"/>
  <c r="L679" i="2"/>
  <c r="L491" i="2"/>
  <c r="L696" i="2"/>
  <c r="L671" i="2"/>
  <c r="L680" i="2"/>
  <c r="L706" i="2"/>
  <c r="L723" i="2"/>
  <c r="L732" i="2"/>
  <c r="L710" i="2"/>
  <c r="L727" i="2"/>
  <c r="L629" i="2"/>
  <c r="L646" i="2"/>
  <c r="L737" i="2"/>
  <c r="J654" i="2"/>
  <c r="J504" i="2"/>
  <c r="J512" i="2"/>
  <c r="J109" i="2"/>
  <c r="J271" i="2"/>
  <c r="J370" i="2"/>
  <c r="J337" i="2"/>
  <c r="J353" i="2"/>
  <c r="J461" i="2"/>
  <c r="J618" i="2"/>
  <c r="J181" i="2"/>
  <c r="J333" i="2"/>
  <c r="J156" i="2"/>
  <c r="J670" i="2"/>
  <c r="J168" i="2"/>
  <c r="J446" i="2"/>
  <c r="J608" i="2"/>
  <c r="J51" i="2"/>
  <c r="J645" i="2"/>
  <c r="J395" i="2"/>
  <c r="J439" i="2"/>
  <c r="J380" i="2"/>
  <c r="J243" i="2"/>
  <c r="J376" i="2"/>
  <c r="J559" i="2"/>
  <c r="J292" i="2"/>
  <c r="J84" i="2"/>
  <c r="J584" i="2"/>
  <c r="J146" i="2"/>
  <c r="J596" i="2"/>
  <c r="J369" i="2"/>
  <c r="J713" i="2"/>
  <c r="J154" i="2"/>
  <c r="J426" i="2"/>
  <c r="J728" i="2"/>
  <c r="J378" i="2"/>
  <c r="J19" i="2"/>
  <c r="J121" i="2"/>
  <c r="J682" i="2"/>
  <c r="J291" i="2"/>
  <c r="J42" i="2"/>
  <c r="J417" i="2"/>
  <c r="J526" i="2"/>
  <c r="J467" i="2"/>
  <c r="J169" i="2"/>
  <c r="J234" i="2"/>
  <c r="J440" i="2"/>
  <c r="J583" i="2"/>
  <c r="J488" i="2"/>
  <c r="J286" i="2"/>
  <c r="J402" i="2"/>
  <c r="J313" i="2"/>
  <c r="J481" i="2"/>
  <c r="J518" i="2"/>
  <c r="J216" i="2"/>
  <c r="J128" i="2"/>
  <c r="J347" i="2"/>
  <c r="J496" i="2"/>
  <c r="J289" i="2"/>
  <c r="J384" i="2"/>
  <c r="J482" i="2"/>
  <c r="J198" i="2"/>
  <c r="J327" i="2"/>
  <c r="J297" i="2"/>
  <c r="J92" i="2"/>
  <c r="J322" i="2"/>
  <c r="J349" i="2"/>
  <c r="J290" i="2"/>
  <c r="J298" i="2"/>
  <c r="J383" i="2"/>
  <c r="J555" i="2"/>
  <c r="J582" i="2"/>
  <c r="J167" i="2"/>
  <c r="J387" i="2"/>
  <c r="J210" i="2"/>
  <c r="J122" i="2"/>
  <c r="J611" i="2"/>
  <c r="J204" i="2"/>
  <c r="J64" i="2"/>
  <c r="J165" i="2"/>
  <c r="J492" i="2"/>
  <c r="J282" i="2"/>
  <c r="J343" i="2"/>
  <c r="J475" i="2"/>
  <c r="J58" i="2"/>
  <c r="J41" i="2"/>
  <c r="J419" i="2"/>
  <c r="J238" i="2"/>
  <c r="J357" i="2"/>
  <c r="J565" i="2"/>
  <c r="J87" i="2"/>
  <c r="J218" i="2"/>
  <c r="J316" i="2"/>
  <c r="J442" i="2"/>
  <c r="J139" i="2"/>
  <c r="J655" i="2"/>
  <c r="J317" i="2"/>
  <c r="J107" i="2"/>
  <c r="J339" i="2"/>
  <c r="J229" i="2"/>
  <c r="J404" i="2"/>
  <c r="J373" i="2"/>
  <c r="J10" i="2"/>
  <c r="J489" i="2"/>
  <c r="J136" i="2"/>
  <c r="J694" i="2"/>
  <c r="J31" i="2"/>
  <c r="J329" i="2"/>
  <c r="J684" i="2"/>
  <c r="J47" i="2"/>
  <c r="J466" i="2"/>
  <c r="J381" i="2"/>
  <c r="J359" i="2"/>
  <c r="J720" i="2"/>
  <c r="J17" i="2"/>
  <c r="J346" i="2"/>
  <c r="J52" i="2"/>
  <c r="J67" i="2"/>
  <c r="J287" i="2"/>
  <c r="J225" i="2"/>
  <c r="J65" i="2"/>
  <c r="J633" i="2"/>
  <c r="J579" i="2"/>
  <c r="J158" i="2"/>
  <c r="J227" i="2"/>
  <c r="J363" i="2"/>
  <c r="J330" i="2"/>
  <c r="J465" i="2"/>
  <c r="J15" i="2"/>
  <c r="J120" i="2"/>
  <c r="J468" i="2"/>
  <c r="J320" i="2"/>
  <c r="J506" i="2"/>
  <c r="J152" i="2"/>
  <c r="J235" i="2"/>
  <c r="J638" i="2"/>
  <c r="J414" i="2"/>
  <c r="J397" i="2"/>
  <c r="J665" i="2"/>
  <c r="J368" i="2"/>
  <c r="J699" i="2"/>
  <c r="J190" i="2"/>
  <c r="J413" i="2"/>
  <c r="J16" i="2"/>
  <c r="J315" i="2"/>
  <c r="J571" i="2"/>
  <c r="J447" i="2"/>
  <c r="J453" i="2"/>
  <c r="J541" i="2"/>
  <c r="J23" i="2"/>
  <c r="J677" i="2"/>
  <c r="J155" i="2"/>
  <c r="J118" i="2"/>
  <c r="J228" i="2"/>
  <c r="J182" i="2"/>
  <c r="J487" i="2"/>
  <c r="J394" i="2"/>
  <c r="J192" i="2"/>
  <c r="J30" i="2"/>
  <c r="J166" i="2"/>
  <c r="J431" i="2"/>
  <c r="J726" i="2"/>
  <c r="J259" i="2"/>
  <c r="J542" i="2"/>
  <c r="J382" i="2"/>
  <c r="J484" i="2"/>
  <c r="J239" i="2"/>
  <c r="J212" i="2"/>
  <c r="J531" i="2"/>
  <c r="J79" i="2"/>
  <c r="J175" i="2"/>
  <c r="J569" i="2"/>
  <c r="J667" i="2"/>
  <c r="J522" i="2"/>
  <c r="J471" i="2"/>
  <c r="J544" i="2"/>
  <c r="J580" i="2"/>
  <c r="J564" i="2"/>
  <c r="J635" i="2"/>
  <c r="J70" i="2"/>
  <c r="J664" i="2"/>
  <c r="J299" i="2"/>
  <c r="J4" i="2"/>
  <c r="J405" i="2"/>
  <c r="J434" i="2"/>
  <c r="J628" i="2"/>
  <c r="J703" i="2"/>
  <c r="J202" i="2"/>
  <c r="J32" i="2"/>
  <c r="J191" i="2"/>
  <c r="J574" i="2"/>
  <c r="J201" i="2"/>
  <c r="J697" i="2"/>
  <c r="J318" i="2"/>
  <c r="J589" i="2"/>
  <c r="J485" i="2"/>
  <c r="J557" i="2"/>
  <c r="J331" i="2"/>
  <c r="J149" i="2"/>
  <c r="J427" i="2"/>
  <c r="J396" i="2"/>
  <c r="J76" i="2"/>
  <c r="J672" i="2"/>
  <c r="J448" i="2"/>
  <c r="J649" i="2"/>
  <c r="J59" i="2"/>
  <c r="J279" i="2"/>
  <c r="J668" i="2"/>
  <c r="J280" i="2"/>
  <c r="J403" i="2"/>
  <c r="J433" i="2"/>
  <c r="J621" i="2"/>
  <c r="J436" i="2"/>
  <c r="J97" i="2"/>
  <c r="J270" i="2"/>
  <c r="J141" i="2"/>
  <c r="J71" i="2"/>
  <c r="J62" i="2"/>
  <c r="J195" i="2"/>
  <c r="J74" i="2"/>
  <c r="J308" i="2"/>
  <c r="J230" i="2"/>
  <c r="J525" i="2"/>
  <c r="J134" i="2"/>
  <c r="J288" i="2"/>
  <c r="J623" i="2"/>
  <c r="J572" i="2"/>
  <c r="J6" i="2"/>
  <c r="J410" i="2"/>
  <c r="J656" i="2"/>
  <c r="J364" i="2"/>
  <c r="J104" i="2"/>
  <c r="J176" i="2"/>
  <c r="J535" i="2"/>
  <c r="J540" i="2"/>
  <c r="J303" i="2"/>
  <c r="J100" i="2"/>
  <c r="J332" i="2"/>
  <c r="J545" i="2"/>
  <c r="J437" i="2"/>
  <c r="J418" i="2"/>
  <c r="J37" i="2"/>
  <c r="J108" i="2"/>
  <c r="J214" i="2"/>
  <c r="J48" i="2"/>
  <c r="J125" i="2"/>
  <c r="J424" i="2"/>
  <c r="J296" i="2"/>
  <c r="J43" i="2"/>
  <c r="J412" i="2"/>
  <c r="J630" i="2"/>
  <c r="J568" i="2"/>
  <c r="J637" i="2"/>
  <c r="J54" i="2"/>
  <c r="J476" i="2"/>
  <c r="J469" i="2"/>
  <c r="J398" i="2"/>
  <c r="J388" i="2"/>
  <c r="J458" i="2"/>
  <c r="J607" i="2"/>
  <c r="J714" i="2"/>
  <c r="J716" i="2"/>
  <c r="J391" i="2"/>
  <c r="J590" i="2"/>
  <c r="J211" i="2"/>
  <c r="J53" i="2"/>
  <c r="J480" i="2"/>
  <c r="J548" i="2"/>
  <c r="J57" i="2"/>
  <c r="J425" i="2"/>
  <c r="J483" i="2"/>
  <c r="J113" i="2"/>
  <c r="J451" i="2"/>
  <c r="J266" i="2"/>
  <c r="J21" i="2"/>
  <c r="J24" i="2"/>
  <c r="J350" i="2"/>
  <c r="J375" i="2"/>
  <c r="J503" i="2"/>
  <c r="J188" i="2"/>
  <c r="J499" i="2"/>
  <c r="J150" i="2"/>
  <c r="J731" i="2"/>
  <c r="J501" i="2"/>
  <c r="J429" i="2"/>
  <c r="J3" i="2"/>
  <c r="J138" i="2"/>
  <c r="J556" i="2"/>
  <c r="J345" i="2"/>
  <c r="J399" i="2"/>
  <c r="J208" i="2"/>
  <c r="J55" i="2"/>
  <c r="J90" i="2"/>
  <c r="J415" i="2"/>
  <c r="J217" i="2"/>
  <c r="J625" i="2"/>
  <c r="J160" i="2"/>
  <c r="J133" i="2"/>
  <c r="J529" i="2"/>
  <c r="J179" i="2"/>
  <c r="J233" i="2"/>
  <c r="J505" i="2"/>
  <c r="J367" i="2"/>
  <c r="J80" i="2"/>
  <c r="J130" i="2"/>
  <c r="J221" i="2"/>
  <c r="J510" i="2"/>
  <c r="J197" i="2"/>
  <c r="J688" i="2"/>
  <c r="J573" i="2"/>
  <c r="J49" i="2"/>
  <c r="J319" i="2"/>
  <c r="J549" i="2"/>
  <c r="J93" i="2"/>
  <c r="J142" i="2"/>
  <c r="J365" i="2"/>
  <c r="J127" i="2"/>
  <c r="J470" i="2"/>
  <c r="J356" i="2"/>
  <c r="J5" i="2"/>
  <c r="J335" i="2"/>
  <c r="J250" i="2"/>
  <c r="J261" i="2"/>
  <c r="J231" i="2"/>
  <c r="J300" i="2"/>
  <c r="J137" i="2"/>
  <c r="J36" i="2"/>
  <c r="J421" i="2"/>
  <c r="J561" i="2"/>
  <c r="J60" i="2"/>
  <c r="J220" i="2"/>
  <c r="J673" i="2"/>
  <c r="J63" i="2"/>
  <c r="J636" i="2"/>
  <c r="J147" i="2"/>
  <c r="J594" i="2"/>
  <c r="J371" i="2"/>
  <c r="J68" i="2"/>
  <c r="J94" i="2"/>
  <c r="J75" i="2"/>
  <c r="J552" i="2"/>
  <c r="J344" i="2"/>
  <c r="J532" i="2"/>
  <c r="J132" i="2"/>
  <c r="J153" i="2"/>
  <c r="J276" i="2"/>
  <c r="J392" i="2"/>
  <c r="J22" i="2"/>
  <c r="J536" i="2"/>
  <c r="J255" i="2"/>
  <c r="J135" i="2"/>
  <c r="J45" i="2"/>
  <c r="J428" i="2"/>
  <c r="J224" i="2"/>
  <c r="J157" i="2"/>
  <c r="J338" i="2"/>
  <c r="J178" i="2"/>
  <c r="J686" i="2"/>
  <c r="J99" i="2"/>
  <c r="J658" i="2"/>
  <c r="J406" i="2"/>
  <c r="J2" i="2"/>
  <c r="J334" i="2"/>
  <c r="J38" i="2"/>
  <c r="J490" i="2"/>
  <c r="J400" i="2"/>
  <c r="J61" i="2"/>
  <c r="J111" i="2"/>
  <c r="J591" i="2"/>
  <c r="J116" i="2"/>
  <c r="J642" i="2"/>
  <c r="J275" i="2"/>
  <c r="J708" i="2"/>
  <c r="J184" i="2"/>
  <c r="J35" i="2"/>
  <c r="J98" i="2"/>
  <c r="J588" i="2"/>
  <c r="J187" i="2"/>
  <c r="J432" i="2"/>
  <c r="J423" i="2"/>
  <c r="J148" i="2"/>
  <c r="J734" i="2"/>
  <c r="J180" i="2"/>
  <c r="J9" i="2"/>
  <c r="J34" i="2"/>
  <c r="J174" i="2"/>
  <c r="J26" i="2"/>
  <c r="J593" i="2"/>
  <c r="J126" i="2"/>
  <c r="J401" i="2"/>
  <c r="J236" i="2"/>
  <c r="J102" i="2"/>
  <c r="J183" i="2"/>
  <c r="J91" i="2"/>
  <c r="J46" i="2"/>
  <c r="J441" i="2"/>
  <c r="J551" i="2"/>
  <c r="J18" i="2"/>
  <c r="J508" i="2"/>
  <c r="J312" i="2"/>
  <c r="J515" i="2"/>
  <c r="J683" i="2"/>
  <c r="J601" i="2"/>
  <c r="J194" i="2"/>
  <c r="J632" i="2"/>
  <c r="J324" i="2"/>
  <c r="J50" i="2"/>
  <c r="J407" i="2"/>
  <c r="J715" i="2"/>
  <c r="J311" i="2"/>
  <c r="J170" i="2"/>
  <c r="J12" i="2"/>
  <c r="J643" i="2"/>
  <c r="J390" i="2"/>
  <c r="J653" i="2"/>
  <c r="J28" i="2"/>
  <c r="J159" i="2"/>
  <c r="J14" i="2"/>
  <c r="J493" i="2"/>
  <c r="J340" i="2"/>
  <c r="J634" i="2"/>
  <c r="J264" i="2"/>
  <c r="J605" i="2"/>
  <c r="J196" i="2"/>
  <c r="J124" i="2"/>
  <c r="J459" i="2"/>
  <c r="J241" i="2"/>
  <c r="J477" i="2"/>
  <c r="J527" i="2"/>
  <c r="J219" i="2"/>
  <c r="J244" i="2"/>
  <c r="J33" i="2"/>
  <c r="J464" i="2"/>
  <c r="J13" i="2"/>
  <c r="J245" i="2"/>
  <c r="J609" i="2"/>
  <c r="J597" i="2"/>
  <c r="J511" i="2"/>
  <c r="J257" i="2"/>
  <c r="J366" i="2"/>
  <c r="J456" i="2"/>
  <c r="J358" i="2"/>
  <c r="J242" i="2"/>
  <c r="J193" i="2"/>
  <c r="J640" i="2"/>
  <c r="J223" i="2"/>
  <c r="J724" i="2"/>
  <c r="J709" i="2"/>
  <c r="J254" i="2"/>
  <c r="J8" i="2"/>
  <c r="J260" i="2"/>
  <c r="J644" i="2"/>
  <c r="J455" i="2"/>
  <c r="J110" i="2"/>
  <c r="J123" i="2"/>
  <c r="J631" i="2"/>
  <c r="J486" i="2"/>
  <c r="J543" i="2"/>
  <c r="J143" i="2"/>
  <c r="J570" i="2"/>
  <c r="J502" i="2"/>
  <c r="J246" i="2"/>
  <c r="J7" i="2"/>
  <c r="J435" i="2"/>
  <c r="J626" i="2"/>
  <c r="J11" i="2"/>
  <c r="J105" i="2"/>
  <c r="J240" i="2"/>
  <c r="J144" i="2"/>
  <c r="J514" i="2"/>
  <c r="J27" i="2"/>
  <c r="J443" i="2"/>
  <c r="J164" i="2"/>
  <c r="J661" i="2"/>
  <c r="J162" i="2"/>
  <c r="J416" i="2"/>
  <c r="J598" i="2"/>
  <c r="J639" i="2"/>
  <c r="J171" i="2"/>
  <c r="J321" i="2"/>
  <c r="J690" i="2"/>
  <c r="J718" i="2"/>
  <c r="J516" i="2"/>
  <c r="J82" i="2"/>
  <c r="J161" i="2"/>
  <c r="J587" i="2"/>
  <c r="J114" i="2"/>
  <c r="J652" i="2"/>
  <c r="J725" i="2"/>
  <c r="J538" i="2"/>
  <c r="J705" i="2"/>
  <c r="J213" i="2"/>
  <c r="J328" i="2"/>
  <c r="J523" i="2"/>
  <c r="J305" i="2"/>
  <c r="J360" i="2"/>
  <c r="J309" i="2"/>
  <c r="J301" i="2"/>
  <c r="J354" i="2"/>
  <c r="J361" i="2"/>
  <c r="J293" i="2"/>
  <c r="J20" i="2"/>
  <c r="J650" i="2"/>
  <c r="J323" i="2"/>
  <c r="J129" i="2"/>
  <c r="J131" i="2"/>
  <c r="J604" i="2"/>
  <c r="J717" i="2"/>
  <c r="J374" i="2"/>
  <c r="J274" i="2"/>
  <c r="J172" i="2"/>
  <c r="J44" i="2"/>
  <c r="J25" i="2"/>
  <c r="J581" i="2"/>
  <c r="J509" i="2"/>
  <c r="J524" i="2"/>
  <c r="J558" i="2"/>
  <c r="J29" i="2"/>
  <c r="J377" i="2"/>
  <c r="J304" i="2"/>
  <c r="J563" i="2"/>
  <c r="J576" i="2"/>
  <c r="J56" i="2"/>
  <c r="J479" i="2"/>
  <c r="J615" i="2"/>
  <c r="J77" i="2"/>
  <c r="J379" i="2"/>
  <c r="J81" i="2"/>
  <c r="J267" i="2"/>
  <c r="J177" i="2"/>
  <c r="J721" i="2"/>
  <c r="J462" i="2"/>
  <c r="J278" i="2"/>
  <c r="J103" i="2"/>
  <c r="J73" i="2"/>
  <c r="J295" i="2"/>
  <c r="J209" i="2"/>
  <c r="J86" i="2"/>
  <c r="J422" i="2"/>
  <c r="J647" i="2"/>
  <c r="J599" i="2"/>
  <c r="J691" i="2"/>
  <c r="J445" i="2"/>
  <c r="J326" i="2"/>
  <c r="J575" i="2"/>
  <c r="J695" i="2"/>
  <c r="J577" i="2"/>
  <c r="J372" i="2"/>
  <c r="J698" i="2"/>
  <c r="J537" i="2"/>
  <c r="J472" i="2"/>
  <c r="J341" i="2"/>
  <c r="J248" i="2"/>
  <c r="J566" i="2"/>
  <c r="J449" i="2"/>
  <c r="J507" i="2"/>
  <c r="J595" i="2"/>
  <c r="J232" i="2"/>
  <c r="J474" i="2"/>
  <c r="J586" i="2"/>
  <c r="J438" i="2"/>
  <c r="J39" i="2"/>
  <c r="J205" i="2"/>
  <c r="J722" i="2"/>
  <c r="J269" i="2"/>
  <c r="J115" i="2"/>
  <c r="J735" i="2"/>
  <c r="J206" i="2"/>
  <c r="J83" i="2"/>
  <c r="J617" i="2"/>
  <c r="J457" i="2"/>
  <c r="J610" i="2"/>
  <c r="J616" i="2"/>
  <c r="J307" i="2"/>
  <c r="J454" i="2"/>
  <c r="J186" i="2"/>
  <c r="J352" i="2"/>
  <c r="J145" i="2"/>
  <c r="J562" i="2"/>
  <c r="J112" i="2"/>
  <c r="J473" i="2"/>
  <c r="J660" i="2"/>
  <c r="J348" i="2"/>
  <c r="J460" i="2"/>
  <c r="J519" i="2"/>
  <c r="J119" i="2"/>
  <c r="J450" i="2"/>
  <c r="J704" i="2"/>
  <c r="J669" i="2"/>
  <c r="J411" i="2"/>
  <c r="J685" i="2"/>
  <c r="J96" i="2"/>
  <c r="J409" i="2"/>
  <c r="J272" i="2"/>
  <c r="J78" i="2"/>
  <c r="J265" i="2"/>
  <c r="J89" i="2"/>
  <c r="J72" i="2"/>
  <c r="J553" i="2"/>
  <c r="J140" i="2"/>
  <c r="J622" i="2"/>
  <c r="J602" i="2"/>
  <c r="J560" i="2"/>
  <c r="J199" i="2"/>
  <c r="J40" i="2"/>
  <c r="J249" i="2"/>
  <c r="J247" i="2"/>
  <c r="J310" i="2"/>
  <c r="J262" i="2"/>
  <c r="J619" i="2"/>
  <c r="J385" i="2"/>
  <c r="J521" i="2"/>
  <c r="J641" i="2"/>
  <c r="J550" i="2"/>
  <c r="J627" i="2"/>
  <c r="J69" i="2"/>
  <c r="J648" i="2"/>
  <c r="J283" i="2"/>
  <c r="J200" i="2"/>
  <c r="J659" i="2"/>
  <c r="J520" i="2"/>
  <c r="J693" i="2"/>
  <c r="J430" i="2"/>
  <c r="J151" i="2"/>
  <c r="J226" i="2"/>
  <c r="J707" i="2"/>
  <c r="J386" i="2"/>
  <c r="J306" i="2"/>
  <c r="J362" i="2"/>
  <c r="J185" i="2"/>
  <c r="J222" i="2"/>
  <c r="J702" i="2"/>
  <c r="J66" i="2"/>
  <c r="J95" i="2"/>
  <c r="J612" i="2"/>
  <c r="J674" i="2"/>
  <c r="J263" i="2"/>
  <c r="J554" i="2"/>
  <c r="J719" i="2"/>
  <c r="J256" i="2"/>
  <c r="J163" i="2"/>
  <c r="J252" i="2"/>
  <c r="J657" i="2"/>
  <c r="J117" i="2"/>
  <c r="J106" i="2"/>
  <c r="J237" i="2"/>
  <c r="J578" i="2"/>
  <c r="J620" i="2"/>
  <c r="J738" i="2"/>
  <c r="J530" i="2"/>
  <c r="J546" i="2"/>
  <c r="J592" i="2"/>
  <c r="J711" i="2"/>
  <c r="J495" i="2"/>
  <c r="J342" i="2"/>
  <c r="J277" i="2"/>
  <c r="J681" i="2"/>
  <c r="J273" i="2"/>
  <c r="J736" i="2"/>
  <c r="J101" i="2"/>
  <c r="J500" i="2"/>
  <c r="J325" i="2"/>
  <c r="J463" i="2"/>
  <c r="J494" i="2"/>
  <c r="J567" i="2"/>
  <c r="J534" i="2"/>
  <c r="J207" i="2"/>
  <c r="J733" i="2"/>
  <c r="J624" i="2"/>
  <c r="J517" i="2"/>
  <c r="J689" i="2"/>
  <c r="J420" i="2"/>
  <c r="J351" i="2"/>
  <c r="J701" i="2"/>
  <c r="J85" i="2"/>
  <c r="J497" i="2"/>
  <c r="J285" i="2"/>
  <c r="J712" i="2"/>
  <c r="J284" i="2"/>
  <c r="J547" i="2"/>
  <c r="J215" i="2"/>
  <c r="J173" i="2"/>
  <c r="J478" i="2"/>
  <c r="J88" i="2"/>
  <c r="J268" i="2"/>
  <c r="J258" i="2"/>
  <c r="J539" i="2"/>
  <c r="J336" i="2"/>
  <c r="J393" i="2"/>
  <c r="J253" i="2"/>
  <c r="J651" i="2"/>
  <c r="J302" i="2"/>
  <c r="J314" i="2"/>
  <c r="J444" i="2"/>
  <c r="J203" i="2"/>
  <c r="J614" i="2"/>
  <c r="J452" i="2"/>
  <c r="J600" i="2"/>
  <c r="J389" i="2"/>
  <c r="J189" i="2"/>
  <c r="J613" i="2"/>
  <c r="J687" i="2"/>
  <c r="J729" i="2"/>
  <c r="J355" i="2"/>
  <c r="J603" i="2"/>
  <c r="J294" i="2"/>
  <c r="J528" i="2"/>
  <c r="J678" i="2"/>
  <c r="J675" i="2"/>
  <c r="J498" i="2"/>
  <c r="J251" i="2"/>
  <c r="J666" i="2"/>
  <c r="J663" i="2"/>
  <c r="J606" i="2"/>
  <c r="J408" i="2"/>
  <c r="J281" i="2"/>
  <c r="J585" i="2"/>
  <c r="J662" i="2"/>
  <c r="J700" i="2"/>
  <c r="J692" i="2"/>
  <c r="J513" i="2"/>
  <c r="J533" i="2"/>
  <c r="J730" i="2"/>
  <c r="J676" i="2"/>
  <c r="J679" i="2"/>
  <c r="J491" i="2"/>
  <c r="J696" i="2"/>
  <c r="J671" i="2"/>
  <c r="J680" i="2"/>
  <c r="J706" i="2"/>
  <c r="J723" i="2"/>
  <c r="J732" i="2"/>
  <c r="J710" i="2"/>
  <c r="J727" i="2"/>
  <c r="J629" i="2"/>
  <c r="J646" i="2"/>
  <c r="J737" i="2"/>
  <c r="H654" i="2"/>
  <c r="H504" i="2"/>
  <c r="H512" i="2"/>
  <c r="H109" i="2"/>
  <c r="H271" i="2"/>
  <c r="H370" i="2"/>
  <c r="H337" i="2"/>
  <c r="H353" i="2"/>
  <c r="H461" i="2"/>
  <c r="H618" i="2"/>
  <c r="H181" i="2"/>
  <c r="H333" i="2"/>
  <c r="H156" i="2"/>
  <c r="H670" i="2"/>
  <c r="H168" i="2"/>
  <c r="H446" i="2"/>
  <c r="H608" i="2"/>
  <c r="H51" i="2"/>
  <c r="H645" i="2"/>
  <c r="H395" i="2"/>
  <c r="H439" i="2"/>
  <c r="H380" i="2"/>
  <c r="H243" i="2"/>
  <c r="H376" i="2"/>
  <c r="H559" i="2"/>
  <c r="H292" i="2"/>
  <c r="H84" i="2"/>
  <c r="H584" i="2"/>
  <c r="H146" i="2"/>
  <c r="H596" i="2"/>
  <c r="H369" i="2"/>
  <c r="H713" i="2"/>
  <c r="H154" i="2"/>
  <c r="H426" i="2"/>
  <c r="H728" i="2"/>
  <c r="H378" i="2"/>
  <c r="H19" i="2"/>
  <c r="H121" i="2"/>
  <c r="H682" i="2"/>
  <c r="H291" i="2"/>
  <c r="H42" i="2"/>
  <c r="H417" i="2"/>
  <c r="H526" i="2"/>
  <c r="H467" i="2"/>
  <c r="H169" i="2"/>
  <c r="H234" i="2"/>
  <c r="H440" i="2"/>
  <c r="H583" i="2"/>
  <c r="H488" i="2"/>
  <c r="H286" i="2"/>
  <c r="H402" i="2"/>
  <c r="H313" i="2"/>
  <c r="H481" i="2"/>
  <c r="H518" i="2"/>
  <c r="H216" i="2"/>
  <c r="H128" i="2"/>
  <c r="H347" i="2"/>
  <c r="H496" i="2"/>
  <c r="H289" i="2"/>
  <c r="H384" i="2"/>
  <c r="H482" i="2"/>
  <c r="H198" i="2"/>
  <c r="H327" i="2"/>
  <c r="H297" i="2"/>
  <c r="H92" i="2"/>
  <c r="H322" i="2"/>
  <c r="H349" i="2"/>
  <c r="H290" i="2"/>
  <c r="H298" i="2"/>
  <c r="H383" i="2"/>
  <c r="H555" i="2"/>
  <c r="H582" i="2"/>
  <c r="H167" i="2"/>
  <c r="H387" i="2"/>
  <c r="H210" i="2"/>
  <c r="H122" i="2"/>
  <c r="H611" i="2"/>
  <c r="H204" i="2"/>
  <c r="H64" i="2"/>
  <c r="H165" i="2"/>
  <c r="H492" i="2"/>
  <c r="H282" i="2"/>
  <c r="H343" i="2"/>
  <c r="H475" i="2"/>
  <c r="H58" i="2"/>
  <c r="H41" i="2"/>
  <c r="H419" i="2"/>
  <c r="H238" i="2"/>
  <c r="H357" i="2"/>
  <c r="H565" i="2"/>
  <c r="H87" i="2"/>
  <c r="H218" i="2"/>
  <c r="H316" i="2"/>
  <c r="H442" i="2"/>
  <c r="H139" i="2"/>
  <c r="H655" i="2"/>
  <c r="H317" i="2"/>
  <c r="H107" i="2"/>
  <c r="H339" i="2"/>
  <c r="H229" i="2"/>
  <c r="H404" i="2"/>
  <c r="H373" i="2"/>
  <c r="H10" i="2"/>
  <c r="H489" i="2"/>
  <c r="H136" i="2"/>
  <c r="H694" i="2"/>
  <c r="H31" i="2"/>
  <c r="H329" i="2"/>
  <c r="H684" i="2"/>
  <c r="H47" i="2"/>
  <c r="H466" i="2"/>
  <c r="H381" i="2"/>
  <c r="H359" i="2"/>
  <c r="H720" i="2"/>
  <c r="H17" i="2"/>
  <c r="H346" i="2"/>
  <c r="H52" i="2"/>
  <c r="H67" i="2"/>
  <c r="H287" i="2"/>
  <c r="H225" i="2"/>
  <c r="H65" i="2"/>
  <c r="H633" i="2"/>
  <c r="H579" i="2"/>
  <c r="H158" i="2"/>
  <c r="H227" i="2"/>
  <c r="H363" i="2"/>
  <c r="H330" i="2"/>
  <c r="H465" i="2"/>
  <c r="H15" i="2"/>
  <c r="H120" i="2"/>
  <c r="H468" i="2"/>
  <c r="H320" i="2"/>
  <c r="H506" i="2"/>
  <c r="H152" i="2"/>
  <c r="H235" i="2"/>
  <c r="H638" i="2"/>
  <c r="H414" i="2"/>
  <c r="H397" i="2"/>
  <c r="H665" i="2"/>
  <c r="H368" i="2"/>
  <c r="H699" i="2"/>
  <c r="H190" i="2"/>
  <c r="H413" i="2"/>
  <c r="H16" i="2"/>
  <c r="H315" i="2"/>
  <c r="H571" i="2"/>
  <c r="H447" i="2"/>
  <c r="H453" i="2"/>
  <c r="H541" i="2"/>
  <c r="H23" i="2"/>
  <c r="H677" i="2"/>
  <c r="H155" i="2"/>
  <c r="H118" i="2"/>
  <c r="H228" i="2"/>
  <c r="H182" i="2"/>
  <c r="H487" i="2"/>
  <c r="H394" i="2"/>
  <c r="H192" i="2"/>
  <c r="H30" i="2"/>
  <c r="H166" i="2"/>
  <c r="H431" i="2"/>
  <c r="H726" i="2"/>
  <c r="H259" i="2"/>
  <c r="H542" i="2"/>
  <c r="H382" i="2"/>
  <c r="H484" i="2"/>
  <c r="H239" i="2"/>
  <c r="H212" i="2"/>
  <c r="H531" i="2"/>
  <c r="H79" i="2"/>
  <c r="H175" i="2"/>
  <c r="H569" i="2"/>
  <c r="H667" i="2"/>
  <c r="H522" i="2"/>
  <c r="H471" i="2"/>
  <c r="H544" i="2"/>
  <c r="H580" i="2"/>
  <c r="H564" i="2"/>
  <c r="H635" i="2"/>
  <c r="H70" i="2"/>
  <c r="H664" i="2"/>
  <c r="H299" i="2"/>
  <c r="H4" i="2"/>
  <c r="H405" i="2"/>
  <c r="H434" i="2"/>
  <c r="H628" i="2"/>
  <c r="H703" i="2"/>
  <c r="H202" i="2"/>
  <c r="H32" i="2"/>
  <c r="H191" i="2"/>
  <c r="H574" i="2"/>
  <c r="H201" i="2"/>
  <c r="H697" i="2"/>
  <c r="H318" i="2"/>
  <c r="H589" i="2"/>
  <c r="H485" i="2"/>
  <c r="H557" i="2"/>
  <c r="H331" i="2"/>
  <c r="H149" i="2"/>
  <c r="H427" i="2"/>
  <c r="H396" i="2"/>
  <c r="H76" i="2"/>
  <c r="H672" i="2"/>
  <c r="H448" i="2"/>
  <c r="H649" i="2"/>
  <c r="H59" i="2"/>
  <c r="H279" i="2"/>
  <c r="H668" i="2"/>
  <c r="H280" i="2"/>
  <c r="H403" i="2"/>
  <c r="H433" i="2"/>
  <c r="H621" i="2"/>
  <c r="H436" i="2"/>
  <c r="H97" i="2"/>
  <c r="H270" i="2"/>
  <c r="H141" i="2"/>
  <c r="H71" i="2"/>
  <c r="H62" i="2"/>
  <c r="H195" i="2"/>
  <c r="H74" i="2"/>
  <c r="H308" i="2"/>
  <c r="H230" i="2"/>
  <c r="H525" i="2"/>
  <c r="H134" i="2"/>
  <c r="H288" i="2"/>
  <c r="H623" i="2"/>
  <c r="H572" i="2"/>
  <c r="H6" i="2"/>
  <c r="H410" i="2"/>
  <c r="H656" i="2"/>
  <c r="H364" i="2"/>
  <c r="H104" i="2"/>
  <c r="H176" i="2"/>
  <c r="H535" i="2"/>
  <c r="H540" i="2"/>
  <c r="H303" i="2"/>
  <c r="H100" i="2"/>
  <c r="H332" i="2"/>
  <c r="H545" i="2"/>
  <c r="H437" i="2"/>
  <c r="H418" i="2"/>
  <c r="H37" i="2"/>
  <c r="H108" i="2"/>
  <c r="H214" i="2"/>
  <c r="H48" i="2"/>
  <c r="H125" i="2"/>
  <c r="H424" i="2"/>
  <c r="H296" i="2"/>
  <c r="H43" i="2"/>
  <c r="H412" i="2"/>
  <c r="H630" i="2"/>
  <c r="H568" i="2"/>
  <c r="H637" i="2"/>
  <c r="H54" i="2"/>
  <c r="H476" i="2"/>
  <c r="H469" i="2"/>
  <c r="H398" i="2"/>
  <c r="H388" i="2"/>
  <c r="H458" i="2"/>
  <c r="H607" i="2"/>
  <c r="H714" i="2"/>
  <c r="H716" i="2"/>
  <c r="H391" i="2"/>
  <c r="H590" i="2"/>
  <c r="H211" i="2"/>
  <c r="H53" i="2"/>
  <c r="H480" i="2"/>
  <c r="H548" i="2"/>
  <c r="H57" i="2"/>
  <c r="H425" i="2"/>
  <c r="H483" i="2"/>
  <c r="H113" i="2"/>
  <c r="H451" i="2"/>
  <c r="H266" i="2"/>
  <c r="H21" i="2"/>
  <c r="H24" i="2"/>
  <c r="H350" i="2"/>
  <c r="H375" i="2"/>
  <c r="H503" i="2"/>
  <c r="H188" i="2"/>
  <c r="H499" i="2"/>
  <c r="H150" i="2"/>
  <c r="H731" i="2"/>
  <c r="H501" i="2"/>
  <c r="H429" i="2"/>
  <c r="H3" i="2"/>
  <c r="H138" i="2"/>
  <c r="H556" i="2"/>
  <c r="H345" i="2"/>
  <c r="H399" i="2"/>
  <c r="H208" i="2"/>
  <c r="H55" i="2"/>
  <c r="H90" i="2"/>
  <c r="H415" i="2"/>
  <c r="H217" i="2"/>
  <c r="H625" i="2"/>
  <c r="H160" i="2"/>
  <c r="H133" i="2"/>
  <c r="H529" i="2"/>
  <c r="H179" i="2"/>
  <c r="H233" i="2"/>
  <c r="H505" i="2"/>
  <c r="H367" i="2"/>
  <c r="H80" i="2"/>
  <c r="H130" i="2"/>
  <c r="H221" i="2"/>
  <c r="H510" i="2"/>
  <c r="H197" i="2"/>
  <c r="H688" i="2"/>
  <c r="H573" i="2"/>
  <c r="H49" i="2"/>
  <c r="H319" i="2"/>
  <c r="H549" i="2"/>
  <c r="H93" i="2"/>
  <c r="H142" i="2"/>
  <c r="H365" i="2"/>
  <c r="H127" i="2"/>
  <c r="H470" i="2"/>
  <c r="H356" i="2"/>
  <c r="H5" i="2"/>
  <c r="H335" i="2"/>
  <c r="H250" i="2"/>
  <c r="H261" i="2"/>
  <c r="H231" i="2"/>
  <c r="H300" i="2"/>
  <c r="H137" i="2"/>
  <c r="H36" i="2"/>
  <c r="H421" i="2"/>
  <c r="H561" i="2"/>
  <c r="H60" i="2"/>
  <c r="H220" i="2"/>
  <c r="H673" i="2"/>
  <c r="H63" i="2"/>
  <c r="H636" i="2"/>
  <c r="H147" i="2"/>
  <c r="H594" i="2"/>
  <c r="H371" i="2"/>
  <c r="H68" i="2"/>
  <c r="H94" i="2"/>
  <c r="H75" i="2"/>
  <c r="H552" i="2"/>
  <c r="H344" i="2"/>
  <c r="H532" i="2"/>
  <c r="H132" i="2"/>
  <c r="H153" i="2"/>
  <c r="H276" i="2"/>
  <c r="H392" i="2"/>
  <c r="H22" i="2"/>
  <c r="H536" i="2"/>
  <c r="H255" i="2"/>
  <c r="H135" i="2"/>
  <c r="H45" i="2"/>
  <c r="H428" i="2"/>
  <c r="H224" i="2"/>
  <c r="H157" i="2"/>
  <c r="H338" i="2"/>
  <c r="H178" i="2"/>
  <c r="H686" i="2"/>
  <c r="H99" i="2"/>
  <c r="H658" i="2"/>
  <c r="H406" i="2"/>
  <c r="H2" i="2"/>
  <c r="H334" i="2"/>
  <c r="H38" i="2"/>
  <c r="H490" i="2"/>
  <c r="H400" i="2"/>
  <c r="H61" i="2"/>
  <c r="H111" i="2"/>
  <c r="H591" i="2"/>
  <c r="H116" i="2"/>
  <c r="H642" i="2"/>
  <c r="H275" i="2"/>
  <c r="H708" i="2"/>
  <c r="H184" i="2"/>
  <c r="H35" i="2"/>
  <c r="H98" i="2"/>
  <c r="H588" i="2"/>
  <c r="H187" i="2"/>
  <c r="H432" i="2"/>
  <c r="H423" i="2"/>
  <c r="H148" i="2"/>
  <c r="H734" i="2"/>
  <c r="H180" i="2"/>
  <c r="H9" i="2"/>
  <c r="H34" i="2"/>
  <c r="H174" i="2"/>
  <c r="H26" i="2"/>
  <c r="H593" i="2"/>
  <c r="H126" i="2"/>
  <c r="H401" i="2"/>
  <c r="H236" i="2"/>
  <c r="H102" i="2"/>
  <c r="H183" i="2"/>
  <c r="H91" i="2"/>
  <c r="H46" i="2"/>
  <c r="H441" i="2"/>
  <c r="H551" i="2"/>
  <c r="H18" i="2"/>
  <c r="H508" i="2"/>
  <c r="H312" i="2"/>
  <c r="H515" i="2"/>
  <c r="H683" i="2"/>
  <c r="H601" i="2"/>
  <c r="H194" i="2"/>
  <c r="H632" i="2"/>
  <c r="H324" i="2"/>
  <c r="H50" i="2"/>
  <c r="H407" i="2"/>
  <c r="H715" i="2"/>
  <c r="H311" i="2"/>
  <c r="H170" i="2"/>
  <c r="H12" i="2"/>
  <c r="H643" i="2"/>
  <c r="H390" i="2"/>
  <c r="H653" i="2"/>
  <c r="H28" i="2"/>
  <c r="H159" i="2"/>
  <c r="H14" i="2"/>
  <c r="H493" i="2"/>
  <c r="H340" i="2"/>
  <c r="H634" i="2"/>
  <c r="H264" i="2"/>
  <c r="H605" i="2"/>
  <c r="H196" i="2"/>
  <c r="H124" i="2"/>
  <c r="H459" i="2"/>
  <c r="H241" i="2"/>
  <c r="H477" i="2"/>
  <c r="H527" i="2"/>
  <c r="H219" i="2"/>
  <c r="H244" i="2"/>
  <c r="H33" i="2"/>
  <c r="H464" i="2"/>
  <c r="H13" i="2"/>
  <c r="H245" i="2"/>
  <c r="H609" i="2"/>
  <c r="H597" i="2"/>
  <c r="H511" i="2"/>
  <c r="H257" i="2"/>
  <c r="H366" i="2"/>
  <c r="H456" i="2"/>
  <c r="H358" i="2"/>
  <c r="H242" i="2"/>
  <c r="H193" i="2"/>
  <c r="H640" i="2"/>
  <c r="H223" i="2"/>
  <c r="H724" i="2"/>
  <c r="H709" i="2"/>
  <c r="H254" i="2"/>
  <c r="H8" i="2"/>
  <c r="H260" i="2"/>
  <c r="H644" i="2"/>
  <c r="H455" i="2"/>
  <c r="H110" i="2"/>
  <c r="H123" i="2"/>
  <c r="H631" i="2"/>
  <c r="H486" i="2"/>
  <c r="H543" i="2"/>
  <c r="H143" i="2"/>
  <c r="H570" i="2"/>
  <c r="H502" i="2"/>
  <c r="H246" i="2"/>
  <c r="H7" i="2"/>
  <c r="H435" i="2"/>
  <c r="H626" i="2"/>
  <c r="H11" i="2"/>
  <c r="H105" i="2"/>
  <c r="H240" i="2"/>
  <c r="H144" i="2"/>
  <c r="H514" i="2"/>
  <c r="H27" i="2"/>
  <c r="H443" i="2"/>
  <c r="H164" i="2"/>
  <c r="H661" i="2"/>
  <c r="H162" i="2"/>
  <c r="H416" i="2"/>
  <c r="H598" i="2"/>
  <c r="H639" i="2"/>
  <c r="H171" i="2"/>
  <c r="H321" i="2"/>
  <c r="H690" i="2"/>
  <c r="H718" i="2"/>
  <c r="H516" i="2"/>
  <c r="H82" i="2"/>
  <c r="H161" i="2"/>
  <c r="H587" i="2"/>
  <c r="H114" i="2"/>
  <c r="H652" i="2"/>
  <c r="H725" i="2"/>
  <c r="H538" i="2"/>
  <c r="H705" i="2"/>
  <c r="H213" i="2"/>
  <c r="H328" i="2"/>
  <c r="H523" i="2"/>
  <c r="H305" i="2"/>
  <c r="H360" i="2"/>
  <c r="H309" i="2"/>
  <c r="H301" i="2"/>
  <c r="H354" i="2"/>
  <c r="H361" i="2"/>
  <c r="H293" i="2"/>
  <c r="H20" i="2"/>
  <c r="H650" i="2"/>
  <c r="H323" i="2"/>
  <c r="H129" i="2"/>
  <c r="H131" i="2"/>
  <c r="H604" i="2"/>
  <c r="H717" i="2"/>
  <c r="H374" i="2"/>
  <c r="H274" i="2"/>
  <c r="H172" i="2"/>
  <c r="H44" i="2"/>
  <c r="H25" i="2"/>
  <c r="H581" i="2"/>
  <c r="H509" i="2"/>
  <c r="H524" i="2"/>
  <c r="H558" i="2"/>
  <c r="H29" i="2"/>
  <c r="H377" i="2"/>
  <c r="H304" i="2"/>
  <c r="H563" i="2"/>
  <c r="H576" i="2"/>
  <c r="H56" i="2"/>
  <c r="H479" i="2"/>
  <c r="H615" i="2"/>
  <c r="H77" i="2"/>
  <c r="H379" i="2"/>
  <c r="H81" i="2"/>
  <c r="H267" i="2"/>
  <c r="H177" i="2"/>
  <c r="H721" i="2"/>
  <c r="H462" i="2"/>
  <c r="H278" i="2"/>
  <c r="H103" i="2"/>
  <c r="H73" i="2"/>
  <c r="H295" i="2"/>
  <c r="H209" i="2"/>
  <c r="H86" i="2"/>
  <c r="H422" i="2"/>
  <c r="H647" i="2"/>
  <c r="H599" i="2"/>
  <c r="H691" i="2"/>
  <c r="H445" i="2"/>
  <c r="H326" i="2"/>
  <c r="H575" i="2"/>
  <c r="H695" i="2"/>
  <c r="H577" i="2"/>
  <c r="H372" i="2"/>
  <c r="H698" i="2"/>
  <c r="H537" i="2"/>
  <c r="H472" i="2"/>
  <c r="H341" i="2"/>
  <c r="H248" i="2"/>
  <c r="H566" i="2"/>
  <c r="H449" i="2"/>
  <c r="H507" i="2"/>
  <c r="H595" i="2"/>
  <c r="H232" i="2"/>
  <c r="H474" i="2"/>
  <c r="H586" i="2"/>
  <c r="H438" i="2"/>
  <c r="H39" i="2"/>
  <c r="H205" i="2"/>
  <c r="H722" i="2"/>
  <c r="H269" i="2"/>
  <c r="H115" i="2"/>
  <c r="H735" i="2"/>
  <c r="H206" i="2"/>
  <c r="H83" i="2"/>
  <c r="H617" i="2"/>
  <c r="H457" i="2"/>
  <c r="H610" i="2"/>
  <c r="H616" i="2"/>
  <c r="H307" i="2"/>
  <c r="H454" i="2"/>
  <c r="H186" i="2"/>
  <c r="H352" i="2"/>
  <c r="H145" i="2"/>
  <c r="H562" i="2"/>
  <c r="H112" i="2"/>
  <c r="H473" i="2"/>
  <c r="H660" i="2"/>
  <c r="H348" i="2"/>
  <c r="H460" i="2"/>
  <c r="H519" i="2"/>
  <c r="H119" i="2"/>
  <c r="H450" i="2"/>
  <c r="H704" i="2"/>
  <c r="H669" i="2"/>
  <c r="H411" i="2"/>
  <c r="H685" i="2"/>
  <c r="H96" i="2"/>
  <c r="H409" i="2"/>
  <c r="H272" i="2"/>
  <c r="H78" i="2"/>
  <c r="H265" i="2"/>
  <c r="H89" i="2"/>
  <c r="H72" i="2"/>
  <c r="H553" i="2"/>
  <c r="H140" i="2"/>
  <c r="H622" i="2"/>
  <c r="H602" i="2"/>
  <c r="H560" i="2"/>
  <c r="H199" i="2"/>
  <c r="H40" i="2"/>
  <c r="H249" i="2"/>
  <c r="H247" i="2"/>
  <c r="H310" i="2"/>
  <c r="H262" i="2"/>
  <c r="H619" i="2"/>
  <c r="H385" i="2"/>
  <c r="H521" i="2"/>
  <c r="H641" i="2"/>
  <c r="H550" i="2"/>
  <c r="H627" i="2"/>
  <c r="H69" i="2"/>
  <c r="H648" i="2"/>
  <c r="H283" i="2"/>
  <c r="H200" i="2"/>
  <c r="H659" i="2"/>
  <c r="H520" i="2"/>
  <c r="H693" i="2"/>
  <c r="H430" i="2"/>
  <c r="H151" i="2"/>
  <c r="H226" i="2"/>
  <c r="H707" i="2"/>
  <c r="H386" i="2"/>
  <c r="H306" i="2"/>
  <c r="H362" i="2"/>
  <c r="H185" i="2"/>
  <c r="H222" i="2"/>
  <c r="H702" i="2"/>
  <c r="H66" i="2"/>
  <c r="H95" i="2"/>
  <c r="H612" i="2"/>
  <c r="H674" i="2"/>
  <c r="H263" i="2"/>
  <c r="H554" i="2"/>
  <c r="H719" i="2"/>
  <c r="H256" i="2"/>
  <c r="H163" i="2"/>
  <c r="H252" i="2"/>
  <c r="H657" i="2"/>
  <c r="H117" i="2"/>
  <c r="H106" i="2"/>
  <c r="H237" i="2"/>
  <c r="H578" i="2"/>
  <c r="H620" i="2"/>
  <c r="H738" i="2"/>
  <c r="H530" i="2"/>
  <c r="H546" i="2"/>
  <c r="H592" i="2"/>
  <c r="H711" i="2"/>
  <c r="H495" i="2"/>
  <c r="H342" i="2"/>
  <c r="H277" i="2"/>
  <c r="H681" i="2"/>
  <c r="H273" i="2"/>
  <c r="H736" i="2"/>
  <c r="H101" i="2"/>
  <c r="H500" i="2"/>
  <c r="H325" i="2"/>
  <c r="H463" i="2"/>
  <c r="H494" i="2"/>
  <c r="H567" i="2"/>
  <c r="H534" i="2"/>
  <c r="H207" i="2"/>
  <c r="H733" i="2"/>
  <c r="H624" i="2"/>
  <c r="H517" i="2"/>
  <c r="H689" i="2"/>
  <c r="H420" i="2"/>
  <c r="H351" i="2"/>
  <c r="H701" i="2"/>
  <c r="H85" i="2"/>
  <c r="H497" i="2"/>
  <c r="H285" i="2"/>
  <c r="H712" i="2"/>
  <c r="H284" i="2"/>
  <c r="H547" i="2"/>
  <c r="H215" i="2"/>
  <c r="H173" i="2"/>
  <c r="H478" i="2"/>
  <c r="H88" i="2"/>
  <c r="H268" i="2"/>
  <c r="H258" i="2"/>
  <c r="H539" i="2"/>
  <c r="H336" i="2"/>
  <c r="H393" i="2"/>
  <c r="H253" i="2"/>
  <c r="H651" i="2"/>
  <c r="H302" i="2"/>
  <c r="H314" i="2"/>
  <c r="H444" i="2"/>
  <c r="H203" i="2"/>
  <c r="H614" i="2"/>
  <c r="H452" i="2"/>
  <c r="H600" i="2"/>
  <c r="H389" i="2"/>
  <c r="H189" i="2"/>
  <c r="H613" i="2"/>
  <c r="H687" i="2"/>
  <c r="H729" i="2"/>
  <c r="H355" i="2"/>
  <c r="H603" i="2"/>
  <c r="H294" i="2"/>
  <c r="H528" i="2"/>
  <c r="H678" i="2"/>
  <c r="H675" i="2"/>
  <c r="H498" i="2"/>
  <c r="H251" i="2"/>
  <c r="H666" i="2"/>
  <c r="H663" i="2"/>
  <c r="H606" i="2"/>
  <c r="H408" i="2"/>
  <c r="H281" i="2"/>
  <c r="H585" i="2"/>
  <c r="H662" i="2"/>
  <c r="H700" i="2"/>
  <c r="H692" i="2"/>
  <c r="H513" i="2"/>
  <c r="H533" i="2"/>
  <c r="H730" i="2"/>
  <c r="H676" i="2"/>
  <c r="H679" i="2"/>
  <c r="H491" i="2"/>
  <c r="H696" i="2"/>
  <c r="H671" i="2"/>
  <c r="H680" i="2"/>
  <c r="H706" i="2"/>
  <c r="H723" i="2"/>
  <c r="H732" i="2"/>
  <c r="H710" i="2"/>
  <c r="H727" i="2"/>
  <c r="H629" i="2"/>
  <c r="H646" i="2"/>
  <c r="H737" i="2"/>
  <c r="R34" i="3" l="1"/>
  <c r="S44" i="3"/>
  <c r="J28" i="3"/>
  <c r="M11" i="3"/>
  <c r="O64" i="3"/>
  <c r="AR84" i="2"/>
  <c r="C39" i="3"/>
  <c r="R45" i="3"/>
  <c r="S50" i="3"/>
  <c r="R65" i="3"/>
  <c r="R76" i="3"/>
  <c r="R22" i="3"/>
  <c r="R50" i="3"/>
  <c r="R54" i="3"/>
  <c r="R92" i="3"/>
  <c r="R64" i="3"/>
  <c r="R42" i="3"/>
  <c r="R96" i="3"/>
  <c r="R82" i="3"/>
  <c r="S118" i="3"/>
  <c r="S87" i="3"/>
  <c r="S114" i="3"/>
  <c r="S19" i="3"/>
  <c r="S75" i="3"/>
  <c r="S117" i="3"/>
  <c r="S91" i="3"/>
  <c r="S32" i="3"/>
  <c r="S39" i="3"/>
  <c r="T97" i="3"/>
  <c r="T94" i="3"/>
  <c r="T33" i="3"/>
  <c r="T110" i="3"/>
  <c r="T20" i="3"/>
  <c r="T23" i="3"/>
  <c r="T85" i="3"/>
  <c r="T93" i="3"/>
  <c r="J67" i="3"/>
  <c r="J120" i="3"/>
  <c r="J57" i="3"/>
  <c r="J53" i="3"/>
  <c r="J74" i="3"/>
  <c r="J41" i="3"/>
  <c r="J27" i="3"/>
  <c r="K68" i="3"/>
  <c r="K73" i="3"/>
  <c r="K34" i="3"/>
  <c r="K88" i="3"/>
  <c r="K43" i="3"/>
  <c r="L72" i="3"/>
  <c r="L44" i="3"/>
  <c r="M115" i="3"/>
  <c r="M47" i="3"/>
  <c r="M48" i="3"/>
  <c r="M119" i="3"/>
  <c r="M3" i="3"/>
  <c r="M112" i="3"/>
  <c r="M83" i="3"/>
  <c r="M80" i="3"/>
  <c r="N30" i="3"/>
  <c r="N89" i="3"/>
  <c r="N116" i="3"/>
  <c r="N35" i="3"/>
  <c r="N71" i="3"/>
  <c r="N25" i="3"/>
  <c r="N28" i="3"/>
  <c r="O69" i="3"/>
  <c r="O36" i="3"/>
  <c r="O7" i="3"/>
  <c r="O5" i="3"/>
  <c r="O49" i="3"/>
  <c r="O90" i="3"/>
  <c r="O66" i="3"/>
  <c r="O26" i="3"/>
  <c r="AR354" i="2"/>
  <c r="C79" i="3"/>
  <c r="AR114" i="2"/>
  <c r="C4" i="3"/>
  <c r="AR257" i="2"/>
  <c r="C84" i="3"/>
  <c r="AR601" i="2"/>
  <c r="C124" i="3"/>
  <c r="AR433" i="2"/>
  <c r="C60" i="3"/>
  <c r="AR17" i="2"/>
  <c r="C52" i="3"/>
  <c r="AR10" i="2"/>
  <c r="C24" i="3"/>
  <c r="C37" i="3"/>
  <c r="AR369" i="2"/>
  <c r="C121" i="3"/>
  <c r="AR562" i="2"/>
  <c r="C123" i="3"/>
  <c r="AR508" i="2"/>
  <c r="C114" i="3"/>
  <c r="AR195" i="2"/>
  <c r="C91" i="3"/>
  <c r="R9" i="3"/>
  <c r="R30" i="3"/>
  <c r="R89" i="3"/>
  <c r="R35" i="3"/>
  <c r="R71" i="3"/>
  <c r="R25" i="3"/>
  <c r="R28" i="3"/>
  <c r="R55" i="3"/>
  <c r="S69" i="3"/>
  <c r="S7" i="3"/>
  <c r="S77" i="3"/>
  <c r="S5" i="3"/>
  <c r="S49" i="3"/>
  <c r="S90" i="3"/>
  <c r="S66" i="3"/>
  <c r="S26" i="3"/>
  <c r="S21" i="3"/>
  <c r="T79" i="3"/>
  <c r="T84" i="3"/>
  <c r="T52" i="3"/>
  <c r="T24" i="3"/>
  <c r="T40" i="3"/>
  <c r="T37" i="3"/>
  <c r="J109" i="3"/>
  <c r="J38" i="3"/>
  <c r="J46" i="3"/>
  <c r="J78" i="3"/>
  <c r="J81" i="3"/>
  <c r="J11" i="3"/>
  <c r="J10" i="3"/>
  <c r="J8" i="3"/>
  <c r="J63" i="3"/>
  <c r="K108" i="3"/>
  <c r="K29" i="3"/>
  <c r="K70" i="3"/>
  <c r="K113" i="3"/>
  <c r="K45" i="3"/>
  <c r="L76" i="3"/>
  <c r="L22" i="3"/>
  <c r="L50" i="3"/>
  <c r="L54" i="3"/>
  <c r="L92" i="3"/>
  <c r="L64" i="3"/>
  <c r="L42" i="3"/>
  <c r="L96" i="3"/>
  <c r="L82" i="3"/>
  <c r="M87" i="3"/>
  <c r="M114" i="3"/>
  <c r="M19" i="3"/>
  <c r="M75" i="3"/>
  <c r="M117" i="3"/>
  <c r="M91" i="3"/>
  <c r="M32" i="3"/>
  <c r="M39" i="3"/>
  <c r="N97" i="3"/>
  <c r="N94" i="3"/>
  <c r="N33" i="3"/>
  <c r="N110" i="3"/>
  <c r="N20" i="3"/>
  <c r="N23" i="3"/>
  <c r="N85" i="3"/>
  <c r="N93" i="3"/>
  <c r="O67" i="3"/>
  <c r="O6" i="3"/>
  <c r="O120" i="3"/>
  <c r="O57" i="3"/>
  <c r="O53" i="3"/>
  <c r="O74" i="3"/>
  <c r="O41" i="3"/>
  <c r="O27" i="3"/>
  <c r="C68" i="3"/>
  <c r="C73" i="3"/>
  <c r="AR403" i="2"/>
  <c r="C59" i="3"/>
  <c r="C34" i="3"/>
  <c r="AR204" i="2"/>
  <c r="C88" i="3"/>
  <c r="C43" i="3"/>
  <c r="R97" i="3"/>
  <c r="R94" i="3"/>
  <c r="R20" i="3"/>
  <c r="R23" i="3"/>
  <c r="R85" i="3"/>
  <c r="R93" i="3"/>
  <c r="S67" i="3"/>
  <c r="S6" i="3"/>
  <c r="S57" i="3"/>
  <c r="S53" i="3"/>
  <c r="S74" i="3"/>
  <c r="S41" i="3"/>
  <c r="S27" i="3"/>
  <c r="T34" i="3"/>
  <c r="T88" i="3"/>
  <c r="J44" i="3"/>
  <c r="K115" i="3"/>
  <c r="K47" i="3"/>
  <c r="K3" i="3"/>
  <c r="K112" i="3"/>
  <c r="K80" i="3"/>
  <c r="L89" i="3"/>
  <c r="L116" i="3"/>
  <c r="L71" i="3"/>
  <c r="L28" i="3"/>
  <c r="M69" i="3"/>
  <c r="M7" i="3"/>
  <c r="M5" i="3"/>
  <c r="M49" i="3"/>
  <c r="M66" i="3"/>
  <c r="N84" i="3"/>
  <c r="N52" i="3"/>
  <c r="N24" i="3"/>
  <c r="N37" i="3"/>
  <c r="O109" i="3"/>
  <c r="O38" i="3"/>
  <c r="O46" i="3"/>
  <c r="O78" i="3"/>
  <c r="O111" i="3"/>
  <c r="O11" i="3"/>
  <c r="O8" i="3"/>
  <c r="AR473" i="2"/>
  <c r="C108" i="3"/>
  <c r="AR90" i="2"/>
  <c r="C29" i="3"/>
  <c r="C70" i="3"/>
  <c r="AR176" i="2"/>
  <c r="C113" i="3"/>
  <c r="C45" i="3"/>
  <c r="R79" i="3"/>
  <c r="R84" i="3"/>
  <c r="R52" i="3"/>
  <c r="R24" i="3"/>
  <c r="R40" i="3"/>
  <c r="R37" i="3"/>
  <c r="S109" i="3"/>
  <c r="S38" i="3"/>
  <c r="S46" i="3"/>
  <c r="S78" i="3"/>
  <c r="S111" i="3"/>
  <c r="S81" i="3"/>
  <c r="S11" i="3"/>
  <c r="S10" i="3"/>
  <c r="S8" i="3"/>
  <c r="S63" i="3"/>
  <c r="T108" i="3"/>
  <c r="T29" i="3"/>
  <c r="T70" i="3"/>
  <c r="T113" i="3"/>
  <c r="T45" i="3"/>
  <c r="J65" i="3"/>
  <c r="J76" i="3"/>
  <c r="J22" i="3"/>
  <c r="J50" i="3"/>
  <c r="J54" i="3"/>
  <c r="J92" i="3"/>
  <c r="J64" i="3"/>
  <c r="J42" i="3"/>
  <c r="J96" i="3"/>
  <c r="J82" i="3"/>
  <c r="K118" i="3"/>
  <c r="K87" i="3"/>
  <c r="K114" i="3"/>
  <c r="K19" i="3"/>
  <c r="K75" i="3"/>
  <c r="K117" i="3"/>
  <c r="K91" i="3"/>
  <c r="K32" i="3"/>
  <c r="K39" i="3"/>
  <c r="L97" i="3"/>
  <c r="L94" i="3"/>
  <c r="L33" i="3"/>
  <c r="L20" i="3"/>
  <c r="L23" i="3"/>
  <c r="L85" i="3"/>
  <c r="L93" i="3"/>
  <c r="M67" i="3"/>
  <c r="M6" i="3"/>
  <c r="M120" i="3"/>
  <c r="M57" i="3"/>
  <c r="M53" i="3"/>
  <c r="M74" i="3"/>
  <c r="M41" i="3"/>
  <c r="M27" i="3"/>
  <c r="N68" i="3"/>
  <c r="N73" i="3"/>
  <c r="N34" i="3"/>
  <c r="N88" i="3"/>
  <c r="N43" i="3"/>
  <c r="O86" i="3"/>
  <c r="O31" i="3"/>
  <c r="O72" i="3"/>
  <c r="O44" i="3"/>
  <c r="AR646" i="2"/>
  <c r="C115" i="3"/>
  <c r="AR676" i="2"/>
  <c r="C101" i="3"/>
  <c r="AR69" i="2"/>
  <c r="C47" i="3"/>
  <c r="C48" i="3"/>
  <c r="AR717" i="2"/>
  <c r="C119" i="3"/>
  <c r="C3" i="3"/>
  <c r="W32" i="3" s="1"/>
  <c r="C112" i="3"/>
  <c r="C83" i="3"/>
  <c r="AR74" i="2"/>
  <c r="C80" i="3"/>
  <c r="AR569" i="2"/>
  <c r="C100" i="3"/>
  <c r="AR381" i="2"/>
  <c r="C106" i="3"/>
  <c r="AR122" i="2"/>
  <c r="C102" i="3"/>
  <c r="AR109" i="2"/>
  <c r="C95" i="3"/>
  <c r="K66" i="3"/>
  <c r="L24" i="3"/>
  <c r="N113" i="3"/>
  <c r="AR604" i="2"/>
  <c r="C118" i="3"/>
  <c r="AR208" i="2"/>
  <c r="C15" i="3"/>
  <c r="AR466" i="2"/>
  <c r="C122" i="3"/>
  <c r="S42" i="3"/>
  <c r="T19" i="3"/>
  <c r="T75" i="3"/>
  <c r="T117" i="3"/>
  <c r="T32" i="3"/>
  <c r="J97" i="3"/>
  <c r="J33" i="3"/>
  <c r="J23" i="3"/>
  <c r="J85" i="3"/>
  <c r="K53" i="3"/>
  <c r="K27" i="3"/>
  <c r="L73" i="3"/>
  <c r="L34" i="3"/>
  <c r="L88" i="3"/>
  <c r="M72" i="3"/>
  <c r="M44" i="3"/>
  <c r="N47" i="3"/>
  <c r="N3" i="3"/>
  <c r="N112" i="3"/>
  <c r="N83" i="3"/>
  <c r="N102" i="3"/>
  <c r="N95" i="3"/>
  <c r="O89" i="3"/>
  <c r="O71" i="3"/>
  <c r="O28" i="3"/>
  <c r="O55" i="3"/>
  <c r="AR325" i="2"/>
  <c r="C56" i="3"/>
  <c r="AR550" i="2"/>
  <c r="C99" i="3"/>
  <c r="C69" i="3"/>
  <c r="AR514" i="2"/>
  <c r="C98" i="3"/>
  <c r="AR543" i="2"/>
  <c r="C62" i="3"/>
  <c r="AR311" i="2"/>
  <c r="C77" i="3"/>
  <c r="AR318" i="2"/>
  <c r="C90" i="3"/>
  <c r="C66" i="3"/>
  <c r="AR121" i="2"/>
  <c r="C26" i="3"/>
  <c r="AR292" i="2"/>
  <c r="C21" i="3"/>
  <c r="R115" i="3"/>
  <c r="R47" i="3"/>
  <c r="R48" i="3"/>
  <c r="R51" i="3"/>
  <c r="R119" i="3"/>
  <c r="R3" i="3"/>
  <c r="R112" i="3"/>
  <c r="R83" i="3"/>
  <c r="R80" i="3"/>
  <c r="R102" i="3"/>
  <c r="R95" i="3"/>
  <c r="S9" i="3"/>
  <c r="S89" i="3"/>
  <c r="S116" i="3"/>
  <c r="S35" i="3"/>
  <c r="S71" i="3"/>
  <c r="S25" i="3"/>
  <c r="S28" i="3"/>
  <c r="S55" i="3"/>
  <c r="T69" i="3"/>
  <c r="T7" i="3"/>
  <c r="T77" i="3"/>
  <c r="T5" i="3"/>
  <c r="T49" i="3"/>
  <c r="T90" i="3"/>
  <c r="T66" i="3"/>
  <c r="T26" i="3"/>
  <c r="T21" i="3"/>
  <c r="J79" i="3"/>
  <c r="J84" i="3"/>
  <c r="J52" i="3"/>
  <c r="J24" i="3"/>
  <c r="J40" i="3"/>
  <c r="J37" i="3"/>
  <c r="K109" i="3"/>
  <c r="K38" i="3"/>
  <c r="K46" i="3"/>
  <c r="K78" i="3"/>
  <c r="K111" i="3"/>
  <c r="K81" i="3"/>
  <c r="K11" i="3"/>
  <c r="K8" i="3"/>
  <c r="K63" i="3"/>
  <c r="L108" i="3"/>
  <c r="L29" i="3"/>
  <c r="L70" i="3"/>
  <c r="L113" i="3"/>
  <c r="L45" i="3"/>
  <c r="M22" i="3"/>
  <c r="M50" i="3"/>
  <c r="M54" i="3"/>
  <c r="M92" i="3"/>
  <c r="M64" i="3"/>
  <c r="M42" i="3"/>
  <c r="M18" i="3"/>
  <c r="M96" i="3"/>
  <c r="M82" i="3"/>
  <c r="N87" i="3"/>
  <c r="N114" i="3"/>
  <c r="N19" i="3"/>
  <c r="N75" i="3"/>
  <c r="N117" i="3"/>
  <c r="N91" i="3"/>
  <c r="N32" i="3"/>
  <c r="N39" i="3"/>
  <c r="O97" i="3"/>
  <c r="O94" i="3"/>
  <c r="O33" i="3"/>
  <c r="O110" i="3"/>
  <c r="O20" i="3"/>
  <c r="O23" i="3"/>
  <c r="O85" i="3"/>
  <c r="O93" i="3"/>
  <c r="AR268" i="2"/>
  <c r="C67" i="3"/>
  <c r="AR500" i="2"/>
  <c r="C61" i="3"/>
  <c r="C6" i="3"/>
  <c r="AR352" i="2"/>
  <c r="C120" i="3"/>
  <c r="AR144" i="2"/>
  <c r="C57" i="3"/>
  <c r="C53" i="3"/>
  <c r="AR350" i="2"/>
  <c r="C105" i="3"/>
  <c r="AR506" i="2"/>
  <c r="C107" i="3"/>
  <c r="AR65" i="2"/>
  <c r="C74" i="3"/>
  <c r="C41" i="3"/>
  <c r="AR19" i="2"/>
  <c r="C27" i="3"/>
  <c r="S92" i="3"/>
  <c r="R19" i="3"/>
  <c r="R75" i="3"/>
  <c r="R117" i="3"/>
  <c r="R91" i="3"/>
  <c r="R32" i="3"/>
  <c r="R39" i="3"/>
  <c r="S97" i="3"/>
  <c r="S94" i="3"/>
  <c r="S33" i="3"/>
  <c r="S110" i="3"/>
  <c r="S20" i="3"/>
  <c r="S23" i="3"/>
  <c r="S85" i="3"/>
  <c r="S93" i="3"/>
  <c r="T67" i="3"/>
  <c r="T57" i="3"/>
  <c r="T53" i="3"/>
  <c r="T74" i="3"/>
  <c r="T41" i="3"/>
  <c r="T27" i="3"/>
  <c r="J68" i="3"/>
  <c r="J73" i="3"/>
  <c r="J34" i="3"/>
  <c r="J88" i="3"/>
  <c r="K44" i="3"/>
  <c r="L47" i="3"/>
  <c r="L48" i="3"/>
  <c r="L3" i="3"/>
  <c r="L112" i="3"/>
  <c r="L83" i="3"/>
  <c r="L80" i="3"/>
  <c r="L95" i="3"/>
  <c r="M89" i="3"/>
  <c r="M116" i="3"/>
  <c r="M35" i="3"/>
  <c r="M71" i="3"/>
  <c r="M28" i="3"/>
  <c r="N69" i="3"/>
  <c r="N36" i="3"/>
  <c r="N7" i="3"/>
  <c r="N5" i="3"/>
  <c r="N49" i="3"/>
  <c r="N66" i="3"/>
  <c r="N26" i="3"/>
  <c r="O24" i="3"/>
  <c r="O37" i="3"/>
  <c r="AR678" i="2"/>
  <c r="C125" i="3"/>
  <c r="AR240" i="2"/>
  <c r="C109" i="3"/>
  <c r="C38" i="3"/>
  <c r="AR22" i="2"/>
  <c r="C46" i="3"/>
  <c r="AR231" i="2"/>
  <c r="C78" i="3"/>
  <c r="AR437" i="2"/>
  <c r="C111" i="3"/>
  <c r="C11" i="3"/>
  <c r="W51" i="3" s="1"/>
  <c r="C10" i="3"/>
  <c r="C8" i="3"/>
  <c r="AR225" i="2"/>
  <c r="C63" i="3"/>
  <c r="AR516" i="2"/>
  <c r="C87" i="3"/>
  <c r="R113" i="3"/>
  <c r="R69" i="3"/>
  <c r="R36" i="3"/>
  <c r="R7" i="3"/>
  <c r="R77" i="3"/>
  <c r="R5" i="3"/>
  <c r="R49" i="3"/>
  <c r="R90" i="3"/>
  <c r="R66" i="3"/>
  <c r="R26" i="3"/>
  <c r="R21" i="3"/>
  <c r="S79" i="3"/>
  <c r="S84" i="3"/>
  <c r="S24" i="3"/>
  <c r="S40" i="3"/>
  <c r="S37" i="3"/>
  <c r="T109" i="3"/>
  <c r="T38" i="3"/>
  <c r="T46" i="3"/>
  <c r="T78" i="3"/>
  <c r="T81" i="3"/>
  <c r="T11" i="3"/>
  <c r="T8" i="3"/>
  <c r="T63" i="3"/>
  <c r="J108" i="3"/>
  <c r="J29" i="3"/>
  <c r="J70" i="3"/>
  <c r="J113" i="3"/>
  <c r="J45" i="3"/>
  <c r="K22" i="3"/>
  <c r="K50" i="3"/>
  <c r="K54" i="3"/>
  <c r="K92" i="3"/>
  <c r="K64" i="3"/>
  <c r="K42" i="3"/>
  <c r="K96" i="3"/>
  <c r="K82" i="3"/>
  <c r="L87" i="3"/>
  <c r="L114" i="3"/>
  <c r="L19" i="3"/>
  <c r="L75" i="3"/>
  <c r="L117" i="3"/>
  <c r="L91" i="3"/>
  <c r="L32" i="3"/>
  <c r="L39" i="3"/>
  <c r="M97" i="3"/>
  <c r="M94" i="3"/>
  <c r="M33" i="3"/>
  <c r="M110" i="3"/>
  <c r="M20" i="3"/>
  <c r="M23" i="3"/>
  <c r="M85" i="3"/>
  <c r="M93" i="3"/>
  <c r="N67" i="3"/>
  <c r="N6" i="3"/>
  <c r="N120" i="3"/>
  <c r="N57" i="3"/>
  <c r="N53" i="3"/>
  <c r="N74" i="3"/>
  <c r="N41" i="3"/>
  <c r="N27" i="3"/>
  <c r="O68" i="3"/>
  <c r="O73" i="3"/>
  <c r="O34" i="3"/>
  <c r="O88" i="3"/>
  <c r="O43" i="3"/>
  <c r="AR205" i="2"/>
  <c r="C86" i="3"/>
  <c r="C31" i="3"/>
  <c r="C72" i="3"/>
  <c r="C44" i="3"/>
  <c r="S22" i="3"/>
  <c r="R67" i="3"/>
  <c r="R120" i="3"/>
  <c r="R57" i="3"/>
  <c r="R53" i="3"/>
  <c r="R41" i="3"/>
  <c r="R27" i="3"/>
  <c r="S73" i="3"/>
  <c r="S34" i="3"/>
  <c r="S88" i="3"/>
  <c r="S43" i="3"/>
  <c r="T72" i="3"/>
  <c r="T44" i="3"/>
  <c r="J115" i="3"/>
  <c r="J47" i="3"/>
  <c r="J48" i="3"/>
  <c r="J51" i="3"/>
  <c r="J3" i="3"/>
  <c r="J112" i="3"/>
  <c r="J83" i="3"/>
  <c r="J80" i="3"/>
  <c r="J95" i="3"/>
  <c r="K9" i="3"/>
  <c r="K89" i="3"/>
  <c r="K116" i="3"/>
  <c r="K71" i="3"/>
  <c r="K25" i="3"/>
  <c r="K28" i="3"/>
  <c r="L69" i="3"/>
  <c r="L7" i="3"/>
  <c r="L49" i="3"/>
  <c r="L66" i="3"/>
  <c r="L26" i="3"/>
  <c r="M52" i="3"/>
  <c r="M24" i="3"/>
  <c r="M37" i="3"/>
  <c r="N109" i="3"/>
  <c r="N46" i="3"/>
  <c r="N78" i="3"/>
  <c r="N11" i="3"/>
  <c r="N10" i="3"/>
  <c r="O113" i="3"/>
  <c r="O45" i="3"/>
  <c r="AR173" i="2"/>
  <c r="C65" i="3"/>
  <c r="AR273" i="2"/>
  <c r="C76" i="3"/>
  <c r="AR86" i="2"/>
  <c r="C22" i="3"/>
  <c r="C50" i="3"/>
  <c r="C54" i="3"/>
  <c r="C92" i="3"/>
  <c r="AR14" i="2"/>
  <c r="C64" i="3"/>
  <c r="C42" i="3"/>
  <c r="AR190" i="2"/>
  <c r="C96" i="3"/>
  <c r="AR67" i="2"/>
  <c r="C82" i="3"/>
  <c r="AR234" i="2"/>
  <c r="C103" i="3"/>
  <c r="M46" i="3"/>
  <c r="AR476" i="2"/>
  <c r="C117" i="3"/>
  <c r="R109" i="3"/>
  <c r="R38" i="3"/>
  <c r="R46" i="3"/>
  <c r="R78" i="3"/>
  <c r="R111" i="3"/>
  <c r="R81" i="3"/>
  <c r="R11" i="3"/>
  <c r="R10" i="3"/>
  <c r="R8" i="3"/>
  <c r="R63" i="3"/>
  <c r="S108" i="3"/>
  <c r="S70" i="3"/>
  <c r="S113" i="3"/>
  <c r="S45" i="3"/>
  <c r="T76" i="3"/>
  <c r="T22" i="3"/>
  <c r="T50" i="3"/>
  <c r="T54" i="3"/>
  <c r="T92" i="3"/>
  <c r="T64" i="3"/>
  <c r="T42" i="3"/>
  <c r="T18" i="3"/>
  <c r="T96" i="3"/>
  <c r="T82" i="3"/>
  <c r="J87" i="3"/>
  <c r="J114" i="3"/>
  <c r="J19" i="3"/>
  <c r="J75" i="3"/>
  <c r="J117" i="3"/>
  <c r="J91" i="3"/>
  <c r="J32" i="3"/>
  <c r="J39" i="3"/>
  <c r="K97" i="3"/>
  <c r="K94" i="3"/>
  <c r="K33" i="3"/>
  <c r="K20" i="3"/>
  <c r="K23" i="3"/>
  <c r="K85" i="3"/>
  <c r="K93" i="3"/>
  <c r="L67" i="3"/>
  <c r="L57" i="3"/>
  <c r="L53" i="3"/>
  <c r="L74" i="3"/>
  <c r="L41" i="3"/>
  <c r="L27" i="3"/>
  <c r="M68" i="3"/>
  <c r="M73" i="3"/>
  <c r="M34" i="3"/>
  <c r="M88" i="3"/>
  <c r="M43" i="3"/>
  <c r="N31" i="3"/>
  <c r="N72" i="3"/>
  <c r="N44" i="3"/>
  <c r="O47" i="3"/>
  <c r="O48" i="3"/>
  <c r="O119" i="3"/>
  <c r="O3" i="3"/>
  <c r="O112" i="3"/>
  <c r="O83" i="3"/>
  <c r="O80" i="3"/>
  <c r="O102" i="3"/>
  <c r="O95" i="3"/>
  <c r="C30" i="3"/>
  <c r="AR89" i="2"/>
  <c r="C89" i="3"/>
  <c r="C116" i="3"/>
  <c r="C35" i="3"/>
  <c r="C71" i="3"/>
  <c r="AR396" i="2"/>
  <c r="C17" i="3"/>
  <c r="AR699" i="2"/>
  <c r="C126" i="3"/>
  <c r="W126" i="3" s="1"/>
  <c r="C25" i="3"/>
  <c r="AR52" i="2"/>
  <c r="C28" i="3"/>
  <c r="AR347" i="2"/>
  <c r="C104" i="3"/>
  <c r="AR154" i="2"/>
  <c r="C55" i="3"/>
  <c r="R88" i="3"/>
  <c r="T112" i="3"/>
  <c r="S64" i="3"/>
  <c r="R31" i="3"/>
  <c r="R72" i="3"/>
  <c r="R44" i="3"/>
  <c r="S115" i="3"/>
  <c r="S47" i="3"/>
  <c r="S48" i="3"/>
  <c r="S51" i="3"/>
  <c r="S119" i="3"/>
  <c r="S3" i="3"/>
  <c r="S112" i="3"/>
  <c r="S83" i="3"/>
  <c r="S80" i="3"/>
  <c r="S102" i="3"/>
  <c r="S95" i="3"/>
  <c r="T9" i="3"/>
  <c r="T89" i="3"/>
  <c r="T116" i="3"/>
  <c r="T35" i="3"/>
  <c r="T71" i="3"/>
  <c r="T25" i="3"/>
  <c r="T28" i="3"/>
  <c r="T55" i="3"/>
  <c r="J69" i="3"/>
  <c r="J36" i="3"/>
  <c r="J7" i="3"/>
  <c r="J77" i="3"/>
  <c r="J5" i="3"/>
  <c r="J49" i="3"/>
  <c r="J90" i="3"/>
  <c r="J66" i="3"/>
  <c r="J26" i="3"/>
  <c r="J21" i="3"/>
  <c r="K79" i="3"/>
  <c r="K84" i="3"/>
  <c r="K52" i="3"/>
  <c r="K24" i="3"/>
  <c r="K40" i="3"/>
  <c r="K37" i="3"/>
  <c r="L109" i="3"/>
  <c r="L38" i="3"/>
  <c r="L46" i="3"/>
  <c r="L78" i="3"/>
  <c r="L111" i="3"/>
  <c r="L81" i="3"/>
  <c r="L11" i="3"/>
  <c r="L10" i="3"/>
  <c r="L8" i="3"/>
  <c r="L63" i="3"/>
  <c r="M108" i="3"/>
  <c r="M29" i="3"/>
  <c r="M70" i="3"/>
  <c r="M113" i="3"/>
  <c r="M45" i="3"/>
  <c r="N65" i="3"/>
  <c r="N76" i="3"/>
  <c r="N22" i="3"/>
  <c r="N50" i="3"/>
  <c r="N54" i="3"/>
  <c r="N92" i="3"/>
  <c r="N64" i="3"/>
  <c r="N42" i="3"/>
  <c r="N18" i="3"/>
  <c r="N96" i="3"/>
  <c r="N82" i="3"/>
  <c r="O118" i="3"/>
  <c r="O87" i="3"/>
  <c r="O114" i="3"/>
  <c r="O19" i="3"/>
  <c r="O75" i="3"/>
  <c r="O117" i="3"/>
  <c r="O91" i="3"/>
  <c r="O32" i="3"/>
  <c r="O39" i="3"/>
  <c r="AR416" i="2"/>
  <c r="C97" i="3"/>
  <c r="C94" i="3"/>
  <c r="AR102" i="2"/>
  <c r="C33" i="3"/>
  <c r="AR423" i="2"/>
  <c r="C110" i="3"/>
  <c r="AR132" i="2"/>
  <c r="C20" i="3"/>
  <c r="C23" i="3"/>
  <c r="C85" i="3"/>
  <c r="AR290" i="2"/>
  <c r="C93" i="3"/>
  <c r="AT646" i="2"/>
  <c r="AT676" i="2"/>
  <c r="AT666" i="2"/>
  <c r="AS606" i="2"/>
  <c r="AS491" i="2"/>
  <c r="AS687" i="2"/>
  <c r="AU692" i="2"/>
  <c r="AU732" i="2"/>
  <c r="AU678" i="2"/>
  <c r="AS283" i="2"/>
  <c r="AS587" i="2"/>
  <c r="AS224" i="2"/>
  <c r="AS230" i="2"/>
  <c r="AS565" i="2"/>
  <c r="AT592" i="2"/>
  <c r="AT304" i="2"/>
  <c r="AT593" i="2"/>
  <c r="AT469" i="2"/>
  <c r="AT381" i="2"/>
  <c r="AR123" i="2"/>
  <c r="AR49" i="2"/>
  <c r="AR21" i="2"/>
  <c r="AU420" i="2"/>
  <c r="AU674" i="2"/>
  <c r="AS663" i="2"/>
  <c r="AS285" i="2"/>
  <c r="AS163" i="2"/>
  <c r="AS40" i="2"/>
  <c r="AS83" i="2"/>
  <c r="AS595" i="2"/>
  <c r="AS575" i="2"/>
  <c r="AS278" i="2"/>
  <c r="AS563" i="2"/>
  <c r="AS161" i="2"/>
  <c r="AS164" i="2"/>
  <c r="AS502" i="2"/>
  <c r="AS254" i="2"/>
  <c r="AS597" i="2"/>
  <c r="AS124" i="2"/>
  <c r="AS643" i="2"/>
  <c r="AS515" i="2"/>
  <c r="AS126" i="2"/>
  <c r="AS588" i="2"/>
  <c r="AS490" i="2"/>
  <c r="AS428" i="2"/>
  <c r="AS552" i="2"/>
  <c r="AS561" i="2"/>
  <c r="AS127" i="2"/>
  <c r="AS130" i="2"/>
  <c r="AS90" i="2"/>
  <c r="AS499" i="2"/>
  <c r="AS57" i="2"/>
  <c r="AS398" i="2"/>
  <c r="AS48" i="2"/>
  <c r="AS176" i="2"/>
  <c r="AS308" i="2"/>
  <c r="AS280" i="2"/>
  <c r="AS557" i="2"/>
  <c r="AS434" i="2"/>
  <c r="AS667" i="2"/>
  <c r="AS431" i="2"/>
  <c r="AS541" i="2"/>
  <c r="AS414" i="2"/>
  <c r="AS227" i="2"/>
  <c r="AS359" i="2"/>
  <c r="AS404" i="2"/>
  <c r="AS357" i="2"/>
  <c r="AS611" i="2"/>
  <c r="AS92" i="2"/>
  <c r="AS481" i="2"/>
  <c r="AS42" i="2"/>
  <c r="AS146" i="2"/>
  <c r="AS608" i="2"/>
  <c r="AS271" i="2"/>
  <c r="AT629" i="2"/>
  <c r="AT730" i="2"/>
  <c r="AT251" i="2"/>
  <c r="AT389" i="2"/>
  <c r="AT539" i="2"/>
  <c r="AT85" i="2"/>
  <c r="AT463" i="2"/>
  <c r="AT546" i="2"/>
  <c r="AT719" i="2"/>
  <c r="AT386" i="2"/>
  <c r="AT627" i="2"/>
  <c r="AT560" i="2"/>
  <c r="AT685" i="2"/>
  <c r="AT562" i="2"/>
  <c r="AT735" i="2"/>
  <c r="AT449" i="2"/>
  <c r="AT445" i="2"/>
  <c r="AS660" i="2"/>
  <c r="AS8" i="2"/>
  <c r="AS470" i="2"/>
  <c r="AS628" i="2"/>
  <c r="AS518" i="2"/>
  <c r="AT507" i="2"/>
  <c r="AT196" i="2"/>
  <c r="AT80" i="2"/>
  <c r="AT405" i="2"/>
  <c r="AT313" i="2"/>
  <c r="AR203" i="2"/>
  <c r="AR105" i="2"/>
  <c r="AR31" i="2"/>
  <c r="AR181" i="2"/>
  <c r="AU88" i="2"/>
  <c r="AU620" i="2"/>
  <c r="AS737" i="2"/>
  <c r="AS613" i="2"/>
  <c r="AS567" i="2"/>
  <c r="AS362" i="2"/>
  <c r="AS473" i="2"/>
  <c r="AS374" i="2"/>
  <c r="AS646" i="2"/>
  <c r="AS666" i="2"/>
  <c r="AS336" i="2"/>
  <c r="AS494" i="2"/>
  <c r="AS256" i="2"/>
  <c r="AS69" i="2"/>
  <c r="AS96" i="2"/>
  <c r="AS206" i="2"/>
  <c r="AS326" i="2"/>
  <c r="AS304" i="2"/>
  <c r="AS360" i="2"/>
  <c r="AS443" i="2"/>
  <c r="AS709" i="2"/>
  <c r="AS196" i="2"/>
  <c r="AS312" i="2"/>
  <c r="AS98" i="2"/>
  <c r="AS45" i="2"/>
  <c r="AS421" i="2"/>
  <c r="AS80" i="2"/>
  <c r="AS188" i="2"/>
  <c r="AS469" i="2"/>
  <c r="AS104" i="2"/>
  <c r="AS74" i="2"/>
  <c r="AS668" i="2"/>
  <c r="AS485" i="2"/>
  <c r="AS405" i="2"/>
  <c r="AS166" i="2"/>
  <c r="AS453" i="2"/>
  <c r="AS638" i="2"/>
  <c r="AS158" i="2"/>
  <c r="AS381" i="2"/>
  <c r="AS229" i="2"/>
  <c r="AS238" i="2"/>
  <c r="AS122" i="2"/>
  <c r="AS297" i="2"/>
  <c r="AS313" i="2"/>
  <c r="AS291" i="2"/>
  <c r="AS584" i="2"/>
  <c r="AS446" i="2"/>
  <c r="AS109" i="2"/>
  <c r="AT727" i="2"/>
  <c r="AT533" i="2"/>
  <c r="AT498" i="2"/>
  <c r="AT600" i="2"/>
  <c r="AT258" i="2"/>
  <c r="AT701" i="2"/>
  <c r="AT325" i="2"/>
  <c r="AT530" i="2"/>
  <c r="AT554" i="2"/>
  <c r="AT707" i="2"/>
  <c r="AT550" i="2"/>
  <c r="AT602" i="2"/>
  <c r="AT411" i="2"/>
  <c r="AT145" i="2"/>
  <c r="AT115" i="2"/>
  <c r="AT566" i="2"/>
  <c r="AS712" i="2"/>
  <c r="AS695" i="2"/>
  <c r="AS390" i="2"/>
  <c r="AS425" i="2"/>
  <c r="AS23" i="2"/>
  <c r="AS370" i="2"/>
  <c r="AT336" i="2"/>
  <c r="AT206" i="2"/>
  <c r="AT609" i="2"/>
  <c r="AT55" i="2"/>
  <c r="AT453" i="2"/>
  <c r="AT446" i="2"/>
  <c r="AR171" i="2"/>
  <c r="AR242" i="2"/>
  <c r="AR50" i="2"/>
  <c r="AR147" i="2"/>
  <c r="AR529" i="2"/>
  <c r="AR343" i="2"/>
  <c r="AU614" i="2"/>
  <c r="AU101" i="2"/>
  <c r="AU151" i="2"/>
  <c r="AS679" i="2"/>
  <c r="AS393" i="2"/>
  <c r="AS711" i="2"/>
  <c r="AS648" i="2"/>
  <c r="AS409" i="2"/>
  <c r="AS309" i="2"/>
  <c r="AS676" i="2"/>
  <c r="AS189" i="2"/>
  <c r="AS497" i="2"/>
  <c r="AS592" i="2"/>
  <c r="AS306" i="2"/>
  <c r="AS199" i="2"/>
  <c r="AS112" i="2"/>
  <c r="AS507" i="2"/>
  <c r="AS462" i="2"/>
  <c r="AS717" i="2"/>
  <c r="AS82" i="2"/>
  <c r="AS570" i="2"/>
  <c r="AS609" i="2"/>
  <c r="AS12" i="2"/>
  <c r="AS593" i="2"/>
  <c r="AS38" i="2"/>
  <c r="AS75" i="2"/>
  <c r="AS365" i="2"/>
  <c r="AS55" i="2"/>
  <c r="AS548" i="2"/>
  <c r="AS214" i="2"/>
  <c r="AS569" i="2"/>
  <c r="AS629" i="2"/>
  <c r="AS730" i="2"/>
  <c r="AS251" i="2"/>
  <c r="AS389" i="2"/>
  <c r="AS539" i="2"/>
  <c r="AS85" i="2"/>
  <c r="AS463" i="2"/>
  <c r="AS546" i="2"/>
  <c r="AS719" i="2"/>
  <c r="AS386" i="2"/>
  <c r="AS627" i="2"/>
  <c r="AS560" i="2"/>
  <c r="AS685" i="2"/>
  <c r="AS562" i="2"/>
  <c r="AS735" i="2"/>
  <c r="AS449" i="2"/>
  <c r="AS445" i="2"/>
  <c r="AS721" i="2"/>
  <c r="AS377" i="2"/>
  <c r="AS604" i="2"/>
  <c r="AS305" i="2"/>
  <c r="AS516" i="2"/>
  <c r="AS27" i="2"/>
  <c r="AS143" i="2"/>
  <c r="AS724" i="2"/>
  <c r="AS245" i="2"/>
  <c r="AS605" i="2"/>
  <c r="AS170" i="2"/>
  <c r="AS508" i="2"/>
  <c r="AS26" i="2"/>
  <c r="AS35" i="2"/>
  <c r="AS334" i="2"/>
  <c r="AS135" i="2"/>
  <c r="AS94" i="2"/>
  <c r="AS36" i="2"/>
  <c r="AS142" i="2"/>
  <c r="AS367" i="2"/>
  <c r="AS208" i="2"/>
  <c r="AS503" i="2"/>
  <c r="AS480" i="2"/>
  <c r="AS476" i="2"/>
  <c r="AS108" i="2"/>
  <c r="AS364" i="2"/>
  <c r="AS195" i="2"/>
  <c r="AS279" i="2"/>
  <c r="AS589" i="2"/>
  <c r="AS4" i="2"/>
  <c r="AS175" i="2"/>
  <c r="AS272" i="2"/>
  <c r="AS246" i="2"/>
  <c r="AS60" i="2"/>
  <c r="AS331" i="2"/>
  <c r="AS322" i="2"/>
  <c r="AT199" i="2"/>
  <c r="AT443" i="2"/>
  <c r="AT75" i="2"/>
  <c r="AT668" i="2"/>
  <c r="AT122" i="2"/>
  <c r="AS325" i="2"/>
  <c r="AS566" i="2"/>
  <c r="AS543" i="2"/>
  <c r="AS2" i="2"/>
  <c r="AS54" i="2"/>
  <c r="AS192" i="2"/>
  <c r="AS286" i="2"/>
  <c r="AT732" i="2"/>
  <c r="AT692" i="2"/>
  <c r="AT678" i="2"/>
  <c r="AT614" i="2"/>
  <c r="AT88" i="2"/>
  <c r="AT420" i="2"/>
  <c r="AT101" i="2"/>
  <c r="AT620" i="2"/>
  <c r="AT674" i="2"/>
  <c r="AT151" i="2"/>
  <c r="AT521" i="2"/>
  <c r="AT140" i="2"/>
  <c r="AT704" i="2"/>
  <c r="AT186" i="2"/>
  <c r="AT722" i="2"/>
  <c r="AT341" i="2"/>
  <c r="AT647" i="2"/>
  <c r="AT81" i="2"/>
  <c r="AT524" i="2"/>
  <c r="AT323" i="2"/>
  <c r="AT213" i="2"/>
  <c r="AT321" i="2"/>
  <c r="AT240" i="2"/>
  <c r="AT631" i="2"/>
  <c r="AT193" i="2"/>
  <c r="AT33" i="2"/>
  <c r="AT340" i="2"/>
  <c r="AT407" i="2"/>
  <c r="AT441" i="2"/>
  <c r="AT9" i="2"/>
  <c r="AT275" i="2"/>
  <c r="AT658" i="2"/>
  <c r="AT22" i="2"/>
  <c r="AT594" i="2"/>
  <c r="AT231" i="2"/>
  <c r="AT319" i="2"/>
  <c r="AT179" i="2"/>
  <c r="AT556" i="2"/>
  <c r="AT24" i="2"/>
  <c r="AT590" i="2"/>
  <c r="AT568" i="2"/>
  <c r="AT437" i="2"/>
  <c r="AT6" i="2"/>
  <c r="AT141" i="2"/>
  <c r="AT448" i="2"/>
  <c r="AT201" i="2"/>
  <c r="AT70" i="2"/>
  <c r="AT212" i="2"/>
  <c r="AT487" i="2"/>
  <c r="AT16" i="2"/>
  <c r="AT320" i="2"/>
  <c r="AT225" i="2"/>
  <c r="AT329" i="2"/>
  <c r="AT655" i="2"/>
  <c r="AT475" i="2"/>
  <c r="AT582" i="2"/>
  <c r="AT384" i="2"/>
  <c r="AT583" i="2"/>
  <c r="AT378" i="2"/>
  <c r="AT376" i="2"/>
  <c r="AT333" i="2"/>
  <c r="AS249" i="2"/>
  <c r="AS661" i="2"/>
  <c r="AS344" i="2"/>
  <c r="AS403" i="2"/>
  <c r="AS204" i="2"/>
  <c r="AT256" i="2"/>
  <c r="AT717" i="2"/>
  <c r="AT98" i="2"/>
  <c r="AT214" i="2"/>
  <c r="AT158" i="2"/>
  <c r="AS600" i="2"/>
  <c r="AS602" i="2"/>
  <c r="AS131" i="2"/>
  <c r="AS311" i="2"/>
  <c r="AS93" i="2"/>
  <c r="AS62" i="2"/>
  <c r="AS633" i="2"/>
  <c r="AS292" i="2"/>
  <c r="AS268" i="2"/>
  <c r="AS641" i="2"/>
  <c r="AS267" i="2"/>
  <c r="AS486" i="2"/>
  <c r="AS464" i="2"/>
  <c r="AS551" i="2"/>
  <c r="AS34" i="2"/>
  <c r="AS708" i="2"/>
  <c r="AS371" i="2"/>
  <c r="AS549" i="2"/>
  <c r="AS350" i="2"/>
  <c r="AS211" i="2"/>
  <c r="AS637" i="2"/>
  <c r="AS418" i="2"/>
  <c r="AS410" i="2"/>
  <c r="AS71" i="2"/>
  <c r="AS649" i="2"/>
  <c r="AS697" i="2"/>
  <c r="AS664" i="2"/>
  <c r="AS531" i="2"/>
  <c r="AS394" i="2"/>
  <c r="AS315" i="2"/>
  <c r="AS506" i="2"/>
  <c r="AS65" i="2"/>
  <c r="AS684" i="2"/>
  <c r="AS317" i="2"/>
  <c r="AS58" i="2"/>
  <c r="AS167" i="2"/>
  <c r="AS482" i="2"/>
  <c r="AS488" i="2"/>
  <c r="AS19" i="2"/>
  <c r="AS559" i="2"/>
  <c r="AS156" i="2"/>
  <c r="AS654" i="2"/>
  <c r="AT723" i="2"/>
  <c r="AT700" i="2"/>
  <c r="AT528" i="2"/>
  <c r="AT203" i="2"/>
  <c r="AT478" i="2"/>
  <c r="AT689" i="2"/>
  <c r="AT736" i="2"/>
  <c r="AT578" i="2"/>
  <c r="AT612" i="2"/>
  <c r="AT430" i="2"/>
  <c r="AT385" i="2"/>
  <c r="AT553" i="2"/>
  <c r="AT450" i="2"/>
  <c r="AT454" i="2"/>
  <c r="AT205" i="2"/>
  <c r="AT472" i="2"/>
  <c r="AT422" i="2"/>
  <c r="AT379" i="2"/>
  <c r="AT509" i="2"/>
  <c r="AT650" i="2"/>
  <c r="AT705" i="2"/>
  <c r="AT171" i="2"/>
  <c r="AT105" i="2"/>
  <c r="AT123" i="2"/>
  <c r="AT242" i="2"/>
  <c r="AT244" i="2"/>
  <c r="AT493" i="2"/>
  <c r="AT50" i="2"/>
  <c r="AT46" i="2"/>
  <c r="AT180" i="2"/>
  <c r="AT642" i="2"/>
  <c r="AT99" i="2"/>
  <c r="AT392" i="2"/>
  <c r="AT147" i="2"/>
  <c r="AT261" i="2"/>
  <c r="AT49" i="2"/>
  <c r="AT529" i="2"/>
  <c r="AS185" i="2"/>
  <c r="AS301" i="2"/>
  <c r="AS187" i="2"/>
  <c r="AS535" i="2"/>
  <c r="AS720" i="2"/>
  <c r="AT494" i="2"/>
  <c r="AT462" i="2"/>
  <c r="AT312" i="2"/>
  <c r="AT548" i="2"/>
  <c r="AT638" i="2"/>
  <c r="AT109" i="2"/>
  <c r="AS498" i="2"/>
  <c r="AS550" i="2"/>
  <c r="AS29" i="2"/>
  <c r="AS264" i="2"/>
  <c r="AS137" i="2"/>
  <c r="AS656" i="2"/>
  <c r="AS152" i="2"/>
  <c r="AS121" i="2"/>
  <c r="AS513" i="2"/>
  <c r="AS738" i="2"/>
  <c r="AS352" i="2"/>
  <c r="AS129" i="2"/>
  <c r="AS536" i="2"/>
  <c r="AS732" i="2"/>
  <c r="AS692" i="2"/>
  <c r="AS678" i="2"/>
  <c r="AS88" i="2"/>
  <c r="AS674" i="2"/>
  <c r="AS151" i="2"/>
  <c r="AS521" i="2"/>
  <c r="AS140" i="2"/>
  <c r="AS704" i="2"/>
  <c r="AS186" i="2"/>
  <c r="AS722" i="2"/>
  <c r="AS341" i="2"/>
  <c r="AS647" i="2"/>
  <c r="AS81" i="2"/>
  <c r="AS524" i="2"/>
  <c r="AS323" i="2"/>
  <c r="AS213" i="2"/>
  <c r="AS321" i="2"/>
  <c r="AS240" i="2"/>
  <c r="AS631" i="2"/>
  <c r="AS193" i="2"/>
  <c r="AS33" i="2"/>
  <c r="AS340" i="2"/>
  <c r="AS407" i="2"/>
  <c r="AS441" i="2"/>
  <c r="AS9" i="2"/>
  <c r="AS275" i="2"/>
  <c r="AS658" i="2"/>
  <c r="AS22" i="2"/>
  <c r="AS594" i="2"/>
  <c r="AS231" i="2"/>
  <c r="AS319" i="2"/>
  <c r="AS179" i="2"/>
  <c r="AS556" i="2"/>
  <c r="AS24" i="2"/>
  <c r="AS590" i="2"/>
  <c r="AS568" i="2"/>
  <c r="AS437" i="2"/>
  <c r="AS6" i="2"/>
  <c r="AS141" i="2"/>
  <c r="AS448" i="2"/>
  <c r="AS201" i="2"/>
  <c r="AS70" i="2"/>
  <c r="AS212" i="2"/>
  <c r="AS487" i="2"/>
  <c r="AS16" i="2"/>
  <c r="AS320" i="2"/>
  <c r="AS225" i="2"/>
  <c r="AS329" i="2"/>
  <c r="AS655" i="2"/>
  <c r="AS475" i="2"/>
  <c r="AS582" i="2"/>
  <c r="AS384" i="2"/>
  <c r="AS583" i="2"/>
  <c r="AS378" i="2"/>
  <c r="AS376" i="2"/>
  <c r="AS333" i="2"/>
  <c r="AS534" i="2"/>
  <c r="AS103" i="2"/>
  <c r="AS683" i="2"/>
  <c r="AS150" i="2"/>
  <c r="AS397" i="2"/>
  <c r="AS51" i="2"/>
  <c r="AT497" i="2"/>
  <c r="AT326" i="2"/>
  <c r="AT12" i="2"/>
  <c r="AT188" i="2"/>
  <c r="AT166" i="2"/>
  <c r="AT584" i="2"/>
  <c r="AS727" i="2"/>
  <c r="AS554" i="2"/>
  <c r="AS177" i="2"/>
  <c r="AS13" i="2"/>
  <c r="AS68" i="2"/>
  <c r="AS37" i="2"/>
  <c r="AS571" i="2"/>
  <c r="AS198" i="2"/>
  <c r="AS710" i="2"/>
  <c r="AS500" i="2"/>
  <c r="AS669" i="2"/>
  <c r="AS599" i="2"/>
  <c r="AS406" i="2"/>
  <c r="AS614" i="2"/>
  <c r="AS700" i="2"/>
  <c r="AS689" i="2"/>
  <c r="AS430" i="2"/>
  <c r="AS454" i="2"/>
  <c r="AS379" i="2"/>
  <c r="AS171" i="2"/>
  <c r="AS244" i="2"/>
  <c r="AS180" i="2"/>
  <c r="AS147" i="2"/>
  <c r="AS138" i="2"/>
  <c r="AS545" i="2"/>
  <c r="AS574" i="2"/>
  <c r="AS413" i="2"/>
  <c r="AS31" i="2"/>
  <c r="AS139" i="2"/>
  <c r="AS343" i="2"/>
  <c r="AS555" i="2"/>
  <c r="AS289" i="2"/>
  <c r="AS181" i="2"/>
  <c r="AT680" i="2"/>
  <c r="AT585" i="2"/>
  <c r="AT603" i="2"/>
  <c r="AT314" i="2"/>
  <c r="AT215" i="2"/>
  <c r="AT624" i="2"/>
  <c r="AT681" i="2"/>
  <c r="AT106" i="2"/>
  <c r="AT66" i="2"/>
  <c r="AT520" i="2"/>
  <c r="AT262" i="2"/>
  <c r="AT89" i="2"/>
  <c r="AT519" i="2"/>
  <c r="AT616" i="2"/>
  <c r="AT438" i="2"/>
  <c r="AT698" i="2"/>
  <c r="AT209" i="2"/>
  <c r="AT615" i="2"/>
  <c r="AT25" i="2"/>
  <c r="AT293" i="2"/>
  <c r="AT725" i="2"/>
  <c r="AT598" i="2"/>
  <c r="AT626" i="2"/>
  <c r="AS617" i="2"/>
  <c r="AS511" i="2"/>
  <c r="AS221" i="2"/>
  <c r="AS522" i="2"/>
  <c r="AS417" i="2"/>
  <c r="AT96" i="2"/>
  <c r="AT570" i="2"/>
  <c r="AT421" i="2"/>
  <c r="AT485" i="2"/>
  <c r="AT297" i="2"/>
  <c r="AS533" i="2"/>
  <c r="AS707" i="2"/>
  <c r="AS691" i="2"/>
  <c r="AS223" i="2"/>
  <c r="AS255" i="2"/>
  <c r="AS53" i="2"/>
  <c r="AS79" i="2"/>
  <c r="AS387" i="2"/>
  <c r="AS675" i="2"/>
  <c r="AS263" i="2"/>
  <c r="AS269" i="2"/>
  <c r="AS328" i="2"/>
  <c r="AS640" i="2"/>
  <c r="AS300" i="2"/>
  <c r="AS420" i="2"/>
  <c r="AS723" i="2"/>
  <c r="AS478" i="2"/>
  <c r="AS612" i="2"/>
  <c r="AS450" i="2"/>
  <c r="AS422" i="2"/>
  <c r="AS705" i="2"/>
  <c r="AS242" i="2"/>
  <c r="AS46" i="2"/>
  <c r="AS392" i="2"/>
  <c r="AS529" i="2"/>
  <c r="AS630" i="2"/>
  <c r="AS672" i="2"/>
  <c r="AS182" i="2"/>
  <c r="AS243" i="2"/>
  <c r="AS706" i="2"/>
  <c r="AS662" i="2"/>
  <c r="AS294" i="2"/>
  <c r="AS444" i="2"/>
  <c r="AS173" i="2"/>
  <c r="AS517" i="2"/>
  <c r="AS273" i="2"/>
  <c r="AS237" i="2"/>
  <c r="AS95" i="2"/>
  <c r="AS693" i="2"/>
  <c r="AS619" i="2"/>
  <c r="AS72" i="2"/>
  <c r="AS119" i="2"/>
  <c r="AS307" i="2"/>
  <c r="AS39" i="2"/>
  <c r="AS537" i="2"/>
  <c r="AS86" i="2"/>
  <c r="AS77" i="2"/>
  <c r="AS581" i="2"/>
  <c r="AS20" i="2"/>
  <c r="AS538" i="2"/>
  <c r="AS639" i="2"/>
  <c r="AS11" i="2"/>
  <c r="AS110" i="2"/>
  <c r="AS358" i="2"/>
  <c r="AS219" i="2"/>
  <c r="AS14" i="2"/>
  <c r="AS324" i="2"/>
  <c r="AS91" i="2"/>
  <c r="AS734" i="2"/>
  <c r="AS116" i="2"/>
  <c r="AS686" i="2"/>
  <c r="AS276" i="2"/>
  <c r="AS636" i="2"/>
  <c r="AS250" i="2"/>
  <c r="AS573" i="2"/>
  <c r="AS133" i="2"/>
  <c r="AS3" i="2"/>
  <c r="AS266" i="2"/>
  <c r="AS716" i="2"/>
  <c r="AS412" i="2"/>
  <c r="AS495" i="2"/>
  <c r="AS576" i="2"/>
  <c r="AS401" i="2"/>
  <c r="AS388" i="2"/>
  <c r="AS363" i="2"/>
  <c r="AT306" i="2"/>
  <c r="AT360" i="2"/>
  <c r="AT38" i="2"/>
  <c r="AT104" i="2"/>
  <c r="AT229" i="2"/>
  <c r="AS701" i="2"/>
  <c r="AS145" i="2"/>
  <c r="AS718" i="2"/>
  <c r="AS174" i="2"/>
  <c r="AS399" i="2"/>
  <c r="AS318" i="2"/>
  <c r="AS107" i="2"/>
  <c r="AS670" i="2"/>
  <c r="AS351" i="2"/>
  <c r="AS622" i="2"/>
  <c r="AS558" i="2"/>
  <c r="AS144" i="2"/>
  <c r="AS634" i="2"/>
  <c r="AS233" i="2"/>
  <c r="AS620" i="2"/>
  <c r="AS203" i="2"/>
  <c r="AS578" i="2"/>
  <c r="AS553" i="2"/>
  <c r="AS472" i="2"/>
  <c r="AS650" i="2"/>
  <c r="AS123" i="2"/>
  <c r="AS50" i="2"/>
  <c r="AS99" i="2"/>
  <c r="AS49" i="2"/>
  <c r="AS391" i="2"/>
  <c r="AS270" i="2"/>
  <c r="AS239" i="2"/>
  <c r="AS287" i="2"/>
  <c r="AS728" i="2"/>
  <c r="AS680" i="2"/>
  <c r="AS585" i="2"/>
  <c r="AS603" i="2"/>
  <c r="AS314" i="2"/>
  <c r="AS215" i="2"/>
  <c r="AS624" i="2"/>
  <c r="AS681" i="2"/>
  <c r="AS106" i="2"/>
  <c r="AS66" i="2"/>
  <c r="AS520" i="2"/>
  <c r="AS262" i="2"/>
  <c r="AS89" i="2"/>
  <c r="AS519" i="2"/>
  <c r="AS616" i="2"/>
  <c r="AS438" i="2"/>
  <c r="AS698" i="2"/>
  <c r="AS209" i="2"/>
  <c r="AS615" i="2"/>
  <c r="AS25" i="2"/>
  <c r="AS293" i="2"/>
  <c r="AS725" i="2"/>
  <c r="AS598" i="2"/>
  <c r="AS626" i="2"/>
  <c r="AS455" i="2"/>
  <c r="AS456" i="2"/>
  <c r="AS527" i="2"/>
  <c r="AS159" i="2"/>
  <c r="AS632" i="2"/>
  <c r="AS183" i="2"/>
  <c r="AS148" i="2"/>
  <c r="AS591" i="2"/>
  <c r="AS178" i="2"/>
  <c r="AS153" i="2"/>
  <c r="AS63" i="2"/>
  <c r="AS335" i="2"/>
  <c r="AS688" i="2"/>
  <c r="AS160" i="2"/>
  <c r="AS429" i="2"/>
  <c r="AS451" i="2"/>
  <c r="AS714" i="2"/>
  <c r="AS43" i="2"/>
  <c r="AS100" i="2"/>
  <c r="AS288" i="2"/>
  <c r="AS436" i="2"/>
  <c r="AS396" i="2"/>
  <c r="AS32" i="2"/>
  <c r="AS580" i="2"/>
  <c r="AS382" i="2"/>
  <c r="AS118" i="2"/>
  <c r="AS699" i="2"/>
  <c r="AS15" i="2"/>
  <c r="AS252" i="2"/>
  <c r="AS274" i="2"/>
  <c r="AS400" i="2"/>
  <c r="AS125" i="2"/>
  <c r="AS373" i="2"/>
  <c r="AT69" i="2"/>
  <c r="AT82" i="2"/>
  <c r="AT45" i="2"/>
  <c r="AT74" i="2"/>
  <c r="AT238" i="2"/>
  <c r="AS258" i="2"/>
  <c r="AS411" i="2"/>
  <c r="AS523" i="2"/>
  <c r="AS18" i="2"/>
  <c r="AS505" i="2"/>
  <c r="AS59" i="2"/>
  <c r="AS47" i="2"/>
  <c r="AS504" i="2"/>
  <c r="AS452" i="2"/>
  <c r="AS226" i="2"/>
  <c r="AS248" i="2"/>
  <c r="AS690" i="2"/>
  <c r="AS715" i="2"/>
  <c r="AS345" i="2"/>
  <c r="AS101" i="2"/>
  <c r="AV101" i="2" s="1"/>
  <c r="AS528" i="2"/>
  <c r="AS736" i="2"/>
  <c r="AS385" i="2"/>
  <c r="AS205" i="2"/>
  <c r="AS509" i="2"/>
  <c r="AS105" i="2"/>
  <c r="AS493" i="2"/>
  <c r="AS642" i="2"/>
  <c r="AS261" i="2"/>
  <c r="AS21" i="2"/>
  <c r="AS572" i="2"/>
  <c r="AS635" i="2"/>
  <c r="AS468" i="2"/>
  <c r="AS440" i="2"/>
  <c r="AS671" i="2"/>
  <c r="AS281" i="2"/>
  <c r="AS355" i="2"/>
  <c r="AS302" i="2"/>
  <c r="AS547" i="2"/>
  <c r="AS733" i="2"/>
  <c r="AS277" i="2"/>
  <c r="AS117" i="2"/>
  <c r="AS702" i="2"/>
  <c r="AS659" i="2"/>
  <c r="AS310" i="2"/>
  <c r="AS265" i="2"/>
  <c r="AS460" i="2"/>
  <c r="AS610" i="2"/>
  <c r="AS586" i="2"/>
  <c r="AS372" i="2"/>
  <c r="AS295" i="2"/>
  <c r="AS479" i="2"/>
  <c r="AS44" i="2"/>
  <c r="AS361" i="2"/>
  <c r="AS652" i="2"/>
  <c r="AS416" i="2"/>
  <c r="AS253" i="2"/>
  <c r="AS232" i="2"/>
  <c r="AS459" i="2"/>
  <c r="AS415" i="2"/>
  <c r="AS726" i="2"/>
  <c r="AS596" i="2"/>
  <c r="AT189" i="2"/>
  <c r="AT112" i="2"/>
  <c r="AT709" i="2"/>
  <c r="AT365" i="2"/>
  <c r="AT569" i="2"/>
  <c r="AT291" i="2"/>
  <c r="AS530" i="2"/>
  <c r="AS115" i="2"/>
  <c r="AS514" i="2"/>
  <c r="AS184" i="2"/>
  <c r="AS375" i="2"/>
  <c r="AS299" i="2"/>
  <c r="AS41" i="2"/>
  <c r="AS696" i="2"/>
  <c r="AS408" i="2"/>
  <c r="AS729" i="2"/>
  <c r="AS651" i="2"/>
  <c r="AS284" i="2"/>
  <c r="AS207" i="2"/>
  <c r="AS342" i="2"/>
  <c r="AS657" i="2"/>
  <c r="AS222" i="2"/>
  <c r="AS200" i="2"/>
  <c r="AS247" i="2"/>
  <c r="AS78" i="2"/>
  <c r="AS348" i="2"/>
  <c r="AS457" i="2"/>
  <c r="AS474" i="2"/>
  <c r="AS577" i="2"/>
  <c r="AS73" i="2"/>
  <c r="AS56" i="2"/>
  <c r="AS172" i="2"/>
  <c r="AS354" i="2"/>
  <c r="AS114" i="2"/>
  <c r="AS162" i="2"/>
  <c r="AS7" i="2"/>
  <c r="AS260" i="2"/>
  <c r="AS257" i="2"/>
  <c r="AS241" i="2"/>
  <c r="AS653" i="2"/>
  <c r="AS601" i="2"/>
  <c r="AS236" i="2"/>
  <c r="AS432" i="2"/>
  <c r="AS61" i="2"/>
  <c r="AS157" i="2"/>
  <c r="AS532" i="2"/>
  <c r="AS220" i="2"/>
  <c r="AS356" i="2"/>
  <c r="AS510" i="2"/>
  <c r="AS217" i="2"/>
  <c r="AS731" i="2"/>
  <c r="AS483" i="2"/>
  <c r="AS458" i="2"/>
  <c r="AS424" i="2"/>
  <c r="AS540" i="2"/>
  <c r="AS525" i="2"/>
  <c r="AS433" i="2"/>
  <c r="AS149" i="2"/>
  <c r="AS703" i="2"/>
  <c r="AS471" i="2"/>
  <c r="AS259" i="2"/>
  <c r="AS677" i="2"/>
  <c r="AS665" i="2"/>
  <c r="AS330" i="2"/>
  <c r="AS17" i="2"/>
  <c r="AS10" i="2"/>
  <c r="AS87" i="2"/>
  <c r="AS64" i="2"/>
  <c r="AS349" i="2"/>
  <c r="AS216" i="2"/>
  <c r="AS526" i="2"/>
  <c r="AS369" i="2"/>
  <c r="AS645" i="2"/>
  <c r="AS337" i="2"/>
  <c r="AT737" i="2"/>
  <c r="AT679" i="2"/>
  <c r="AT663" i="2"/>
  <c r="AT613" i="2"/>
  <c r="AT393" i="2"/>
  <c r="AT285" i="2"/>
  <c r="AT567" i="2"/>
  <c r="AT711" i="2"/>
  <c r="AT163" i="2"/>
  <c r="AT362" i="2"/>
  <c r="AT721" i="2"/>
  <c r="AT377" i="2"/>
  <c r="AT604" i="2"/>
  <c r="AT305" i="2"/>
  <c r="AT516" i="2"/>
  <c r="AT27" i="2"/>
  <c r="AT143" i="2"/>
  <c r="AT724" i="2"/>
  <c r="AT245" i="2"/>
  <c r="AT605" i="2"/>
  <c r="AT170" i="2"/>
  <c r="AT508" i="2"/>
  <c r="AT26" i="2"/>
  <c r="AT35" i="2"/>
  <c r="AT334" i="2"/>
  <c r="AT135" i="2"/>
  <c r="AT94" i="2"/>
  <c r="AT36" i="2"/>
  <c r="AT142" i="2"/>
  <c r="AT367" i="2"/>
  <c r="AT208" i="2"/>
  <c r="AT503" i="2"/>
  <c r="AT480" i="2"/>
  <c r="AT476" i="2"/>
  <c r="AT108" i="2"/>
  <c r="AT364" i="2"/>
  <c r="AT195" i="2"/>
  <c r="AT279" i="2"/>
  <c r="AT589" i="2"/>
  <c r="AT4" i="2"/>
  <c r="AT175" i="2"/>
  <c r="AT30" i="2"/>
  <c r="AT447" i="2"/>
  <c r="AT235" i="2"/>
  <c r="AT579" i="2"/>
  <c r="AT466" i="2"/>
  <c r="AT339" i="2"/>
  <c r="AT419" i="2"/>
  <c r="AT210" i="2"/>
  <c r="AT327" i="2"/>
  <c r="AT402" i="2"/>
  <c r="AT682" i="2"/>
  <c r="AT84" i="2"/>
  <c r="AT168" i="2"/>
  <c r="AT512" i="2"/>
  <c r="AR237" i="2"/>
  <c r="AR72" i="2"/>
  <c r="AR119" i="2"/>
  <c r="AR307" i="2"/>
  <c r="AR39" i="2"/>
  <c r="AR77" i="2"/>
  <c r="AR20" i="2"/>
  <c r="AR11" i="2"/>
  <c r="AR110" i="2"/>
  <c r="AR91" i="2"/>
  <c r="AR116" i="2"/>
  <c r="AR573" i="2"/>
  <c r="AR133" i="2"/>
  <c r="AR3" i="2"/>
  <c r="AR266" i="2"/>
  <c r="AR332" i="2"/>
  <c r="AR76" i="2"/>
  <c r="AR191" i="2"/>
  <c r="AR120" i="2"/>
  <c r="AR496" i="2"/>
  <c r="AU723" i="2"/>
  <c r="AU700" i="2"/>
  <c r="AU528" i="2"/>
  <c r="AU203" i="2"/>
  <c r="AU478" i="2"/>
  <c r="AU689" i="2"/>
  <c r="AU736" i="2"/>
  <c r="AU578" i="2"/>
  <c r="AU612" i="2"/>
  <c r="AU430" i="2"/>
  <c r="AU385" i="2"/>
  <c r="AU553" i="2"/>
  <c r="AU450" i="2"/>
  <c r="AU454" i="2"/>
  <c r="AU205" i="2"/>
  <c r="AU472" i="2"/>
  <c r="AU422" i="2"/>
  <c r="AU379" i="2"/>
  <c r="AU509" i="2"/>
  <c r="AU650" i="2"/>
  <c r="AT691" i="2"/>
  <c r="AT177" i="2"/>
  <c r="AT29" i="2"/>
  <c r="AT131" i="2"/>
  <c r="AT523" i="2"/>
  <c r="AT718" i="2"/>
  <c r="AT514" i="2"/>
  <c r="AT543" i="2"/>
  <c r="AT223" i="2"/>
  <c r="AT13" i="2"/>
  <c r="AT264" i="2"/>
  <c r="AT311" i="2"/>
  <c r="AT18" i="2"/>
  <c r="AT174" i="2"/>
  <c r="AT184" i="2"/>
  <c r="AT2" i="2"/>
  <c r="AT255" i="2"/>
  <c r="AT68" i="2"/>
  <c r="AT137" i="2"/>
  <c r="AT93" i="2"/>
  <c r="AT505" i="2"/>
  <c r="AT399" i="2"/>
  <c r="AT375" i="2"/>
  <c r="AT53" i="2"/>
  <c r="AT54" i="2"/>
  <c r="AT37" i="2"/>
  <c r="AT656" i="2"/>
  <c r="AT62" i="2"/>
  <c r="AT59" i="2"/>
  <c r="AT318" i="2"/>
  <c r="AT299" i="2"/>
  <c r="AT79" i="2"/>
  <c r="AT192" i="2"/>
  <c r="AT571" i="2"/>
  <c r="AT152" i="2"/>
  <c r="AT633" i="2"/>
  <c r="AT47" i="2"/>
  <c r="AT107" i="2"/>
  <c r="AT41" i="2"/>
  <c r="AT387" i="2"/>
  <c r="AT198" i="2"/>
  <c r="AT286" i="2"/>
  <c r="AT121" i="2"/>
  <c r="AT292" i="2"/>
  <c r="AT670" i="2"/>
  <c r="AT504" i="2"/>
  <c r="AR585" i="2"/>
  <c r="AR314" i="2"/>
  <c r="AR215" i="2"/>
  <c r="AR106" i="2"/>
  <c r="AR66" i="2"/>
  <c r="AR520" i="2"/>
  <c r="AR262" i="2"/>
  <c r="AR616" i="2"/>
  <c r="AR25" i="2"/>
  <c r="AR455" i="2"/>
  <c r="AR159" i="2"/>
  <c r="AR148" i="2"/>
  <c r="AR178" i="2"/>
  <c r="AR63" i="2"/>
  <c r="AR451" i="2"/>
  <c r="AR43" i="2"/>
  <c r="AR100" i="2"/>
  <c r="AR32" i="2"/>
  <c r="AR382" i="2"/>
  <c r="AR15" i="2"/>
  <c r="AU706" i="2"/>
  <c r="AU662" i="2"/>
  <c r="AU294" i="2"/>
  <c r="AU444" i="2"/>
  <c r="AU173" i="2"/>
  <c r="AU517" i="2"/>
  <c r="AU273" i="2"/>
  <c r="AU237" i="2"/>
  <c r="AU95" i="2"/>
  <c r="AU693" i="2"/>
  <c r="AU619" i="2"/>
  <c r="AU72" i="2"/>
  <c r="AU119" i="2"/>
  <c r="AU307" i="2"/>
  <c r="AU39" i="2"/>
  <c r="AU537" i="2"/>
  <c r="AU86" i="2"/>
  <c r="AU77" i="2"/>
  <c r="AU581" i="2"/>
  <c r="AU20" i="2"/>
  <c r="AU538" i="2"/>
  <c r="AU639" i="2"/>
  <c r="AS30" i="2"/>
  <c r="AS447" i="2"/>
  <c r="AS235" i="2"/>
  <c r="AS579" i="2"/>
  <c r="AS466" i="2"/>
  <c r="AS339" i="2"/>
  <c r="AS419" i="2"/>
  <c r="AS210" i="2"/>
  <c r="AS327" i="2"/>
  <c r="AS402" i="2"/>
  <c r="AS682" i="2"/>
  <c r="AS84" i="2"/>
  <c r="AS168" i="2"/>
  <c r="AS512" i="2"/>
  <c r="AT710" i="2"/>
  <c r="AT513" i="2"/>
  <c r="AT675" i="2"/>
  <c r="AT452" i="2"/>
  <c r="AT268" i="2"/>
  <c r="AT351" i="2"/>
  <c r="AT500" i="2"/>
  <c r="AT738" i="2"/>
  <c r="AT263" i="2"/>
  <c r="AT226" i="2"/>
  <c r="AT641" i="2"/>
  <c r="AT622" i="2"/>
  <c r="AT669" i="2"/>
  <c r="AT352" i="2"/>
  <c r="AT269" i="2"/>
  <c r="AT248" i="2"/>
  <c r="AT599" i="2"/>
  <c r="AT267" i="2"/>
  <c r="AT558" i="2"/>
  <c r="AT129" i="2"/>
  <c r="AT328" i="2"/>
  <c r="AT690" i="2"/>
  <c r="AT144" i="2"/>
  <c r="AT486" i="2"/>
  <c r="AT640" i="2"/>
  <c r="AT464" i="2"/>
  <c r="AT634" i="2"/>
  <c r="AT715" i="2"/>
  <c r="AT551" i="2"/>
  <c r="AT34" i="2"/>
  <c r="AT708" i="2"/>
  <c r="AT406" i="2"/>
  <c r="AT536" i="2"/>
  <c r="AT371" i="2"/>
  <c r="AT300" i="2"/>
  <c r="AT549" i="2"/>
  <c r="AT233" i="2"/>
  <c r="AT345" i="2"/>
  <c r="AT350" i="2"/>
  <c r="AT211" i="2"/>
  <c r="AT637" i="2"/>
  <c r="AT418" i="2"/>
  <c r="AT410" i="2"/>
  <c r="AT71" i="2"/>
  <c r="AT649" i="2"/>
  <c r="AT697" i="2"/>
  <c r="AT664" i="2"/>
  <c r="AT531" i="2"/>
  <c r="AT394" i="2"/>
  <c r="AT315" i="2"/>
  <c r="AT506" i="2"/>
  <c r="AT65" i="2"/>
  <c r="AT684" i="2"/>
  <c r="AT317" i="2"/>
  <c r="AT58" i="2"/>
  <c r="AT167" i="2"/>
  <c r="AT482" i="2"/>
  <c r="AT488" i="2"/>
  <c r="AT19" i="2"/>
  <c r="AT559" i="2"/>
  <c r="AT156" i="2"/>
  <c r="AT654" i="2"/>
  <c r="AR355" i="2"/>
  <c r="AR117" i="2"/>
  <c r="AR310" i="2"/>
  <c r="AR265" i="2"/>
  <c r="AR295" i="2"/>
  <c r="AR44" i="2"/>
  <c r="AR28" i="2"/>
  <c r="AR194" i="2"/>
  <c r="AR5" i="2"/>
  <c r="AR197" i="2"/>
  <c r="AR113" i="2"/>
  <c r="AR134" i="2"/>
  <c r="AR202" i="2"/>
  <c r="AR155" i="2"/>
  <c r="AR218" i="2"/>
  <c r="AU680" i="2"/>
  <c r="AU585" i="2"/>
  <c r="AU603" i="2"/>
  <c r="AU314" i="2"/>
  <c r="AU215" i="2"/>
  <c r="AU624" i="2"/>
  <c r="AU681" i="2"/>
  <c r="AU106" i="2"/>
  <c r="AU66" i="2"/>
  <c r="AU520" i="2"/>
  <c r="AU262" i="2"/>
  <c r="AR284" i="2"/>
  <c r="AR207" i="2"/>
  <c r="AR342" i="2"/>
  <c r="AR73" i="2"/>
  <c r="AR56" i="2"/>
  <c r="AR7" i="2"/>
  <c r="AR220" i="2"/>
  <c r="AR510" i="2"/>
  <c r="AR217" i="2"/>
  <c r="AR471" i="2"/>
  <c r="AR87" i="2"/>
  <c r="AR349" i="2"/>
  <c r="AR216" i="2"/>
  <c r="AR337" i="2"/>
  <c r="AU671" i="2"/>
  <c r="AU281" i="2"/>
  <c r="AU355" i="2"/>
  <c r="AU302" i="2"/>
  <c r="AU547" i="2"/>
  <c r="AU733" i="2"/>
  <c r="AU277" i="2"/>
  <c r="AU117" i="2"/>
  <c r="AU702" i="2"/>
  <c r="AU659" i="2"/>
  <c r="AU310" i="2"/>
  <c r="AU265" i="2"/>
  <c r="AU460" i="2"/>
  <c r="AU610" i="2"/>
  <c r="AU586" i="2"/>
  <c r="AU372" i="2"/>
  <c r="AU295" i="2"/>
  <c r="AU479" i="2"/>
  <c r="AU44" i="2"/>
  <c r="AU361" i="2"/>
  <c r="AU652" i="2"/>
  <c r="AU416" i="2"/>
  <c r="AU435" i="2"/>
  <c r="AU644" i="2"/>
  <c r="AU366" i="2"/>
  <c r="AU477" i="2"/>
  <c r="AU28" i="2"/>
  <c r="AU194" i="2"/>
  <c r="AT138" i="2"/>
  <c r="AT21" i="2"/>
  <c r="AT391" i="2"/>
  <c r="AT630" i="2"/>
  <c r="AT545" i="2"/>
  <c r="AT572" i="2"/>
  <c r="AT270" i="2"/>
  <c r="AT672" i="2"/>
  <c r="AT574" i="2"/>
  <c r="AT635" i="2"/>
  <c r="AT239" i="2"/>
  <c r="AT182" i="2"/>
  <c r="AT413" i="2"/>
  <c r="AT468" i="2"/>
  <c r="AT287" i="2"/>
  <c r="AT31" i="2"/>
  <c r="AT139" i="2"/>
  <c r="AT343" i="2"/>
  <c r="AT555" i="2"/>
  <c r="AT289" i="2"/>
  <c r="AT440" i="2"/>
  <c r="AT728" i="2"/>
  <c r="AT243" i="2"/>
  <c r="AT181" i="2"/>
  <c r="AR253" i="2"/>
  <c r="AR283" i="2"/>
  <c r="AR232" i="2"/>
  <c r="AR301" i="2"/>
  <c r="AR246" i="2"/>
  <c r="AR8" i="2"/>
  <c r="AR459" i="2"/>
  <c r="AR187" i="2"/>
  <c r="AR400" i="2"/>
  <c r="AR224" i="2"/>
  <c r="AR60" i="2"/>
  <c r="AR221" i="2"/>
  <c r="AR331" i="2"/>
  <c r="AR23" i="2"/>
  <c r="AR322" i="2"/>
  <c r="AR51" i="2"/>
  <c r="AU696" i="2"/>
  <c r="AU408" i="2"/>
  <c r="AU729" i="2"/>
  <c r="AU651" i="2"/>
  <c r="AU284" i="2"/>
  <c r="AU207" i="2"/>
  <c r="AU342" i="2"/>
  <c r="AU657" i="2"/>
  <c r="AU222" i="2"/>
  <c r="AU200" i="2"/>
  <c r="AU247" i="2"/>
  <c r="AU78" i="2"/>
  <c r="AU348" i="2"/>
  <c r="AU457" i="2"/>
  <c r="AU474" i="2"/>
  <c r="AU577" i="2"/>
  <c r="AU73" i="2"/>
  <c r="AU56" i="2"/>
  <c r="AU172" i="2"/>
  <c r="AU354" i="2"/>
  <c r="AU114" i="2"/>
  <c r="AU162" i="2"/>
  <c r="AU7" i="2"/>
  <c r="AU260" i="2"/>
  <c r="AU257" i="2"/>
  <c r="AU241" i="2"/>
  <c r="AU653" i="2"/>
  <c r="AU601" i="2"/>
  <c r="AU236" i="2"/>
  <c r="AU432" i="2"/>
  <c r="AU61" i="2"/>
  <c r="AU157" i="2"/>
  <c r="AU532" i="2"/>
  <c r="AU220" i="2"/>
  <c r="AU356" i="2"/>
  <c r="AU510" i="2"/>
  <c r="AU217" i="2"/>
  <c r="AU731" i="2"/>
  <c r="AU483" i="2"/>
  <c r="AU458" i="2"/>
  <c r="AU424" i="2"/>
  <c r="AU540" i="2"/>
  <c r="AU525" i="2"/>
  <c r="AU433" i="2"/>
  <c r="AU149" i="2"/>
  <c r="AT706" i="2"/>
  <c r="AT662" i="2"/>
  <c r="AT294" i="2"/>
  <c r="AT444" i="2"/>
  <c r="AT173" i="2"/>
  <c r="AT517" i="2"/>
  <c r="AT273" i="2"/>
  <c r="AT237" i="2"/>
  <c r="AT95" i="2"/>
  <c r="AT693" i="2"/>
  <c r="AT619" i="2"/>
  <c r="AT72" i="2"/>
  <c r="AT119" i="2"/>
  <c r="AT307" i="2"/>
  <c r="AT39" i="2"/>
  <c r="AT537" i="2"/>
  <c r="AT86" i="2"/>
  <c r="AT77" i="2"/>
  <c r="AT581" i="2"/>
  <c r="AT20" i="2"/>
  <c r="AT538" i="2"/>
  <c r="AT639" i="2"/>
  <c r="AT11" i="2"/>
  <c r="AT110" i="2"/>
  <c r="AT358" i="2"/>
  <c r="AT219" i="2"/>
  <c r="AT14" i="2"/>
  <c r="AT324" i="2"/>
  <c r="AT91" i="2"/>
  <c r="AT734" i="2"/>
  <c r="AT116" i="2"/>
  <c r="AT686" i="2"/>
  <c r="AT276" i="2"/>
  <c r="AT636" i="2"/>
  <c r="AT250" i="2"/>
  <c r="AT573" i="2"/>
  <c r="AT133" i="2"/>
  <c r="AT3" i="2"/>
  <c r="AT266" i="2"/>
  <c r="AT716" i="2"/>
  <c r="AT412" i="2"/>
  <c r="AT332" i="2"/>
  <c r="AT623" i="2"/>
  <c r="AT97" i="2"/>
  <c r="AT76" i="2"/>
  <c r="AT191" i="2"/>
  <c r="AT564" i="2"/>
  <c r="AT484" i="2"/>
  <c r="AT228" i="2"/>
  <c r="AT190" i="2"/>
  <c r="AT120" i="2"/>
  <c r="AT67" i="2"/>
  <c r="AT694" i="2"/>
  <c r="AT442" i="2"/>
  <c r="AT282" i="2"/>
  <c r="AT383" i="2"/>
  <c r="AT496" i="2"/>
  <c r="AT234" i="2"/>
  <c r="AT426" i="2"/>
  <c r="AT380" i="2"/>
  <c r="AT618" i="2"/>
  <c r="AR393" i="2"/>
  <c r="AR163" i="2"/>
  <c r="AR278" i="2"/>
  <c r="AR309" i="2"/>
  <c r="AR161" i="2"/>
  <c r="AR164" i="2"/>
  <c r="AR124" i="2"/>
  <c r="AR126" i="2"/>
  <c r="AR588" i="2"/>
  <c r="AR428" i="2"/>
  <c r="AR130" i="2"/>
  <c r="AR57" i="2"/>
  <c r="AR398" i="2"/>
  <c r="AR48" i="2"/>
  <c r="AR308" i="2"/>
  <c r="AR280" i="2"/>
  <c r="AR557" i="2"/>
  <c r="AR414" i="2"/>
  <c r="AR227" i="2"/>
  <c r="AR357" i="2"/>
  <c r="AR42" i="2"/>
  <c r="AR271" i="2"/>
  <c r="AU491" i="2"/>
  <c r="AU606" i="2"/>
  <c r="AU687" i="2"/>
  <c r="AU253" i="2"/>
  <c r="AU712" i="2"/>
  <c r="AU534" i="2"/>
  <c r="AU495" i="2"/>
  <c r="AU252" i="2"/>
  <c r="AU185" i="2"/>
  <c r="AU283" i="2"/>
  <c r="AU249" i="2"/>
  <c r="AU272" i="2"/>
  <c r="AU660" i="2"/>
  <c r="AU617" i="2"/>
  <c r="AU232" i="2"/>
  <c r="AU695" i="2"/>
  <c r="AU103" i="2"/>
  <c r="AU576" i="2"/>
  <c r="AU274" i="2"/>
  <c r="AU301" i="2"/>
  <c r="AU587" i="2"/>
  <c r="AU661" i="2"/>
  <c r="AU246" i="2"/>
  <c r="AU8" i="2"/>
  <c r="AU511" i="2"/>
  <c r="AU459" i="2"/>
  <c r="AU390" i="2"/>
  <c r="AU683" i="2"/>
  <c r="AU401" i="2"/>
  <c r="AU187" i="2"/>
  <c r="AU400" i="2"/>
  <c r="AU224" i="2"/>
  <c r="AU344" i="2"/>
  <c r="AU60" i="2"/>
  <c r="AU470" i="2"/>
  <c r="AU221" i="2"/>
  <c r="AT455" i="2"/>
  <c r="AT456" i="2"/>
  <c r="AT527" i="2"/>
  <c r="AT159" i="2"/>
  <c r="AT632" i="2"/>
  <c r="AT183" i="2"/>
  <c r="AT148" i="2"/>
  <c r="AT591" i="2"/>
  <c r="AT178" i="2"/>
  <c r="AT153" i="2"/>
  <c r="AT63" i="2"/>
  <c r="AT335" i="2"/>
  <c r="AT688" i="2"/>
  <c r="AT160" i="2"/>
  <c r="AT429" i="2"/>
  <c r="AT451" i="2"/>
  <c r="AT714" i="2"/>
  <c r="AT43" i="2"/>
  <c r="AT100" i="2"/>
  <c r="AT288" i="2"/>
  <c r="AT436" i="2"/>
  <c r="AT396" i="2"/>
  <c r="AT32" i="2"/>
  <c r="AT580" i="2"/>
  <c r="AT382" i="2"/>
  <c r="AT118" i="2"/>
  <c r="AT699" i="2"/>
  <c r="AT15" i="2"/>
  <c r="AT52" i="2"/>
  <c r="AT136" i="2"/>
  <c r="AT316" i="2"/>
  <c r="AT492" i="2"/>
  <c r="AT298" i="2"/>
  <c r="AT347" i="2"/>
  <c r="AT169" i="2"/>
  <c r="AT154" i="2"/>
  <c r="AT439" i="2"/>
  <c r="AT461" i="2"/>
  <c r="AR256" i="2"/>
  <c r="AR306" i="2"/>
  <c r="AR96" i="2"/>
  <c r="AR112" i="2"/>
  <c r="AR206" i="2"/>
  <c r="AR82" i="2"/>
  <c r="AR12" i="2"/>
  <c r="AR98" i="2"/>
  <c r="AR45" i="2"/>
  <c r="AR75" i="2"/>
  <c r="AR80" i="2"/>
  <c r="AR55" i="2"/>
  <c r="AR188" i="2"/>
  <c r="AR548" i="2"/>
  <c r="AR214" i="2"/>
  <c r="AR104" i="2"/>
  <c r="AR166" i="2"/>
  <c r="AR158" i="2"/>
  <c r="AR229" i="2"/>
  <c r="AR238" i="2"/>
  <c r="AR313" i="2"/>
  <c r="AU737" i="2"/>
  <c r="AU679" i="2"/>
  <c r="AU663" i="2"/>
  <c r="AU613" i="2"/>
  <c r="AU393" i="2"/>
  <c r="AU285" i="2"/>
  <c r="AU567" i="2"/>
  <c r="AU711" i="2"/>
  <c r="AU163" i="2"/>
  <c r="AU362" i="2"/>
  <c r="AU648" i="2"/>
  <c r="AU40" i="2"/>
  <c r="AU409" i="2"/>
  <c r="AU473" i="2"/>
  <c r="AU83" i="2"/>
  <c r="AU595" i="2"/>
  <c r="AU575" i="2"/>
  <c r="AU278" i="2"/>
  <c r="AU563" i="2"/>
  <c r="AU374" i="2"/>
  <c r="AU309" i="2"/>
  <c r="AU161" i="2"/>
  <c r="AU164" i="2"/>
  <c r="AU502" i="2"/>
  <c r="AU254" i="2"/>
  <c r="AU597" i="2"/>
  <c r="AU124" i="2"/>
  <c r="AU643" i="2"/>
  <c r="AU515" i="2"/>
  <c r="AU126" i="2"/>
  <c r="AU588" i="2"/>
  <c r="AU490" i="2"/>
  <c r="AU428" i="2"/>
  <c r="AU552" i="2"/>
  <c r="AU561" i="2"/>
  <c r="AU127" i="2"/>
  <c r="AU130" i="2"/>
  <c r="AU90" i="2"/>
  <c r="AU499" i="2"/>
  <c r="AU57" i="2"/>
  <c r="AU398" i="2"/>
  <c r="AU48" i="2"/>
  <c r="AU176" i="2"/>
  <c r="AU308" i="2"/>
  <c r="AU280" i="2"/>
  <c r="AU557" i="2"/>
  <c r="AU434" i="2"/>
  <c r="AU667" i="2"/>
  <c r="AU431" i="2"/>
  <c r="AU541" i="2"/>
  <c r="AU414" i="2"/>
  <c r="AU227" i="2"/>
  <c r="AU359" i="2"/>
  <c r="AU404" i="2"/>
  <c r="AU357" i="2"/>
  <c r="AU611" i="2"/>
  <c r="AU92" i="2"/>
  <c r="AU481" i="2"/>
  <c r="AU42" i="2"/>
  <c r="AU146" i="2"/>
  <c r="AU608" i="2"/>
  <c r="AU271" i="2"/>
  <c r="AS332" i="2"/>
  <c r="AS623" i="2"/>
  <c r="AS97" i="2"/>
  <c r="AS76" i="2"/>
  <c r="AS191" i="2"/>
  <c r="AS564" i="2"/>
  <c r="AS484" i="2"/>
  <c r="AS228" i="2"/>
  <c r="AS190" i="2"/>
  <c r="AS120" i="2"/>
  <c r="AS67" i="2"/>
  <c r="AS694" i="2"/>
  <c r="AS442" i="2"/>
  <c r="AS282" i="2"/>
  <c r="AS383" i="2"/>
  <c r="AS496" i="2"/>
  <c r="AS234" i="2"/>
  <c r="AS426" i="2"/>
  <c r="AS380" i="2"/>
  <c r="AS618" i="2"/>
  <c r="AT671" i="2"/>
  <c r="AT281" i="2"/>
  <c r="AT355" i="2"/>
  <c r="AT302" i="2"/>
  <c r="AT547" i="2"/>
  <c r="AT733" i="2"/>
  <c r="AT277" i="2"/>
  <c r="AT117" i="2"/>
  <c r="AT702" i="2"/>
  <c r="AT659" i="2"/>
  <c r="AT310" i="2"/>
  <c r="AT265" i="2"/>
  <c r="AT460" i="2"/>
  <c r="AT610" i="2"/>
  <c r="AT586" i="2"/>
  <c r="AT372" i="2"/>
  <c r="AT295" i="2"/>
  <c r="AT479" i="2"/>
  <c r="AT44" i="2"/>
  <c r="AT361" i="2"/>
  <c r="AT652" i="2"/>
  <c r="AT416" i="2"/>
  <c r="AT435" i="2"/>
  <c r="AT644" i="2"/>
  <c r="AT366" i="2"/>
  <c r="AT477" i="2"/>
  <c r="AT28" i="2"/>
  <c r="AT194" i="2"/>
  <c r="AT102" i="2"/>
  <c r="AT423" i="2"/>
  <c r="AT111" i="2"/>
  <c r="AT338" i="2"/>
  <c r="AT132" i="2"/>
  <c r="AT673" i="2"/>
  <c r="AT5" i="2"/>
  <c r="AT197" i="2"/>
  <c r="AT625" i="2"/>
  <c r="AT501" i="2"/>
  <c r="AT113" i="2"/>
  <c r="AT607" i="2"/>
  <c r="AT296" i="2"/>
  <c r="AT303" i="2"/>
  <c r="AT134" i="2"/>
  <c r="AT621" i="2"/>
  <c r="AT427" i="2"/>
  <c r="AT202" i="2"/>
  <c r="AT544" i="2"/>
  <c r="AT542" i="2"/>
  <c r="AT155" i="2"/>
  <c r="AT368" i="2"/>
  <c r="AT465" i="2"/>
  <c r="AT346" i="2"/>
  <c r="AT489" i="2"/>
  <c r="AT218" i="2"/>
  <c r="AT165" i="2"/>
  <c r="AT290" i="2"/>
  <c r="AT128" i="2"/>
  <c r="AT467" i="2"/>
  <c r="AT713" i="2"/>
  <c r="AT395" i="2"/>
  <c r="AT353" i="2"/>
  <c r="AR377" i="2"/>
  <c r="AR27" i="2"/>
  <c r="AR143" i="2"/>
  <c r="AR245" i="2"/>
  <c r="AR26" i="2"/>
  <c r="AR35" i="2"/>
  <c r="AR135" i="2"/>
  <c r="AR94" i="2"/>
  <c r="AR36" i="2"/>
  <c r="AR480" i="2"/>
  <c r="AR108" i="2"/>
  <c r="AR364" i="2"/>
  <c r="AR279" i="2"/>
  <c r="AR4" i="2"/>
  <c r="AR175" i="2"/>
  <c r="AR30" i="2"/>
  <c r="AR447" i="2"/>
  <c r="AR235" i="2"/>
  <c r="AR512" i="2"/>
  <c r="AU646" i="2"/>
  <c r="AU676" i="2"/>
  <c r="AU666" i="2"/>
  <c r="AU189" i="2"/>
  <c r="AU336" i="2"/>
  <c r="AU497" i="2"/>
  <c r="AU494" i="2"/>
  <c r="AU592" i="2"/>
  <c r="AU256" i="2"/>
  <c r="AU306" i="2"/>
  <c r="AU69" i="2"/>
  <c r="AU199" i="2"/>
  <c r="AU96" i="2"/>
  <c r="AU112" i="2"/>
  <c r="AU206" i="2"/>
  <c r="AU507" i="2"/>
  <c r="AU326" i="2"/>
  <c r="AU462" i="2"/>
  <c r="AU304" i="2"/>
  <c r="AU717" i="2"/>
  <c r="AU360" i="2"/>
  <c r="AU82" i="2"/>
  <c r="AU443" i="2"/>
  <c r="AS52" i="2"/>
  <c r="AS136" i="2"/>
  <c r="AS316" i="2"/>
  <c r="AS492" i="2"/>
  <c r="AS298" i="2"/>
  <c r="AS347" i="2"/>
  <c r="AS169" i="2"/>
  <c r="AS154" i="2"/>
  <c r="AS439" i="2"/>
  <c r="AS461" i="2"/>
  <c r="AT696" i="2"/>
  <c r="AT408" i="2"/>
  <c r="AT729" i="2"/>
  <c r="AT651" i="2"/>
  <c r="AT284" i="2"/>
  <c r="AT207" i="2"/>
  <c r="AT342" i="2"/>
  <c r="AT657" i="2"/>
  <c r="AT222" i="2"/>
  <c r="AT200" i="2"/>
  <c r="AT247" i="2"/>
  <c r="AT78" i="2"/>
  <c r="AT348" i="2"/>
  <c r="AT457" i="2"/>
  <c r="AT474" i="2"/>
  <c r="AT577" i="2"/>
  <c r="AT73" i="2"/>
  <c r="AT56" i="2"/>
  <c r="AT172" i="2"/>
  <c r="AT354" i="2"/>
  <c r="AT114" i="2"/>
  <c r="AT162" i="2"/>
  <c r="AT7" i="2"/>
  <c r="AT260" i="2"/>
  <c r="AT257" i="2"/>
  <c r="AT241" i="2"/>
  <c r="AT653" i="2"/>
  <c r="AT601" i="2"/>
  <c r="AT236" i="2"/>
  <c r="AT432" i="2"/>
  <c r="AT61" i="2"/>
  <c r="AT157" i="2"/>
  <c r="AT532" i="2"/>
  <c r="AT220" i="2"/>
  <c r="AT356" i="2"/>
  <c r="AT510" i="2"/>
  <c r="AT217" i="2"/>
  <c r="AT731" i="2"/>
  <c r="AT483" i="2"/>
  <c r="AT458" i="2"/>
  <c r="AT424" i="2"/>
  <c r="AT540" i="2"/>
  <c r="AT525" i="2"/>
  <c r="AT433" i="2"/>
  <c r="AT149" i="2"/>
  <c r="AT703" i="2"/>
  <c r="AT471" i="2"/>
  <c r="AT259" i="2"/>
  <c r="AT677" i="2"/>
  <c r="AT665" i="2"/>
  <c r="AT330" i="2"/>
  <c r="AT17" i="2"/>
  <c r="AT10" i="2"/>
  <c r="AT87" i="2"/>
  <c r="AT64" i="2"/>
  <c r="AT349" i="2"/>
  <c r="AT216" i="2"/>
  <c r="AT526" i="2"/>
  <c r="AT369" i="2"/>
  <c r="AT645" i="2"/>
  <c r="AT337" i="2"/>
  <c r="AR530" i="2"/>
  <c r="AR115" i="2"/>
  <c r="AR29" i="2"/>
  <c r="AR223" i="2"/>
  <c r="AR13" i="2"/>
  <c r="AR264" i="2"/>
  <c r="AR18" i="2"/>
  <c r="AR174" i="2"/>
  <c r="AR184" i="2"/>
  <c r="AR2" i="2"/>
  <c r="AR137" i="2"/>
  <c r="AR93" i="2"/>
  <c r="AR399" i="2"/>
  <c r="AR375" i="2"/>
  <c r="AR53" i="2"/>
  <c r="AR54" i="2"/>
  <c r="AR37" i="2"/>
  <c r="AR59" i="2"/>
  <c r="AR79" i="2"/>
  <c r="AR47" i="2"/>
  <c r="AR107" i="2"/>
  <c r="AR41" i="2"/>
  <c r="AU629" i="2"/>
  <c r="AU730" i="2"/>
  <c r="AU251" i="2"/>
  <c r="AU389" i="2"/>
  <c r="AU539" i="2"/>
  <c r="AU85" i="2"/>
  <c r="AU463" i="2"/>
  <c r="AU546" i="2"/>
  <c r="AU719" i="2"/>
  <c r="AU386" i="2"/>
  <c r="AU627" i="2"/>
  <c r="AU560" i="2"/>
  <c r="AU685" i="2"/>
  <c r="AU562" i="2"/>
  <c r="AU735" i="2"/>
  <c r="AU449" i="2"/>
  <c r="AU445" i="2"/>
  <c r="AU721" i="2"/>
  <c r="AU377" i="2"/>
  <c r="AU604" i="2"/>
  <c r="AS435" i="2"/>
  <c r="AS644" i="2"/>
  <c r="AS366" i="2"/>
  <c r="AS477" i="2"/>
  <c r="AS28" i="2"/>
  <c r="AS194" i="2"/>
  <c r="AS102" i="2"/>
  <c r="AS423" i="2"/>
  <c r="AS111" i="2"/>
  <c r="AS338" i="2"/>
  <c r="AS132" i="2"/>
  <c r="AS673" i="2"/>
  <c r="AS5" i="2"/>
  <c r="AS197" i="2"/>
  <c r="AS625" i="2"/>
  <c r="AS501" i="2"/>
  <c r="AS113" i="2"/>
  <c r="AS607" i="2"/>
  <c r="AS296" i="2"/>
  <c r="AS303" i="2"/>
  <c r="AS134" i="2"/>
  <c r="AS621" i="2"/>
  <c r="AS427" i="2"/>
  <c r="AS202" i="2"/>
  <c r="AS544" i="2"/>
  <c r="AS542" i="2"/>
  <c r="AS155" i="2"/>
  <c r="AS368" i="2"/>
  <c r="AS465" i="2"/>
  <c r="AS346" i="2"/>
  <c r="AS489" i="2"/>
  <c r="AS218" i="2"/>
  <c r="AS165" i="2"/>
  <c r="AS290" i="2"/>
  <c r="AS128" i="2"/>
  <c r="AS467" i="2"/>
  <c r="AS713" i="2"/>
  <c r="AS395" i="2"/>
  <c r="AS353" i="2"/>
  <c r="AT491" i="2"/>
  <c r="AV491" i="2" s="1"/>
  <c r="AT606" i="2"/>
  <c r="AV606" i="2" s="1"/>
  <c r="AT687" i="2"/>
  <c r="AV687" i="2" s="1"/>
  <c r="AT253" i="2"/>
  <c r="AT712" i="2"/>
  <c r="AT534" i="2"/>
  <c r="AT495" i="2"/>
  <c r="AT252" i="2"/>
  <c r="AT185" i="2"/>
  <c r="AT283" i="2"/>
  <c r="AT249" i="2"/>
  <c r="AT272" i="2"/>
  <c r="AT660" i="2"/>
  <c r="AT617" i="2"/>
  <c r="AT232" i="2"/>
  <c r="AT695" i="2"/>
  <c r="AT103" i="2"/>
  <c r="AT576" i="2"/>
  <c r="AT274" i="2"/>
  <c r="AT301" i="2"/>
  <c r="AT587" i="2"/>
  <c r="AT661" i="2"/>
  <c r="AT246" i="2"/>
  <c r="AT8" i="2"/>
  <c r="AT511" i="2"/>
  <c r="AT459" i="2"/>
  <c r="AT390" i="2"/>
  <c r="AT683" i="2"/>
  <c r="AT401" i="2"/>
  <c r="AT187" i="2"/>
  <c r="AT400" i="2"/>
  <c r="AT224" i="2"/>
  <c r="AT344" i="2"/>
  <c r="AT60" i="2"/>
  <c r="AT470" i="2"/>
  <c r="AT221" i="2"/>
  <c r="AT415" i="2"/>
  <c r="AT150" i="2"/>
  <c r="AT425" i="2"/>
  <c r="AT388" i="2"/>
  <c r="AT125" i="2"/>
  <c r="AT535" i="2"/>
  <c r="AT230" i="2"/>
  <c r="AT403" i="2"/>
  <c r="AT331" i="2"/>
  <c r="AT628" i="2"/>
  <c r="AT522" i="2"/>
  <c r="AT726" i="2"/>
  <c r="AT23" i="2"/>
  <c r="AT397" i="2"/>
  <c r="AT363" i="2"/>
  <c r="AT720" i="2"/>
  <c r="AT373" i="2"/>
  <c r="AT565" i="2"/>
  <c r="AT204" i="2"/>
  <c r="AT322" i="2"/>
  <c r="AT518" i="2"/>
  <c r="AT417" i="2"/>
  <c r="AT596" i="2"/>
  <c r="AT51" i="2"/>
  <c r="AT370" i="2"/>
  <c r="AR263" i="2"/>
  <c r="AR226" i="2"/>
  <c r="AR269" i="2"/>
  <c r="AR248" i="2"/>
  <c r="AR558" i="2"/>
  <c r="AR129" i="2"/>
  <c r="AR34" i="2"/>
  <c r="AR233" i="2"/>
  <c r="AR345" i="2"/>
  <c r="AR58" i="2"/>
  <c r="AR167" i="2"/>
  <c r="AR156" i="2"/>
  <c r="AU727" i="2"/>
  <c r="AU533" i="2"/>
  <c r="AU498" i="2"/>
  <c r="AU600" i="2"/>
  <c r="AU258" i="2"/>
  <c r="AU701" i="2"/>
  <c r="AU325" i="2"/>
  <c r="AU530" i="2"/>
  <c r="AU554" i="2"/>
  <c r="AU707" i="2"/>
  <c r="AU550" i="2"/>
  <c r="AT648" i="2"/>
  <c r="AT40" i="2"/>
  <c r="AT409" i="2"/>
  <c r="AT473" i="2"/>
  <c r="AT83" i="2"/>
  <c r="AT595" i="2"/>
  <c r="AT575" i="2"/>
  <c r="AT278" i="2"/>
  <c r="AT563" i="2"/>
  <c r="AT374" i="2"/>
  <c r="AT309" i="2"/>
  <c r="AT161" i="2"/>
  <c r="AT164" i="2"/>
  <c r="AT502" i="2"/>
  <c r="AT254" i="2"/>
  <c r="AT597" i="2"/>
  <c r="AT124" i="2"/>
  <c r="AT643" i="2"/>
  <c r="AT515" i="2"/>
  <c r="AT126" i="2"/>
  <c r="AT588" i="2"/>
  <c r="AT490" i="2"/>
  <c r="AT428" i="2"/>
  <c r="AT552" i="2"/>
  <c r="AT561" i="2"/>
  <c r="AT127" i="2"/>
  <c r="AT130" i="2"/>
  <c r="AT90" i="2"/>
  <c r="AT499" i="2"/>
  <c r="AT57" i="2"/>
  <c r="AT398" i="2"/>
  <c r="AT48" i="2"/>
  <c r="AT176" i="2"/>
  <c r="AT308" i="2"/>
  <c r="AT280" i="2"/>
  <c r="AT557" i="2"/>
  <c r="AT434" i="2"/>
  <c r="AT667" i="2"/>
  <c r="AT431" i="2"/>
  <c r="AT541" i="2"/>
  <c r="AT414" i="2"/>
  <c r="AT227" i="2"/>
  <c r="AT359" i="2"/>
  <c r="AT404" i="2"/>
  <c r="AT357" i="2"/>
  <c r="AT611" i="2"/>
  <c r="AT92" i="2"/>
  <c r="AT481" i="2"/>
  <c r="AT42" i="2"/>
  <c r="AT146" i="2"/>
  <c r="AT608" i="2"/>
  <c r="AT271" i="2"/>
  <c r="AR88" i="2"/>
  <c r="AR81" i="2"/>
  <c r="AR213" i="2"/>
  <c r="AR321" i="2"/>
  <c r="AR33" i="2"/>
  <c r="AR9" i="2"/>
  <c r="AR179" i="2"/>
  <c r="AR6" i="2"/>
  <c r="AR141" i="2"/>
  <c r="AR70" i="2"/>
  <c r="AR212" i="2"/>
  <c r="AR16" i="2"/>
  <c r="AR320" i="2"/>
  <c r="AR378" i="2"/>
  <c r="AR376" i="2"/>
  <c r="AU710" i="2"/>
  <c r="AU513" i="2"/>
  <c r="AU675" i="2"/>
  <c r="AU452" i="2"/>
  <c r="AU268" i="2"/>
  <c r="AU351" i="2"/>
  <c r="AU500" i="2"/>
  <c r="AU738" i="2"/>
  <c r="AU263" i="2"/>
  <c r="AU226" i="2"/>
  <c r="AU641" i="2"/>
  <c r="AU622" i="2"/>
  <c r="AU669" i="2"/>
  <c r="AU352" i="2"/>
  <c r="AU269" i="2"/>
  <c r="AU248" i="2"/>
  <c r="AU599" i="2"/>
  <c r="AU267" i="2"/>
  <c r="AU705" i="2"/>
  <c r="AU171" i="2"/>
  <c r="AU105" i="2"/>
  <c r="AU123" i="2"/>
  <c r="AU242" i="2"/>
  <c r="AU244" i="2"/>
  <c r="AU493" i="2"/>
  <c r="AU50" i="2"/>
  <c r="AU46" i="2"/>
  <c r="AU180" i="2"/>
  <c r="AU642" i="2"/>
  <c r="AU99" i="2"/>
  <c r="AU392" i="2"/>
  <c r="AU147" i="2"/>
  <c r="AU261" i="2"/>
  <c r="AU49" i="2"/>
  <c r="AU529" i="2"/>
  <c r="AU138" i="2"/>
  <c r="AU21" i="2"/>
  <c r="AU391" i="2"/>
  <c r="AU630" i="2"/>
  <c r="AU545" i="2"/>
  <c r="AU572" i="2"/>
  <c r="AU270" i="2"/>
  <c r="AU672" i="2"/>
  <c r="AU574" i="2"/>
  <c r="AU635" i="2"/>
  <c r="AU239" i="2"/>
  <c r="AU182" i="2"/>
  <c r="AU413" i="2"/>
  <c r="AU468" i="2"/>
  <c r="AU287" i="2"/>
  <c r="AU31" i="2"/>
  <c r="AU139" i="2"/>
  <c r="AU343" i="2"/>
  <c r="AU555" i="2"/>
  <c r="AU289" i="2"/>
  <c r="AU440" i="2"/>
  <c r="AU728" i="2"/>
  <c r="AU243" i="2"/>
  <c r="AU181" i="2"/>
  <c r="AU11" i="2"/>
  <c r="AU110" i="2"/>
  <c r="AU358" i="2"/>
  <c r="AU219" i="2"/>
  <c r="AU14" i="2"/>
  <c r="AU324" i="2"/>
  <c r="AU91" i="2"/>
  <c r="AU734" i="2"/>
  <c r="AU116" i="2"/>
  <c r="AU686" i="2"/>
  <c r="AU276" i="2"/>
  <c r="AU636" i="2"/>
  <c r="AU250" i="2"/>
  <c r="AU573" i="2"/>
  <c r="AU133" i="2"/>
  <c r="AU3" i="2"/>
  <c r="AU266" i="2"/>
  <c r="AU716" i="2"/>
  <c r="AU412" i="2"/>
  <c r="AU332" i="2"/>
  <c r="AU623" i="2"/>
  <c r="AU97" i="2"/>
  <c r="AU76" i="2"/>
  <c r="AU191" i="2"/>
  <c r="AU564" i="2"/>
  <c r="AU484" i="2"/>
  <c r="AU228" i="2"/>
  <c r="AU190" i="2"/>
  <c r="AU120" i="2"/>
  <c r="AU67" i="2"/>
  <c r="AU694" i="2"/>
  <c r="AU442" i="2"/>
  <c r="AU282" i="2"/>
  <c r="AU383" i="2"/>
  <c r="AU496" i="2"/>
  <c r="AU234" i="2"/>
  <c r="AU426" i="2"/>
  <c r="AU380" i="2"/>
  <c r="AU618" i="2"/>
  <c r="AU89" i="2"/>
  <c r="AU519" i="2"/>
  <c r="AU616" i="2"/>
  <c r="AU438" i="2"/>
  <c r="AU698" i="2"/>
  <c r="AU209" i="2"/>
  <c r="AU615" i="2"/>
  <c r="AU25" i="2"/>
  <c r="AU293" i="2"/>
  <c r="AU725" i="2"/>
  <c r="AU598" i="2"/>
  <c r="AU626" i="2"/>
  <c r="AU455" i="2"/>
  <c r="AU456" i="2"/>
  <c r="AU527" i="2"/>
  <c r="AU159" i="2"/>
  <c r="AU632" i="2"/>
  <c r="AU183" i="2"/>
  <c r="AU148" i="2"/>
  <c r="AU591" i="2"/>
  <c r="AU178" i="2"/>
  <c r="AU153" i="2"/>
  <c r="AU63" i="2"/>
  <c r="AU335" i="2"/>
  <c r="AU688" i="2"/>
  <c r="AU160" i="2"/>
  <c r="AU429" i="2"/>
  <c r="AU451" i="2"/>
  <c r="AU714" i="2"/>
  <c r="AU43" i="2"/>
  <c r="AU100" i="2"/>
  <c r="AU288" i="2"/>
  <c r="AU436" i="2"/>
  <c r="AU396" i="2"/>
  <c r="AU32" i="2"/>
  <c r="AU580" i="2"/>
  <c r="AU382" i="2"/>
  <c r="AU118" i="2"/>
  <c r="AU699" i="2"/>
  <c r="AU15" i="2"/>
  <c r="AU52" i="2"/>
  <c r="AU136" i="2"/>
  <c r="AU316" i="2"/>
  <c r="AU492" i="2"/>
  <c r="AU298" i="2"/>
  <c r="AU347" i="2"/>
  <c r="AU169" i="2"/>
  <c r="AU154" i="2"/>
  <c r="AU439" i="2"/>
  <c r="AU461" i="2"/>
  <c r="AU102" i="2"/>
  <c r="AU423" i="2"/>
  <c r="AU111" i="2"/>
  <c r="AU338" i="2"/>
  <c r="AU132" i="2"/>
  <c r="AU673" i="2"/>
  <c r="AU5" i="2"/>
  <c r="AU197" i="2"/>
  <c r="AU625" i="2"/>
  <c r="AU501" i="2"/>
  <c r="AU113" i="2"/>
  <c r="AU607" i="2"/>
  <c r="AU296" i="2"/>
  <c r="AU303" i="2"/>
  <c r="AU134" i="2"/>
  <c r="AU621" i="2"/>
  <c r="AU427" i="2"/>
  <c r="AU202" i="2"/>
  <c r="AU544" i="2"/>
  <c r="AU542" i="2"/>
  <c r="AU155" i="2"/>
  <c r="AU368" i="2"/>
  <c r="AU465" i="2"/>
  <c r="AU346" i="2"/>
  <c r="AU489" i="2"/>
  <c r="AU218" i="2"/>
  <c r="AU165" i="2"/>
  <c r="AU290" i="2"/>
  <c r="AU128" i="2"/>
  <c r="AU467" i="2"/>
  <c r="AU713" i="2"/>
  <c r="AU395" i="2"/>
  <c r="AU353" i="2"/>
  <c r="AU703" i="2"/>
  <c r="AU471" i="2"/>
  <c r="AU259" i="2"/>
  <c r="AU677" i="2"/>
  <c r="AU665" i="2"/>
  <c r="AU330" i="2"/>
  <c r="AU17" i="2"/>
  <c r="AU10" i="2"/>
  <c r="AU87" i="2"/>
  <c r="AU64" i="2"/>
  <c r="AU349" i="2"/>
  <c r="AU216" i="2"/>
  <c r="AU526" i="2"/>
  <c r="AU369" i="2"/>
  <c r="AU645" i="2"/>
  <c r="AU337" i="2"/>
  <c r="AU415" i="2"/>
  <c r="AU150" i="2"/>
  <c r="AU425" i="2"/>
  <c r="AU388" i="2"/>
  <c r="AU125" i="2"/>
  <c r="AU535" i="2"/>
  <c r="AU230" i="2"/>
  <c r="AU403" i="2"/>
  <c r="AU331" i="2"/>
  <c r="AU628" i="2"/>
  <c r="AU522" i="2"/>
  <c r="AU726" i="2"/>
  <c r="AU23" i="2"/>
  <c r="AU397" i="2"/>
  <c r="AU363" i="2"/>
  <c r="AU720" i="2"/>
  <c r="AU373" i="2"/>
  <c r="AU565" i="2"/>
  <c r="AU204" i="2"/>
  <c r="AU322" i="2"/>
  <c r="AU518" i="2"/>
  <c r="AU417" i="2"/>
  <c r="AU596" i="2"/>
  <c r="AU51" i="2"/>
  <c r="AU370" i="2"/>
  <c r="AU570" i="2"/>
  <c r="AU709" i="2"/>
  <c r="AU609" i="2"/>
  <c r="AU196" i="2"/>
  <c r="AU12" i="2"/>
  <c r="AU312" i="2"/>
  <c r="AU593" i="2"/>
  <c r="AU98" i="2"/>
  <c r="AU38" i="2"/>
  <c r="AU45" i="2"/>
  <c r="AU75" i="2"/>
  <c r="AU421" i="2"/>
  <c r="AU365" i="2"/>
  <c r="AU80" i="2"/>
  <c r="AU55" i="2"/>
  <c r="AU188" i="2"/>
  <c r="AU548" i="2"/>
  <c r="AU469" i="2"/>
  <c r="AU214" i="2"/>
  <c r="AU104" i="2"/>
  <c r="AU74" i="2"/>
  <c r="AU668" i="2"/>
  <c r="AU485" i="2"/>
  <c r="AU405" i="2"/>
  <c r="AU569" i="2"/>
  <c r="AU166" i="2"/>
  <c r="AU453" i="2"/>
  <c r="AU638" i="2"/>
  <c r="AU158" i="2"/>
  <c r="AU381" i="2"/>
  <c r="AU229" i="2"/>
  <c r="AU238" i="2"/>
  <c r="AU122" i="2"/>
  <c r="AU297" i="2"/>
  <c r="AU313" i="2"/>
  <c r="AU291" i="2"/>
  <c r="AU584" i="2"/>
  <c r="AU446" i="2"/>
  <c r="AU109" i="2"/>
  <c r="AU305" i="2"/>
  <c r="AU516" i="2"/>
  <c r="AU27" i="2"/>
  <c r="AU143" i="2"/>
  <c r="AU724" i="2"/>
  <c r="AU245" i="2"/>
  <c r="AU605" i="2"/>
  <c r="AU170" i="2"/>
  <c r="AU508" i="2"/>
  <c r="AU26" i="2"/>
  <c r="AU35" i="2"/>
  <c r="AU334" i="2"/>
  <c r="AU135" i="2"/>
  <c r="AU94" i="2"/>
  <c r="AU36" i="2"/>
  <c r="AU142" i="2"/>
  <c r="AU367" i="2"/>
  <c r="AU208" i="2"/>
  <c r="AU503" i="2"/>
  <c r="AU480" i="2"/>
  <c r="AU476" i="2"/>
  <c r="AU108" i="2"/>
  <c r="AU364" i="2"/>
  <c r="AU195" i="2"/>
  <c r="AU279" i="2"/>
  <c r="AU589" i="2"/>
  <c r="AU4" i="2"/>
  <c r="AU175" i="2"/>
  <c r="AU30" i="2"/>
  <c r="AU447" i="2"/>
  <c r="AU235" i="2"/>
  <c r="AU579" i="2"/>
  <c r="AU466" i="2"/>
  <c r="AU339" i="2"/>
  <c r="AU419" i="2"/>
  <c r="AU210" i="2"/>
  <c r="AU327" i="2"/>
  <c r="AU402" i="2"/>
  <c r="AU682" i="2"/>
  <c r="AU84" i="2"/>
  <c r="AU168" i="2"/>
  <c r="AU512" i="2"/>
  <c r="AU602" i="2"/>
  <c r="AU411" i="2"/>
  <c r="AU145" i="2"/>
  <c r="AU115" i="2"/>
  <c r="AU566" i="2"/>
  <c r="AU691" i="2"/>
  <c r="AU177" i="2"/>
  <c r="AU29" i="2"/>
  <c r="AU131" i="2"/>
  <c r="AU523" i="2"/>
  <c r="AU718" i="2"/>
  <c r="AU514" i="2"/>
  <c r="AU543" i="2"/>
  <c r="AU223" i="2"/>
  <c r="AU13" i="2"/>
  <c r="AU264" i="2"/>
  <c r="AU311" i="2"/>
  <c r="AU18" i="2"/>
  <c r="AU174" i="2"/>
  <c r="AU184" i="2"/>
  <c r="AU2" i="2"/>
  <c r="AU255" i="2"/>
  <c r="AU68" i="2"/>
  <c r="AU137" i="2"/>
  <c r="AU93" i="2"/>
  <c r="AU505" i="2"/>
  <c r="AU399" i="2"/>
  <c r="AU375" i="2"/>
  <c r="AU53" i="2"/>
  <c r="AU54" i="2"/>
  <c r="AU37" i="2"/>
  <c r="AU656" i="2"/>
  <c r="AU62" i="2"/>
  <c r="AU59" i="2"/>
  <c r="AU318" i="2"/>
  <c r="AU299" i="2"/>
  <c r="AU79" i="2"/>
  <c r="AU192" i="2"/>
  <c r="AU571" i="2"/>
  <c r="AU152" i="2"/>
  <c r="AU633" i="2"/>
  <c r="AU47" i="2"/>
  <c r="AU107" i="2"/>
  <c r="AU41" i="2"/>
  <c r="AU387" i="2"/>
  <c r="AU198" i="2"/>
  <c r="AU286" i="2"/>
  <c r="AU121" i="2"/>
  <c r="AU292" i="2"/>
  <c r="AU670" i="2"/>
  <c r="AU504" i="2"/>
  <c r="AU558" i="2"/>
  <c r="AU129" i="2"/>
  <c r="AU328" i="2"/>
  <c r="AU690" i="2"/>
  <c r="AU144" i="2"/>
  <c r="AU486" i="2"/>
  <c r="AU640" i="2"/>
  <c r="AU464" i="2"/>
  <c r="AU634" i="2"/>
  <c r="AU715" i="2"/>
  <c r="AU551" i="2"/>
  <c r="AU34" i="2"/>
  <c r="AU708" i="2"/>
  <c r="AU406" i="2"/>
  <c r="AU536" i="2"/>
  <c r="AU371" i="2"/>
  <c r="AU300" i="2"/>
  <c r="AU549" i="2"/>
  <c r="AU233" i="2"/>
  <c r="AU345" i="2"/>
  <c r="AU350" i="2"/>
  <c r="AU211" i="2"/>
  <c r="AU637" i="2"/>
  <c r="AU418" i="2"/>
  <c r="AU410" i="2"/>
  <c r="AU71" i="2"/>
  <c r="AU649" i="2"/>
  <c r="AU697" i="2"/>
  <c r="AU664" i="2"/>
  <c r="AU531" i="2"/>
  <c r="AU394" i="2"/>
  <c r="AU315" i="2"/>
  <c r="AU506" i="2"/>
  <c r="AU65" i="2"/>
  <c r="AU684" i="2"/>
  <c r="AU317" i="2"/>
  <c r="AU58" i="2"/>
  <c r="AU167" i="2"/>
  <c r="AU482" i="2"/>
  <c r="AU488" i="2"/>
  <c r="AU19" i="2"/>
  <c r="AU559" i="2"/>
  <c r="AU156" i="2"/>
  <c r="AU654" i="2"/>
  <c r="AU521" i="2"/>
  <c r="AU140" i="2"/>
  <c r="AU704" i="2"/>
  <c r="AU186" i="2"/>
  <c r="AU722" i="2"/>
  <c r="AU341" i="2"/>
  <c r="AU647" i="2"/>
  <c r="AU81" i="2"/>
  <c r="AU524" i="2"/>
  <c r="AU323" i="2"/>
  <c r="AU213" i="2"/>
  <c r="AU321" i="2"/>
  <c r="AU240" i="2"/>
  <c r="AU631" i="2"/>
  <c r="AU193" i="2"/>
  <c r="AU33" i="2"/>
  <c r="AU340" i="2"/>
  <c r="AU407" i="2"/>
  <c r="AU441" i="2"/>
  <c r="AU9" i="2"/>
  <c r="AU275" i="2"/>
  <c r="AU658" i="2"/>
  <c r="AU22" i="2"/>
  <c r="AU594" i="2"/>
  <c r="AU231" i="2"/>
  <c r="AU319" i="2"/>
  <c r="AU179" i="2"/>
  <c r="AU556" i="2"/>
  <c r="AU24" i="2"/>
  <c r="AU590" i="2"/>
  <c r="AU568" i="2"/>
  <c r="AU437" i="2"/>
  <c r="AU6" i="2"/>
  <c r="AU141" i="2"/>
  <c r="AU448" i="2"/>
  <c r="AU201" i="2"/>
  <c r="AU70" i="2"/>
  <c r="AU212" i="2"/>
  <c r="AU487" i="2"/>
  <c r="AU16" i="2"/>
  <c r="AU320" i="2"/>
  <c r="AU225" i="2"/>
  <c r="AU329" i="2"/>
  <c r="AU655" i="2"/>
  <c r="AU475" i="2"/>
  <c r="AU582" i="2"/>
  <c r="AU384" i="2"/>
  <c r="AU583" i="2"/>
  <c r="AU378" i="2"/>
  <c r="AU376" i="2"/>
  <c r="AU333" i="2"/>
  <c r="W81" i="3" l="1"/>
  <c r="W120" i="3"/>
  <c r="W66" i="3"/>
  <c r="W106" i="3"/>
  <c r="W48" i="3"/>
  <c r="W113" i="3"/>
  <c r="W43" i="3"/>
  <c r="W123" i="3"/>
  <c r="W124" i="3"/>
  <c r="W27" i="3"/>
  <c r="W92" i="3"/>
  <c r="W47" i="3"/>
  <c r="W88" i="3"/>
  <c r="W20" i="3"/>
  <c r="W54" i="3"/>
  <c r="W74" i="3"/>
  <c r="W6" i="3"/>
  <c r="W100" i="3"/>
  <c r="W70" i="3"/>
  <c r="W121" i="3"/>
  <c r="W84" i="3"/>
  <c r="W71" i="3"/>
  <c r="W103" i="3"/>
  <c r="W50" i="3"/>
  <c r="W78" i="3"/>
  <c r="W61" i="3"/>
  <c r="W49" i="3"/>
  <c r="W36" i="3"/>
  <c r="W118" i="3"/>
  <c r="W101" i="3"/>
  <c r="W29" i="3"/>
  <c r="W34" i="3"/>
  <c r="W58" i="3"/>
  <c r="W62" i="3"/>
  <c r="W111" i="3"/>
  <c r="W110" i="3"/>
  <c r="W55" i="3"/>
  <c r="W35" i="3"/>
  <c r="W22" i="3"/>
  <c r="W107" i="3"/>
  <c r="W2" i="3"/>
  <c r="W69" i="3"/>
  <c r="W80" i="3"/>
  <c r="W59" i="3"/>
  <c r="W37" i="3"/>
  <c r="W12" i="3"/>
  <c r="W122" i="3"/>
  <c r="W45" i="3"/>
  <c r="W23" i="3"/>
  <c r="W90" i="3"/>
  <c r="W116" i="3"/>
  <c r="W82" i="3"/>
  <c r="W75" i="3"/>
  <c r="W87" i="3"/>
  <c r="W46" i="3"/>
  <c r="W67" i="3"/>
  <c r="W5" i="3"/>
  <c r="X126" i="3" s="1"/>
  <c r="W99" i="3"/>
  <c r="W115" i="3"/>
  <c r="W108" i="3"/>
  <c r="W40" i="3"/>
  <c r="W112" i="3"/>
  <c r="W4" i="3"/>
  <c r="W117" i="3"/>
  <c r="W17" i="3"/>
  <c r="W33" i="3"/>
  <c r="W104" i="3"/>
  <c r="W89" i="3"/>
  <c r="W76" i="3"/>
  <c r="W44" i="3"/>
  <c r="W105" i="3"/>
  <c r="W39" i="3"/>
  <c r="W83" i="3"/>
  <c r="W16" i="3"/>
  <c r="W24" i="3"/>
  <c r="W64" i="3"/>
  <c r="W85" i="3"/>
  <c r="W19" i="3"/>
  <c r="W15" i="3"/>
  <c r="W96" i="3"/>
  <c r="W72" i="3"/>
  <c r="W63" i="3"/>
  <c r="W38" i="3"/>
  <c r="W13" i="3"/>
  <c r="W56" i="3"/>
  <c r="W73" i="3"/>
  <c r="W79" i="3"/>
  <c r="W41" i="3"/>
  <c r="W98" i="3"/>
  <c r="W94" i="3"/>
  <c r="W28" i="3"/>
  <c r="W30" i="3"/>
  <c r="W65" i="3"/>
  <c r="W31" i="3"/>
  <c r="W109" i="3"/>
  <c r="W53" i="3"/>
  <c r="W21" i="3"/>
  <c r="W77" i="3"/>
  <c r="W95" i="3"/>
  <c r="W3" i="3"/>
  <c r="W14" i="3"/>
  <c r="W91" i="3"/>
  <c r="W52" i="3"/>
  <c r="W97" i="3"/>
  <c r="W9" i="3"/>
  <c r="W18" i="3"/>
  <c r="W86" i="3"/>
  <c r="W8" i="3"/>
  <c r="W57" i="3"/>
  <c r="W119" i="3"/>
  <c r="W68" i="3"/>
  <c r="W11" i="3"/>
  <c r="W93" i="3"/>
  <c r="W25" i="3"/>
  <c r="W42" i="3"/>
  <c r="W10" i="3"/>
  <c r="W125" i="3"/>
  <c r="X125" i="3" s="1"/>
  <c r="W26" i="3"/>
  <c r="W7" i="3"/>
  <c r="W102" i="3"/>
  <c r="W114" i="3"/>
  <c r="W60" i="3"/>
  <c r="AV674" i="2"/>
  <c r="AV732" i="2"/>
  <c r="AV88" i="2"/>
  <c r="AV678" i="2"/>
  <c r="AV614" i="2"/>
  <c r="AV620" i="2"/>
  <c r="AV420" i="2"/>
  <c r="AV366" i="2"/>
  <c r="AV357" i="2"/>
  <c r="AV176" i="2"/>
  <c r="AV588" i="2"/>
  <c r="AV575" i="2"/>
  <c r="AV692" i="2"/>
  <c r="AV194" i="2"/>
  <c r="AV477" i="2"/>
  <c r="AV480" i="2"/>
  <c r="AV170" i="2"/>
  <c r="AV449" i="2"/>
  <c r="AV389" i="2"/>
  <c r="AV12" i="2"/>
  <c r="AV23" i="2"/>
  <c r="AV291" i="2"/>
  <c r="AV485" i="2"/>
  <c r="AV709" i="2"/>
  <c r="AV646" i="2"/>
  <c r="AV555" i="2"/>
  <c r="AV379" i="2"/>
  <c r="AV571" i="2"/>
  <c r="AV582" i="2"/>
  <c r="AV141" i="2"/>
  <c r="AV658" i="2"/>
  <c r="AV323" i="2"/>
  <c r="AV137" i="2"/>
  <c r="AV535" i="2"/>
  <c r="AV58" i="2"/>
  <c r="AV410" i="2"/>
  <c r="AV54" i="2"/>
  <c r="AV60" i="2"/>
  <c r="AV128" i="2"/>
  <c r="AV427" i="2"/>
  <c r="AV132" i="2"/>
  <c r="AV492" i="2"/>
  <c r="AV210" i="2"/>
  <c r="AV645" i="2"/>
  <c r="AV259" i="2"/>
  <c r="AV510" i="2"/>
  <c r="AV260" i="2"/>
  <c r="AV78" i="2"/>
  <c r="AV41" i="2"/>
  <c r="AV295" i="2"/>
  <c r="AV547" i="2"/>
  <c r="AV226" i="2"/>
  <c r="AV580" i="2"/>
  <c r="AV335" i="2"/>
  <c r="AV626" i="2"/>
  <c r="AV262" i="2"/>
  <c r="AV287" i="2"/>
  <c r="AV203" i="2"/>
  <c r="AV174" i="2"/>
  <c r="AV576" i="2"/>
  <c r="AV392" i="2"/>
  <c r="AV328" i="2"/>
  <c r="AV346" i="2"/>
  <c r="AV607" i="2"/>
  <c r="AV380" i="2"/>
  <c r="AV713" i="2"/>
  <c r="AV544" i="2"/>
  <c r="AV5" i="2"/>
  <c r="AV435" i="2"/>
  <c r="AV347" i="2"/>
  <c r="AV190" i="2"/>
  <c r="AV402" i="2"/>
  <c r="AV665" i="2"/>
  <c r="AV731" i="2"/>
  <c r="AV241" i="2"/>
  <c r="AV457" i="2"/>
  <c r="AV408" i="2"/>
  <c r="AV44" i="2"/>
  <c r="AV277" i="2"/>
  <c r="AV261" i="2"/>
  <c r="AV690" i="2"/>
  <c r="AV118" i="2"/>
  <c r="AV160" i="2"/>
  <c r="AV456" i="2"/>
  <c r="AV519" i="2"/>
  <c r="AV680" i="2"/>
  <c r="AV553" i="2"/>
  <c r="AV318" i="2"/>
  <c r="AV388" i="2"/>
  <c r="AV276" i="2"/>
  <c r="AV538" i="2"/>
  <c r="AV95" i="2"/>
  <c r="AV630" i="2"/>
  <c r="AV300" i="2"/>
  <c r="AV707" i="2"/>
  <c r="AV181" i="2"/>
  <c r="AV244" i="2"/>
  <c r="AV710" i="2"/>
  <c r="AV583" i="2"/>
  <c r="AV201" i="2"/>
  <c r="AV594" i="2"/>
  <c r="AV321" i="2"/>
  <c r="AV151" i="2"/>
  <c r="AV152" i="2"/>
  <c r="AV482" i="2"/>
  <c r="AV649" i="2"/>
  <c r="AV464" i="2"/>
  <c r="AV600" i="2"/>
  <c r="AV286" i="2"/>
  <c r="AV322" i="2"/>
  <c r="AV108" i="2"/>
  <c r="AV26" i="2"/>
  <c r="AV721" i="2"/>
  <c r="AV85" i="2"/>
  <c r="AV38" i="2"/>
  <c r="AV592" i="2"/>
  <c r="AV446" i="2"/>
  <c r="AV166" i="2"/>
  <c r="AV312" i="2"/>
  <c r="AV336" i="2"/>
  <c r="AV660" i="2"/>
  <c r="AV92" i="2"/>
  <c r="AV280" i="2"/>
  <c r="AV428" i="2"/>
  <c r="AV563" i="2"/>
  <c r="AV467" i="2"/>
  <c r="AV202" i="2"/>
  <c r="AV673" i="2"/>
  <c r="AV298" i="2"/>
  <c r="AV618" i="2"/>
  <c r="AV228" i="2"/>
  <c r="AV327" i="2"/>
  <c r="AV337" i="2"/>
  <c r="AV677" i="2"/>
  <c r="AV217" i="2"/>
  <c r="AV257" i="2"/>
  <c r="AV348" i="2"/>
  <c r="AV696" i="2"/>
  <c r="AV479" i="2"/>
  <c r="AV733" i="2"/>
  <c r="AV642" i="2"/>
  <c r="AV248" i="2"/>
  <c r="AV382" i="2"/>
  <c r="AV688" i="2"/>
  <c r="AV455" i="2"/>
  <c r="AV89" i="2"/>
  <c r="AV728" i="2"/>
  <c r="AV578" i="2"/>
  <c r="AV399" i="2"/>
  <c r="AV401" i="2"/>
  <c r="AV686" i="2"/>
  <c r="AV20" i="2"/>
  <c r="AV237" i="2"/>
  <c r="AV529" i="2"/>
  <c r="AV640" i="2"/>
  <c r="AV533" i="2"/>
  <c r="AV289" i="2"/>
  <c r="AV171" i="2"/>
  <c r="AV198" i="2"/>
  <c r="AV384" i="2"/>
  <c r="AV448" i="2"/>
  <c r="AV22" i="2"/>
  <c r="AV213" i="2"/>
  <c r="AV656" i="2"/>
  <c r="AV720" i="2"/>
  <c r="AV167" i="2"/>
  <c r="AV71" i="2"/>
  <c r="AV486" i="2"/>
  <c r="AV192" i="2"/>
  <c r="AV331" i="2"/>
  <c r="AV476" i="2"/>
  <c r="AV508" i="2"/>
  <c r="AV445" i="2"/>
  <c r="AV539" i="2"/>
  <c r="AV593" i="2"/>
  <c r="AV497" i="2"/>
  <c r="AV370" i="2"/>
  <c r="AV584" i="2"/>
  <c r="AV405" i="2"/>
  <c r="AV196" i="2"/>
  <c r="AV666" i="2"/>
  <c r="AV611" i="2"/>
  <c r="AV308" i="2"/>
  <c r="AV490" i="2"/>
  <c r="AV278" i="2"/>
  <c r="AV116" i="2"/>
  <c r="AV267" i="2"/>
  <c r="AV290" i="2"/>
  <c r="AV621" i="2"/>
  <c r="AV338" i="2"/>
  <c r="AV316" i="2"/>
  <c r="AV426" i="2"/>
  <c r="AV564" i="2"/>
  <c r="AV419" i="2"/>
  <c r="AV369" i="2"/>
  <c r="AV471" i="2"/>
  <c r="AV356" i="2"/>
  <c r="AV7" i="2"/>
  <c r="AV247" i="2"/>
  <c r="AV299" i="2"/>
  <c r="AV596" i="2"/>
  <c r="AV372" i="2"/>
  <c r="AV302" i="2"/>
  <c r="AV105" i="2"/>
  <c r="AV452" i="2"/>
  <c r="AV32" i="2"/>
  <c r="AV63" i="2"/>
  <c r="AV598" i="2"/>
  <c r="AV520" i="2"/>
  <c r="AV239" i="2"/>
  <c r="AV718" i="2"/>
  <c r="AV495" i="2"/>
  <c r="AV734" i="2"/>
  <c r="AV77" i="2"/>
  <c r="AV517" i="2"/>
  <c r="AV46" i="2"/>
  <c r="AV269" i="2"/>
  <c r="AV343" i="2"/>
  <c r="AV454" i="2"/>
  <c r="AV37" i="2"/>
  <c r="AV51" i="2"/>
  <c r="AV475" i="2"/>
  <c r="AV6" i="2"/>
  <c r="AV275" i="2"/>
  <c r="AV524" i="2"/>
  <c r="AV264" i="2"/>
  <c r="AV187" i="2"/>
  <c r="AV317" i="2"/>
  <c r="AV418" i="2"/>
  <c r="AV641" i="2"/>
  <c r="AV2" i="2"/>
  <c r="AV246" i="2"/>
  <c r="AV503" i="2"/>
  <c r="AV605" i="2"/>
  <c r="AV735" i="2"/>
  <c r="AV251" i="2"/>
  <c r="AV609" i="2"/>
  <c r="AV676" i="2"/>
  <c r="AV425" i="2"/>
  <c r="AV313" i="2"/>
  <c r="AV668" i="2"/>
  <c r="AV443" i="2"/>
  <c r="AV374" i="2"/>
  <c r="AV404" i="2"/>
  <c r="AV48" i="2"/>
  <c r="AV126" i="2"/>
  <c r="AV595" i="2"/>
  <c r="AV165" i="2"/>
  <c r="AV134" i="2"/>
  <c r="AV111" i="2"/>
  <c r="AV136" i="2"/>
  <c r="AV234" i="2"/>
  <c r="AV191" i="2"/>
  <c r="AV339" i="2"/>
  <c r="AV526" i="2"/>
  <c r="AV703" i="2"/>
  <c r="AV220" i="2"/>
  <c r="AV162" i="2"/>
  <c r="AV200" i="2"/>
  <c r="AV375" i="2"/>
  <c r="AV726" i="2"/>
  <c r="AV586" i="2"/>
  <c r="AV355" i="2"/>
  <c r="AV509" i="2"/>
  <c r="AV504" i="2"/>
  <c r="AV396" i="2"/>
  <c r="AV153" i="2"/>
  <c r="AV725" i="2"/>
  <c r="AV66" i="2"/>
  <c r="AV270" i="2"/>
  <c r="AV233" i="2"/>
  <c r="AV145" i="2"/>
  <c r="AV412" i="2"/>
  <c r="AV91" i="2"/>
  <c r="AV86" i="2"/>
  <c r="AV173" i="2"/>
  <c r="AV242" i="2"/>
  <c r="AV263" i="2"/>
  <c r="AV139" i="2"/>
  <c r="AV430" i="2"/>
  <c r="AV68" i="2"/>
  <c r="AV397" i="2"/>
  <c r="AV655" i="2"/>
  <c r="AV437" i="2"/>
  <c r="AV9" i="2"/>
  <c r="AV81" i="2"/>
  <c r="AV29" i="2"/>
  <c r="AV301" i="2"/>
  <c r="AV684" i="2"/>
  <c r="AV637" i="2"/>
  <c r="AV268" i="2"/>
  <c r="AV543" i="2"/>
  <c r="AV272" i="2"/>
  <c r="AV208" i="2"/>
  <c r="AV245" i="2"/>
  <c r="AV562" i="2"/>
  <c r="AV730" i="2"/>
  <c r="AV570" i="2"/>
  <c r="AV309" i="2"/>
  <c r="AV390" i="2"/>
  <c r="AV297" i="2"/>
  <c r="AV74" i="2"/>
  <c r="AV360" i="2"/>
  <c r="AV473" i="2"/>
  <c r="AV359" i="2"/>
  <c r="AV398" i="2"/>
  <c r="AV515" i="2"/>
  <c r="AV83" i="2"/>
  <c r="AV273" i="2"/>
  <c r="AV218" i="2"/>
  <c r="AV303" i="2"/>
  <c r="AV423" i="2"/>
  <c r="AV52" i="2"/>
  <c r="AV496" i="2"/>
  <c r="AV76" i="2"/>
  <c r="AV466" i="2"/>
  <c r="AV216" i="2"/>
  <c r="AV149" i="2"/>
  <c r="AV532" i="2"/>
  <c r="AV114" i="2"/>
  <c r="AV222" i="2"/>
  <c r="AV184" i="2"/>
  <c r="AV415" i="2"/>
  <c r="AV610" i="2"/>
  <c r="AV281" i="2"/>
  <c r="AV205" i="2"/>
  <c r="AV47" i="2"/>
  <c r="AV373" i="2"/>
  <c r="AV436" i="2"/>
  <c r="AV178" i="2"/>
  <c r="AV293" i="2"/>
  <c r="AV106" i="2"/>
  <c r="AV391" i="2"/>
  <c r="AV634" i="2"/>
  <c r="AV701" i="2"/>
  <c r="AV716" i="2"/>
  <c r="AV324" i="2"/>
  <c r="AV537" i="2"/>
  <c r="AV444" i="2"/>
  <c r="AV705" i="2"/>
  <c r="AV675" i="2"/>
  <c r="AV31" i="2"/>
  <c r="AV689" i="2"/>
  <c r="AV13" i="2"/>
  <c r="AV150" i="2"/>
  <c r="AV329" i="2"/>
  <c r="AV568" i="2"/>
  <c r="AV441" i="2"/>
  <c r="AV647" i="2"/>
  <c r="AV550" i="2"/>
  <c r="AV185" i="2"/>
  <c r="AV65" i="2"/>
  <c r="AV211" i="2"/>
  <c r="AV292" i="2"/>
  <c r="AV566" i="2"/>
  <c r="AV367" i="2"/>
  <c r="AV724" i="2"/>
  <c r="AV685" i="2"/>
  <c r="AV629" i="2"/>
  <c r="AV82" i="2"/>
  <c r="AV409" i="2"/>
  <c r="AV695" i="2"/>
  <c r="AV122" i="2"/>
  <c r="AV104" i="2"/>
  <c r="AV304" i="2"/>
  <c r="AV362" i="2"/>
  <c r="AV227" i="2"/>
  <c r="AV57" i="2"/>
  <c r="AV643" i="2"/>
  <c r="AV40" i="2"/>
  <c r="AV189" i="2"/>
  <c r="AV489" i="2"/>
  <c r="AV296" i="2"/>
  <c r="AV102" i="2"/>
  <c r="AV383" i="2"/>
  <c r="AV97" i="2"/>
  <c r="AV579" i="2"/>
  <c r="AV349" i="2"/>
  <c r="AV433" i="2"/>
  <c r="AV157" i="2"/>
  <c r="AV354" i="2"/>
  <c r="AV657" i="2"/>
  <c r="AV514" i="2"/>
  <c r="AV459" i="2"/>
  <c r="AV460" i="2"/>
  <c r="AV671" i="2"/>
  <c r="AV385" i="2"/>
  <c r="AV59" i="2"/>
  <c r="AV125" i="2"/>
  <c r="AV288" i="2"/>
  <c r="AV591" i="2"/>
  <c r="AV25" i="2"/>
  <c r="AV681" i="2"/>
  <c r="AV49" i="2"/>
  <c r="AV144" i="2"/>
  <c r="AV266" i="2"/>
  <c r="AV14" i="2"/>
  <c r="AV39" i="2"/>
  <c r="AV294" i="2"/>
  <c r="AV422" i="2"/>
  <c r="AV387" i="2"/>
  <c r="AV413" i="2"/>
  <c r="AV700" i="2"/>
  <c r="AV177" i="2"/>
  <c r="AV683" i="2"/>
  <c r="AV225" i="2"/>
  <c r="AV590" i="2"/>
  <c r="AV407" i="2"/>
  <c r="AV341" i="2"/>
  <c r="AV536" i="2"/>
  <c r="AV498" i="2"/>
  <c r="AV506" i="2"/>
  <c r="AV350" i="2"/>
  <c r="AV633" i="2"/>
  <c r="AV204" i="2"/>
  <c r="AV325" i="2"/>
  <c r="AV175" i="2"/>
  <c r="AV142" i="2"/>
  <c r="AV143" i="2"/>
  <c r="AV560" i="2"/>
  <c r="AV569" i="2"/>
  <c r="AV717" i="2"/>
  <c r="AV648" i="2"/>
  <c r="AV712" i="2"/>
  <c r="AV238" i="2"/>
  <c r="AV469" i="2"/>
  <c r="AV326" i="2"/>
  <c r="AV567" i="2"/>
  <c r="AV414" i="2"/>
  <c r="AV499" i="2"/>
  <c r="AV124" i="2"/>
  <c r="AV163" i="2"/>
  <c r="AV282" i="2"/>
  <c r="AV623" i="2"/>
  <c r="AV235" i="2"/>
  <c r="AV64" i="2"/>
  <c r="AV525" i="2"/>
  <c r="AV61" i="2"/>
  <c r="AV172" i="2"/>
  <c r="AV342" i="2"/>
  <c r="AV115" i="2"/>
  <c r="AV232" i="2"/>
  <c r="AV265" i="2"/>
  <c r="AV440" i="2"/>
  <c r="AV736" i="2"/>
  <c r="AV505" i="2"/>
  <c r="AV400" i="2"/>
  <c r="AV100" i="2"/>
  <c r="AV148" i="2"/>
  <c r="AV615" i="2"/>
  <c r="AV624" i="2"/>
  <c r="AV99" i="2"/>
  <c r="AV558" i="2"/>
  <c r="AV3" i="2"/>
  <c r="AV219" i="2"/>
  <c r="AV307" i="2"/>
  <c r="AV662" i="2"/>
  <c r="AV450" i="2"/>
  <c r="AV79" i="2"/>
  <c r="AV417" i="2"/>
  <c r="AV574" i="2"/>
  <c r="AV554" i="2"/>
  <c r="AV103" i="2"/>
  <c r="AV320" i="2"/>
  <c r="AV24" i="2"/>
  <c r="AV340" i="2"/>
  <c r="AV722" i="2"/>
  <c r="AV129" i="2"/>
  <c r="AV654" i="2"/>
  <c r="AV315" i="2"/>
  <c r="AV549" i="2"/>
  <c r="AV62" i="2"/>
  <c r="AV403" i="2"/>
  <c r="AV4" i="2"/>
  <c r="AV36" i="2"/>
  <c r="AV27" i="2"/>
  <c r="AV627" i="2"/>
  <c r="AV214" i="2"/>
  <c r="AV462" i="2"/>
  <c r="AV711" i="2"/>
  <c r="AV229" i="2"/>
  <c r="AV188" i="2"/>
  <c r="AV206" i="2"/>
  <c r="AV613" i="2"/>
  <c r="AV271" i="2"/>
  <c r="AV541" i="2"/>
  <c r="AV90" i="2"/>
  <c r="AV597" i="2"/>
  <c r="AV285" i="2"/>
  <c r="AV565" i="2"/>
  <c r="AV581" i="2"/>
  <c r="AV465" i="2"/>
  <c r="AV113" i="2"/>
  <c r="AV28" i="2"/>
  <c r="AV461" i="2"/>
  <c r="AV442" i="2"/>
  <c r="AV332" i="2"/>
  <c r="AV512" i="2"/>
  <c r="AV447" i="2"/>
  <c r="AV87" i="2"/>
  <c r="AV540" i="2"/>
  <c r="AV432" i="2"/>
  <c r="AV56" i="2"/>
  <c r="AV207" i="2"/>
  <c r="AV530" i="2"/>
  <c r="AV253" i="2"/>
  <c r="AV310" i="2"/>
  <c r="AV468" i="2"/>
  <c r="AV528" i="2"/>
  <c r="AV18" i="2"/>
  <c r="AV274" i="2"/>
  <c r="AV43" i="2"/>
  <c r="AV183" i="2"/>
  <c r="AV209" i="2"/>
  <c r="AV215" i="2"/>
  <c r="AV50" i="2"/>
  <c r="AV622" i="2"/>
  <c r="AV133" i="2"/>
  <c r="AV358" i="2"/>
  <c r="AV119" i="2"/>
  <c r="AV706" i="2"/>
  <c r="AV612" i="2"/>
  <c r="AV53" i="2"/>
  <c r="AV522" i="2"/>
  <c r="AV545" i="2"/>
  <c r="AV406" i="2"/>
  <c r="AV727" i="2"/>
  <c r="AV534" i="2"/>
  <c r="AV16" i="2"/>
  <c r="AV556" i="2"/>
  <c r="AV33" i="2"/>
  <c r="AV186" i="2"/>
  <c r="AV352" i="2"/>
  <c r="AV156" i="2"/>
  <c r="AV394" i="2"/>
  <c r="AV371" i="2"/>
  <c r="AV93" i="2"/>
  <c r="AV344" i="2"/>
  <c r="AV589" i="2"/>
  <c r="AV94" i="2"/>
  <c r="AV516" i="2"/>
  <c r="AV386" i="2"/>
  <c r="AV548" i="2"/>
  <c r="AV507" i="2"/>
  <c r="AV393" i="2"/>
  <c r="AV381" i="2"/>
  <c r="AV80" i="2"/>
  <c r="AV96" i="2"/>
  <c r="AV737" i="2"/>
  <c r="AV518" i="2"/>
  <c r="AV608" i="2"/>
  <c r="AV431" i="2"/>
  <c r="AV130" i="2"/>
  <c r="AV254" i="2"/>
  <c r="AV663" i="2"/>
  <c r="AV230" i="2"/>
  <c r="AV484" i="2"/>
  <c r="AV493" i="2"/>
  <c r="AV368" i="2"/>
  <c r="AV501" i="2"/>
  <c r="AV439" i="2"/>
  <c r="AV694" i="2"/>
  <c r="AV168" i="2"/>
  <c r="AV30" i="2"/>
  <c r="AV10" i="2"/>
  <c r="AV424" i="2"/>
  <c r="AV236" i="2"/>
  <c r="AV73" i="2"/>
  <c r="AV284" i="2"/>
  <c r="AV416" i="2"/>
  <c r="AV659" i="2"/>
  <c r="AV635" i="2"/>
  <c r="AV523" i="2"/>
  <c r="AV252" i="2"/>
  <c r="AV714" i="2"/>
  <c r="AV632" i="2"/>
  <c r="AV698" i="2"/>
  <c r="AV314" i="2"/>
  <c r="AV123" i="2"/>
  <c r="AV351" i="2"/>
  <c r="AV573" i="2"/>
  <c r="AV110" i="2"/>
  <c r="AV72" i="2"/>
  <c r="AV243" i="2"/>
  <c r="AV478" i="2"/>
  <c r="AV255" i="2"/>
  <c r="AV221" i="2"/>
  <c r="AV138" i="2"/>
  <c r="AV599" i="2"/>
  <c r="AV333" i="2"/>
  <c r="AV487" i="2"/>
  <c r="AV179" i="2"/>
  <c r="AV193" i="2"/>
  <c r="AV704" i="2"/>
  <c r="AV738" i="2"/>
  <c r="AV559" i="2"/>
  <c r="AV531" i="2"/>
  <c r="AV708" i="2"/>
  <c r="AV311" i="2"/>
  <c r="AV661" i="2"/>
  <c r="AV279" i="2"/>
  <c r="AV135" i="2"/>
  <c r="AV305" i="2"/>
  <c r="AV719" i="2"/>
  <c r="AV55" i="2"/>
  <c r="AV112" i="2"/>
  <c r="AV679" i="2"/>
  <c r="AV158" i="2"/>
  <c r="AV421" i="2"/>
  <c r="AV69" i="2"/>
  <c r="AV628" i="2"/>
  <c r="AV146" i="2"/>
  <c r="AV667" i="2"/>
  <c r="AV127" i="2"/>
  <c r="AV502" i="2"/>
  <c r="AV224" i="2"/>
  <c r="AV353" i="2"/>
  <c r="AV155" i="2"/>
  <c r="AV625" i="2"/>
  <c r="AV154" i="2"/>
  <c r="AV67" i="2"/>
  <c r="AV84" i="2"/>
  <c r="AV17" i="2"/>
  <c r="AV458" i="2"/>
  <c r="AV601" i="2"/>
  <c r="AV577" i="2"/>
  <c r="AV651" i="2"/>
  <c r="AV652" i="2"/>
  <c r="AV702" i="2"/>
  <c r="AV572" i="2"/>
  <c r="AV345" i="2"/>
  <c r="AV411" i="2"/>
  <c r="AV15" i="2"/>
  <c r="AV451" i="2"/>
  <c r="AV159" i="2"/>
  <c r="AV438" i="2"/>
  <c r="AV603" i="2"/>
  <c r="AV650" i="2"/>
  <c r="AV670" i="2"/>
  <c r="AV250" i="2"/>
  <c r="AV11" i="2"/>
  <c r="AV619" i="2"/>
  <c r="AV182" i="2"/>
  <c r="AV723" i="2"/>
  <c r="AV223" i="2"/>
  <c r="AV511" i="2"/>
  <c r="AV147" i="2"/>
  <c r="AV669" i="2"/>
  <c r="AV376" i="2"/>
  <c r="AV212" i="2"/>
  <c r="AV319" i="2"/>
  <c r="AV631" i="2"/>
  <c r="AV140" i="2"/>
  <c r="AV513" i="2"/>
  <c r="AV19" i="2"/>
  <c r="AV664" i="2"/>
  <c r="AV34" i="2"/>
  <c r="AV131" i="2"/>
  <c r="AV249" i="2"/>
  <c r="AV195" i="2"/>
  <c r="AV334" i="2"/>
  <c r="AV604" i="2"/>
  <c r="AV546" i="2"/>
  <c r="AV365" i="2"/>
  <c r="AV199" i="2"/>
  <c r="AV638" i="2"/>
  <c r="AV45" i="2"/>
  <c r="AV256" i="2"/>
  <c r="AV470" i="2"/>
  <c r="AV42" i="2"/>
  <c r="AV434" i="2"/>
  <c r="AV561" i="2"/>
  <c r="AV164" i="2"/>
  <c r="AV587" i="2"/>
  <c r="AV395" i="2"/>
  <c r="AV542" i="2"/>
  <c r="AV197" i="2"/>
  <c r="AV644" i="2"/>
  <c r="AV169" i="2"/>
  <c r="AV120" i="2"/>
  <c r="AV682" i="2"/>
  <c r="AV330" i="2"/>
  <c r="AV483" i="2"/>
  <c r="AV653" i="2"/>
  <c r="AV474" i="2"/>
  <c r="AV729" i="2"/>
  <c r="AV361" i="2"/>
  <c r="AV117" i="2"/>
  <c r="AV21" i="2"/>
  <c r="AV715" i="2"/>
  <c r="AV258" i="2"/>
  <c r="AV699" i="2"/>
  <c r="AV429" i="2"/>
  <c r="AV527" i="2"/>
  <c r="AV616" i="2"/>
  <c r="AV585" i="2"/>
  <c r="AV472" i="2"/>
  <c r="AV107" i="2"/>
  <c r="AV363" i="2"/>
  <c r="AV636" i="2"/>
  <c r="AV639" i="2"/>
  <c r="AV693" i="2"/>
  <c r="AV672" i="2"/>
  <c r="AV691" i="2"/>
  <c r="AV617" i="2"/>
  <c r="AV180" i="2"/>
  <c r="AV500" i="2"/>
  <c r="AV378" i="2"/>
  <c r="AV70" i="2"/>
  <c r="AV231" i="2"/>
  <c r="AV240" i="2"/>
  <c r="AV521" i="2"/>
  <c r="AV121" i="2"/>
  <c r="AV488" i="2"/>
  <c r="AV697" i="2"/>
  <c r="AV551" i="2"/>
  <c r="AV602" i="2"/>
  <c r="AV364" i="2"/>
  <c r="AV35" i="2"/>
  <c r="AV377" i="2"/>
  <c r="AV463" i="2"/>
  <c r="AV75" i="2"/>
  <c r="AV306" i="2"/>
  <c r="AV109" i="2"/>
  <c r="AV453" i="2"/>
  <c r="AV98" i="2"/>
  <c r="AV494" i="2"/>
  <c r="AV8" i="2"/>
  <c r="AV481" i="2"/>
  <c r="AV557" i="2"/>
  <c r="AV552" i="2"/>
  <c r="AV161" i="2"/>
  <c r="AV283" i="2"/>
  <c r="X27" i="3" l="1"/>
  <c r="X84" i="3"/>
  <c r="X59" i="3"/>
  <c r="X25" i="3"/>
  <c r="X52" i="3"/>
  <c r="X28" i="3"/>
  <c r="X15" i="3"/>
  <c r="X104" i="3"/>
  <c r="X46" i="3"/>
  <c r="X80" i="3"/>
  <c r="X29" i="3"/>
  <c r="X70" i="3"/>
  <c r="X43" i="3"/>
  <c r="X63" i="3"/>
  <c r="X37" i="3"/>
  <c r="X34" i="3"/>
  <c r="X93" i="3"/>
  <c r="X91" i="3"/>
  <c r="X94" i="3"/>
  <c r="X19" i="3"/>
  <c r="X33" i="3"/>
  <c r="X87" i="3"/>
  <c r="X69" i="3"/>
  <c r="X101" i="3"/>
  <c r="X100" i="3"/>
  <c r="X113" i="3"/>
  <c r="X18" i="3"/>
  <c r="X10" i="3"/>
  <c r="X124" i="3"/>
  <c r="X123" i="3"/>
  <c r="X11" i="3"/>
  <c r="X14" i="3"/>
  <c r="X98" i="3"/>
  <c r="X85" i="3"/>
  <c r="X17" i="3"/>
  <c r="X75" i="3"/>
  <c r="X2" i="3"/>
  <c r="X118" i="3"/>
  <c r="X6" i="3"/>
  <c r="X48" i="3"/>
  <c r="X12" i="3"/>
  <c r="X72" i="3"/>
  <c r="X42" i="3"/>
  <c r="X121" i="3"/>
  <c r="X3" i="3"/>
  <c r="X41" i="3"/>
  <c r="X64" i="3"/>
  <c r="X117" i="3"/>
  <c r="X82" i="3"/>
  <c r="X107" i="3"/>
  <c r="X36" i="3"/>
  <c r="X74" i="3"/>
  <c r="X106" i="3"/>
  <c r="X62" i="3"/>
  <c r="X58" i="3"/>
  <c r="X67" i="3"/>
  <c r="X60" i="3"/>
  <c r="X68" i="3"/>
  <c r="X95" i="3"/>
  <c r="X79" i="3"/>
  <c r="X24" i="3"/>
  <c r="X4" i="3"/>
  <c r="X116" i="3"/>
  <c r="X22" i="3"/>
  <c r="X49" i="3"/>
  <c r="X54" i="3"/>
  <c r="X66" i="3"/>
  <c r="X44" i="3"/>
  <c r="X65" i="3"/>
  <c r="X97" i="3"/>
  <c r="X114" i="3"/>
  <c r="X119" i="3"/>
  <c r="X77" i="3"/>
  <c r="X73" i="3"/>
  <c r="X16" i="3"/>
  <c r="X112" i="3"/>
  <c r="X90" i="3"/>
  <c r="X35" i="3"/>
  <c r="X61" i="3"/>
  <c r="X20" i="3"/>
  <c r="X120" i="3"/>
  <c r="X71" i="3"/>
  <c r="X5" i="3"/>
  <c r="X89" i="3"/>
  <c r="X102" i="3"/>
  <c r="X57" i="3"/>
  <c r="X21" i="3"/>
  <c r="X56" i="3"/>
  <c r="X83" i="3"/>
  <c r="X40" i="3"/>
  <c r="X23" i="3"/>
  <c r="X55" i="3"/>
  <c r="X78" i="3"/>
  <c r="X88" i="3"/>
  <c r="X81" i="3"/>
  <c r="X31" i="3"/>
  <c r="X9" i="3"/>
  <c r="X30" i="3"/>
  <c r="X7" i="3"/>
  <c r="X8" i="3"/>
  <c r="X53" i="3"/>
  <c r="X13" i="3"/>
  <c r="X39" i="3"/>
  <c r="X108" i="3"/>
  <c r="X45" i="3"/>
  <c r="X110" i="3"/>
  <c r="X50" i="3"/>
  <c r="X47" i="3"/>
  <c r="X32" i="3"/>
  <c r="X99" i="3"/>
  <c r="X76" i="3"/>
  <c r="X96" i="3"/>
  <c r="X26" i="3"/>
  <c r="X86" i="3"/>
  <c r="X109" i="3"/>
  <c r="X38" i="3"/>
  <c r="X105" i="3"/>
  <c r="X115" i="3"/>
  <c r="X122" i="3"/>
  <c r="X111" i="3"/>
  <c r="X103" i="3"/>
  <c r="X92" i="3"/>
  <c r="X51" i="3"/>
</calcChain>
</file>

<file path=xl/sharedStrings.xml><?xml version="1.0" encoding="utf-8"?>
<sst xmlns="http://schemas.openxmlformats.org/spreadsheetml/2006/main" count="10513" uniqueCount="3191">
  <si>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</si>
  <si>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</si>
  <si>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</si>
  <si>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</si>
  <si>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</si>
  <si>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</si>
  <si>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</si>
  <si>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</si>
  <si>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</si>
  <si>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</si>
  <si>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</si>
  <si>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</si>
  <si>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</si>
  <si>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</si>
  <si>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</si>
  <si>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</si>
  <si>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</si>
  <si>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</si>
  <si>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</si>
  <si>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</si>
  <si>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</si>
  <si>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</si>
  <si>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</si>
  <si>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</si>
  <si>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</si>
  <si>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</si>
  <si>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</si>
  <si>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</si>
  <si>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</si>
  <si>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</si>
  <si>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</si>
  <si>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</si>
  <si>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</si>
  <si>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</si>
  <si>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</si>
  <si>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ITC Ltd</t>
  </si>
  <si>
    <t>ITC</t>
  </si>
  <si>
    <t>FMCG - Tobacco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</si>
  <si>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</si>
  <si>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</si>
  <si>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</si>
  <si>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</si>
  <si>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</si>
  <si>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</si>
  <si>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</si>
  <si>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</si>
  <si>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</si>
  <si>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</si>
  <si>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</si>
  <si>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</si>
  <si>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</si>
  <si>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</si>
  <si>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</si>
  <si>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</si>
  <si>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</si>
  <si>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</si>
  <si>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</si>
  <si>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</si>
  <si>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Axis Bank Ltd</t>
  </si>
  <si>
    <t>AXISBANK</t>
  </si>
  <si>
    <t>Maruti Suzuki India Ltd</t>
  </si>
  <si>
    <t>MARUTI</t>
  </si>
  <si>
    <t>Four Wheelers</t>
  </si>
  <si>
    <t>Mahindra and Mahindra Ltd</t>
  </si>
  <si>
    <t>M&amp;M</t>
  </si>
  <si>
    <t>Kotak Mahindra Bank Ltd</t>
  </si>
  <si>
    <t>KOTAKBANK</t>
  </si>
  <si>
    <t>Adani Enterprises Ltd</t>
  </si>
  <si>
    <t>ADANIENT</t>
  </si>
  <si>
    <t>Commodities Trading</t>
  </si>
  <si>
    <t>Oil and Natural Gas Corporation Ltd</t>
  </si>
  <si>
    <t>ONGC</t>
  </si>
  <si>
    <t>Oil &amp; Gas - Exploration &amp; Production</t>
  </si>
  <si>
    <t>UltraTech Cement Ltd</t>
  </si>
  <si>
    <t>ULTRACEMCO</t>
  </si>
  <si>
    <t>Cement</t>
  </si>
  <si>
    <t>Power Grid Corporation of India Ltd</t>
  </si>
  <si>
    <t>POWERGRID</t>
  </si>
  <si>
    <t>Power Transmission &amp; Distribution</t>
  </si>
  <si>
    <t>Wipro Ltd</t>
  </si>
  <si>
    <t>WIPRO</t>
  </si>
  <si>
    <t>Tata Motors Ltd</t>
  </si>
  <si>
    <t>TATAMOTORS</t>
  </si>
  <si>
    <t>Adani Ports and Special Economic Zone Ltd</t>
  </si>
  <si>
    <t>ADANIPORTS</t>
  </si>
  <si>
    <t>Ports</t>
  </si>
  <si>
    <t>Hindustan Aeronautics Ltd</t>
  </si>
  <si>
    <t>HAL</t>
  </si>
  <si>
    <t>Aerospace &amp; Defense Equipments</t>
  </si>
  <si>
    <t>Titan Company Ltd</t>
  </si>
  <si>
    <t>TITAN</t>
  </si>
  <si>
    <t>Precious Metals, Jewellery &amp; Watches</t>
  </si>
  <si>
    <t>Bajaj Auto Limited</t>
  </si>
  <si>
    <t>BAJAJ-AUTO</t>
  </si>
  <si>
    <t>Two Wheelers</t>
  </si>
  <si>
    <t>Bajaj Finserv Ltd</t>
  </si>
  <si>
    <t>BAJAJFINSV</t>
  </si>
  <si>
    <t>Coal India Ltd</t>
  </si>
  <si>
    <t>COALINDIA</t>
  </si>
  <si>
    <t>Mining - Coal</t>
  </si>
  <si>
    <t>Avenue Supermarts Ltd</t>
  </si>
  <si>
    <t>DMART</t>
  </si>
  <si>
    <t>Retail - Department Stores</t>
  </si>
  <si>
    <t>Siemens Ltd</t>
  </si>
  <si>
    <t>SIEMENS</t>
  </si>
  <si>
    <t>Conglomerates</t>
  </si>
  <si>
    <t>Adani Green Energy Ltd</t>
  </si>
  <si>
    <t>ADANIGREEN</t>
  </si>
  <si>
    <t>Renewable Energy</t>
  </si>
  <si>
    <t>Asian Paints Ltd</t>
  </si>
  <si>
    <t>ASIANPAINT</t>
  </si>
  <si>
    <t>Paints</t>
  </si>
  <si>
    <t>JSW Steel Ltd</t>
  </si>
  <si>
    <t>JSWSTEEL</t>
  </si>
  <si>
    <t>Iron &amp; Steel</t>
  </si>
  <si>
    <t>Trent Ltd</t>
  </si>
  <si>
    <t>TRENT</t>
  </si>
  <si>
    <t>Retail - Apparel</t>
  </si>
  <si>
    <t>Zomato Ltd</t>
  </si>
  <si>
    <t>ZOMATO</t>
  </si>
  <si>
    <t>Online Services</t>
  </si>
  <si>
    <t>Nestle India Ltd</t>
  </si>
  <si>
    <t>NESTLEIND</t>
  </si>
  <si>
    <t>FMCG - Foods</t>
  </si>
  <si>
    <t>Adani Power Ltd</t>
  </si>
  <si>
    <t>ADANIPOWER</t>
  </si>
  <si>
    <t>Bharat Electronics Ltd</t>
  </si>
  <si>
    <t>BEL</t>
  </si>
  <si>
    <t>Electronic Equipments</t>
  </si>
  <si>
    <t>Hindustan Zinc Ltd</t>
  </si>
  <si>
    <t>HINDZINC</t>
  </si>
  <si>
    <t>Mining - Diversified</t>
  </si>
  <si>
    <t>Jio Financial Services Ltd</t>
  </si>
  <si>
    <t>JIOFIN</t>
  </si>
  <si>
    <t>Indian Oil Corporation Ltd</t>
  </si>
  <si>
    <t>IOC</t>
  </si>
  <si>
    <t>Indian Railway Finance Corp Ltd</t>
  </si>
  <si>
    <t>IRFC</t>
  </si>
  <si>
    <t>Specialized Finance</t>
  </si>
  <si>
    <t>Varun Beverages Ltd</t>
  </si>
  <si>
    <t>VBL</t>
  </si>
  <si>
    <t>Soft Drinks</t>
  </si>
  <si>
    <t>DLF Ltd</t>
  </si>
  <si>
    <t>DLF</t>
  </si>
  <si>
    <t>Real Estate</t>
  </si>
  <si>
    <t>Tata Steel Ltd</t>
  </si>
  <si>
    <t>TATASTEEL</t>
  </si>
  <si>
    <t>LTIMindtree Ltd</t>
  </si>
  <si>
    <t>LTIM</t>
  </si>
  <si>
    <t>Vedanta Ltd</t>
  </si>
  <si>
    <t>VEDL</t>
  </si>
  <si>
    <t>Metals - Diversified</t>
  </si>
  <si>
    <t>Grasim Industries Ltd</t>
  </si>
  <si>
    <t>GRASIM</t>
  </si>
  <si>
    <t>Tech Mahindra Ltd</t>
  </si>
  <si>
    <t>TECHM</t>
  </si>
  <si>
    <t>SBI Life Insurance Company Ltd</t>
  </si>
  <si>
    <t>SBILIFE</t>
  </si>
  <si>
    <t>Pidilite Industries Ltd</t>
  </si>
  <si>
    <t>PIDILITIND</t>
  </si>
  <si>
    <t>Diversified Chemicals</t>
  </si>
  <si>
    <t>Divi's Laboratories Ltd</t>
  </si>
  <si>
    <t>DIVISLAB</t>
  </si>
  <si>
    <t>Labs &amp; Life Sciences Services</t>
  </si>
  <si>
    <t>Power Finance Corporation Ltd</t>
  </si>
  <si>
    <t>PFC</t>
  </si>
  <si>
    <t>Interglobe Aviation Ltd</t>
  </si>
  <si>
    <t>INDIGO</t>
  </si>
  <si>
    <t>Airlines</t>
  </si>
  <si>
    <t>HDFC Life Insurance Company Ltd</t>
  </si>
  <si>
    <t>HDFCLIFE</t>
  </si>
  <si>
    <t>ABB India Ltd</t>
  </si>
  <si>
    <t>ABB</t>
  </si>
  <si>
    <t>Heavy Electrical Equipments</t>
  </si>
  <si>
    <t>Hyundai Motor India Ltd</t>
  </si>
  <si>
    <t>HYUNDAI</t>
  </si>
  <si>
    <t>Hindalco Industries Ltd</t>
  </si>
  <si>
    <t>HINDALCO</t>
  </si>
  <si>
    <t>Metals - Aluminium</t>
  </si>
  <si>
    <t>Ambuja Cements Ltd</t>
  </si>
  <si>
    <t>AMBUJACEM</t>
  </si>
  <si>
    <t>REC Limited</t>
  </si>
  <si>
    <t>RECLTD</t>
  </si>
  <si>
    <t>Bharat Petroleum Corporation Ltd</t>
  </si>
  <si>
    <t>BPCL</t>
  </si>
  <si>
    <t>Tata Power Company Ltd</t>
  </si>
  <si>
    <t>TATAPOWER</t>
  </si>
  <si>
    <t>JSW Energy Ltd</t>
  </si>
  <si>
    <t>JSWENERGY</t>
  </si>
  <si>
    <t>Bank of Baroda Ltd</t>
  </si>
  <si>
    <t>BANKBARODA</t>
  </si>
  <si>
    <t>Eicher Motors Ltd</t>
  </si>
  <si>
    <t>EICHERMOT</t>
  </si>
  <si>
    <t>Trucks &amp; Buses</t>
  </si>
  <si>
    <t>Gail (India) Ltd</t>
  </si>
  <si>
    <t>GAIL</t>
  </si>
  <si>
    <t>Gas Distribution</t>
  </si>
  <si>
    <t>Macrotech Developers Ltd</t>
  </si>
  <si>
    <t>LODHA</t>
  </si>
  <si>
    <t>Cipla Ltd</t>
  </si>
  <si>
    <t>CIPLA</t>
  </si>
  <si>
    <t>Britannia Industries Ltd</t>
  </si>
  <si>
    <t>BRITANNIA</t>
  </si>
  <si>
    <t>Godrej Consumer Products Ltd</t>
  </si>
  <si>
    <t>GODREJCP</t>
  </si>
  <si>
    <t>FMCG - Personal Products</t>
  </si>
  <si>
    <t>Bajaj Holdings and Investment Ltd</t>
  </si>
  <si>
    <t>BAJAJHLDNG</t>
  </si>
  <si>
    <t>Asset Management</t>
  </si>
  <si>
    <t>Punjab National Bank</t>
  </si>
  <si>
    <t>PNB</t>
  </si>
  <si>
    <t>Samvardhana Motherson International Ltd</t>
  </si>
  <si>
    <t>MOTHERSON</t>
  </si>
  <si>
    <t>Auto Parts</t>
  </si>
  <si>
    <t>TVS Motor Company Ltd</t>
  </si>
  <si>
    <t>TVSMOTOR</t>
  </si>
  <si>
    <t>Adani Energy Solutions Ltd</t>
  </si>
  <si>
    <t>ADANIENSOL</t>
  </si>
  <si>
    <t>Power Infrastructure</t>
  </si>
  <si>
    <t>Shriram Finance Ltd</t>
  </si>
  <si>
    <t>SHRIRAMFIN</t>
  </si>
  <si>
    <t>Bajaj Housing Finance Ltd</t>
  </si>
  <si>
    <t>BAJAJHFL</t>
  </si>
  <si>
    <t>CG Power and Industrial Solutions Ltd</t>
  </si>
  <si>
    <t>CGPOWER</t>
  </si>
  <si>
    <t>Torrent Pharmaceuticals Ltd</t>
  </si>
  <si>
    <t>TORNTPHARM</t>
  </si>
  <si>
    <t>Dr Reddy's Laboratories Ltd</t>
  </si>
  <si>
    <t>DRREDDY</t>
  </si>
  <si>
    <t>United Spirits Ltd</t>
  </si>
  <si>
    <t>UNITDSPR</t>
  </si>
  <si>
    <t>Alcoholic Beverages</t>
  </si>
  <si>
    <t>Mankind Pharma Ltd</t>
  </si>
  <si>
    <t>MANKIND</t>
  </si>
  <si>
    <t>Cholamandalam Investment and Finance Company Ltd</t>
  </si>
  <si>
    <t>CHOLAFIN</t>
  </si>
  <si>
    <t>Indian Hotels Company Ltd</t>
  </si>
  <si>
    <t>INDHOTEL</t>
  </si>
  <si>
    <t>Hotels, Resorts &amp; Cruise Lines</t>
  </si>
  <si>
    <t>Oracle Financial Services Software Ltd</t>
  </si>
  <si>
    <t>OFSS</t>
  </si>
  <si>
    <t>Software Services</t>
  </si>
  <si>
    <t>ICICI Prudential Life Insurance Company Ltd</t>
  </si>
  <si>
    <t>ICICIPRULI</t>
  </si>
  <si>
    <t>Info Edge (India) Ltd</t>
  </si>
  <si>
    <t>NAUKRI</t>
  </si>
  <si>
    <t>Apollo Hospitals Enterprise Ltd</t>
  </si>
  <si>
    <t>APOLLOHOSP</t>
  </si>
  <si>
    <t>Hospitals &amp; Diagnostic Centres</t>
  </si>
  <si>
    <t>Havells India Ltd</t>
  </si>
  <si>
    <t>HAVELLS</t>
  </si>
  <si>
    <t>Electrical Components &amp; Equipments</t>
  </si>
  <si>
    <t>Max Healthcare Institute Ltd</t>
  </si>
  <si>
    <t>MAXHEALTH</t>
  </si>
  <si>
    <t>Bosch Ltd</t>
  </si>
  <si>
    <t>BOSCHLTD</t>
  </si>
  <si>
    <t>Polycab India Ltd</t>
  </si>
  <si>
    <t>POLYCAB</t>
  </si>
  <si>
    <t>Indian Overseas Bank</t>
  </si>
  <si>
    <t>IOB</t>
  </si>
  <si>
    <t>Cummins India Ltd</t>
  </si>
  <si>
    <t>CUMMINSIND</t>
  </si>
  <si>
    <t>Industrial Machinery</t>
  </si>
  <si>
    <t>Tata Consumer Products Ltd</t>
  </si>
  <si>
    <t>TATACONSUM</t>
  </si>
  <si>
    <t>Tea &amp; Coffee</t>
  </si>
  <si>
    <t>Zydus Lifesciences Ltd</t>
  </si>
  <si>
    <t>ZYDUSLIFE</t>
  </si>
  <si>
    <t>Lupin Ltd</t>
  </si>
  <si>
    <t>LUPIN</t>
  </si>
  <si>
    <t>Hero MotoCorp Ltd</t>
  </si>
  <si>
    <t>HEROMOTOCO</t>
  </si>
  <si>
    <t>HDFC Asset Management Company Ltd</t>
  </si>
  <si>
    <t>HDFCAMC</t>
  </si>
  <si>
    <t>ICICI Lombard General Insurance Company Ltd</t>
  </si>
  <si>
    <t>ICICIGI</t>
  </si>
  <si>
    <t>Canara Bank Ltd</t>
  </si>
  <si>
    <t>CANBK</t>
  </si>
  <si>
    <t>Rail Vikas Nigam Ltd</t>
  </si>
  <si>
    <t>RVNL</t>
  </si>
  <si>
    <t>Union Bank of India Ltd</t>
  </si>
  <si>
    <t>UNIONBANK</t>
  </si>
  <si>
    <t>Solar Industries India Ltd</t>
  </si>
  <si>
    <t>SOLARINDS</t>
  </si>
  <si>
    <t>Commodity Chemicals</t>
  </si>
  <si>
    <t>Dabur India Ltd</t>
  </si>
  <si>
    <t>DABUR</t>
  </si>
  <si>
    <t>Dixon Technologies (India) Ltd</t>
  </si>
  <si>
    <t>DIXON</t>
  </si>
  <si>
    <t>Home Electronics &amp; Appliances</t>
  </si>
  <si>
    <t>Jindal Steel And Power Ltd</t>
  </si>
  <si>
    <t>JINDALSTEL</t>
  </si>
  <si>
    <t>Shree Cement Ltd</t>
  </si>
  <si>
    <t>SHREECEM</t>
  </si>
  <si>
    <t>Persistent Systems Ltd</t>
  </si>
  <si>
    <t>PERSISTENT</t>
  </si>
  <si>
    <t>IDBI Bank Ltd</t>
  </si>
  <si>
    <t>IDBI</t>
  </si>
  <si>
    <t>Private Bank</t>
  </si>
  <si>
    <t>Indus Towers Ltd</t>
  </si>
  <si>
    <t>INDUSTOWER</t>
  </si>
  <si>
    <t>Telecom Infrastructure</t>
  </si>
  <si>
    <t>GMR Airports Ltd</t>
  </si>
  <si>
    <t>GMRINFRA</t>
  </si>
  <si>
    <t>Indusind Bank Ltd</t>
  </si>
  <si>
    <t>INDUSINDBK</t>
  </si>
  <si>
    <t>Waaree Energies Ltd</t>
  </si>
  <si>
    <t>WAAREEENER</t>
  </si>
  <si>
    <t>Renewable Energy Equipment &amp; Services</t>
  </si>
  <si>
    <t>Mazagon Dock Shipbuilders Ltd</t>
  </si>
  <si>
    <t>MAZDOCK</t>
  </si>
  <si>
    <t>Shipbuilding</t>
  </si>
  <si>
    <t>NHPC Ltd</t>
  </si>
  <si>
    <t>NHPC</t>
  </si>
  <si>
    <t>Suzlon Energy Ltd</t>
  </si>
  <si>
    <t>SUZLON</t>
  </si>
  <si>
    <t>Oil India Ltd</t>
  </si>
  <si>
    <t>OIL</t>
  </si>
  <si>
    <t>Bharat Heavy Electricals Ltd</t>
  </si>
  <si>
    <t>BHEL</t>
  </si>
  <si>
    <t>Hindustan Petroleum Corp Ltd</t>
  </si>
  <si>
    <t>HINDPETRO</t>
  </si>
  <si>
    <t>Torrent Power Ltd</t>
  </si>
  <si>
    <t>TORNTPOWER</t>
  </si>
  <si>
    <t>Adani Total Gas Ltd</t>
  </si>
  <si>
    <t>ATGL</t>
  </si>
  <si>
    <t>Marico Ltd</t>
  </si>
  <si>
    <t>MARICO</t>
  </si>
  <si>
    <t>PB Fintech Ltd</t>
  </si>
  <si>
    <t>POLICYBZR</t>
  </si>
  <si>
    <t>Indian Bank</t>
  </si>
  <si>
    <t>INDIANB</t>
  </si>
  <si>
    <t>Colgate-Palmolive (India) Ltd</t>
  </si>
  <si>
    <t>COLPAL</t>
  </si>
  <si>
    <t>Aurobindo Pharma Ltd</t>
  </si>
  <si>
    <t>AUROPHARMA</t>
  </si>
  <si>
    <t>Godrej Properties Ltd</t>
  </si>
  <si>
    <t>GODREJPROP</t>
  </si>
  <si>
    <t>Kalyan Jewellers India Ltd</t>
  </si>
  <si>
    <t>KALYANKJIL</t>
  </si>
  <si>
    <t>Oberoi Realty Ltd</t>
  </si>
  <si>
    <t>OBEROIRLTY</t>
  </si>
  <si>
    <t>Muthoot Finance Ltd</t>
  </si>
  <si>
    <t>MUTHOOTFIN</t>
  </si>
  <si>
    <t>PI Industries Ltd</t>
  </si>
  <si>
    <t>PIIND</t>
  </si>
  <si>
    <t>Tube Investments of India Ltd</t>
  </si>
  <si>
    <t>TIINDIA</t>
  </si>
  <si>
    <t>Cycles</t>
  </si>
  <si>
    <t>Bharti Hexacom Ltd</t>
  </si>
  <si>
    <t>BHARTIHEXA</t>
  </si>
  <si>
    <t>Prestige Estates Projects Ltd</t>
  </si>
  <si>
    <t>PRESTIGE</t>
  </si>
  <si>
    <t>Patanjali Foods Ltd</t>
  </si>
  <si>
    <t>PATANJALI</t>
  </si>
  <si>
    <t>Packaged Foods &amp; Meats</t>
  </si>
  <si>
    <t>SRF Ltd</t>
  </si>
  <si>
    <t>SRF</t>
  </si>
  <si>
    <t>NMDC Ltd</t>
  </si>
  <si>
    <t>NMDC</t>
  </si>
  <si>
    <t>Mining - Iron Ore</t>
  </si>
  <si>
    <t>Alkem Laboratories Ltd</t>
  </si>
  <si>
    <t>ALKEM</t>
  </si>
  <si>
    <t>Indian Railway Catering and Tourism Corporation Ltd</t>
  </si>
  <si>
    <t>IRCTC</t>
  </si>
  <si>
    <t>Ashok Leyland Ltd</t>
  </si>
  <si>
    <t>ASHOKLEY</t>
  </si>
  <si>
    <t>SBI Cards and Payment Services Ltd</t>
  </si>
  <si>
    <t>SBICARD</t>
  </si>
  <si>
    <t>Payment Infrastructure</t>
  </si>
  <si>
    <t>General Insurance Corporation of India</t>
  </si>
  <si>
    <t>GICRE</t>
  </si>
  <si>
    <t>Bharat Forge Ltd</t>
  </si>
  <si>
    <t>BHARATFORG</t>
  </si>
  <si>
    <t>BSE Ltd</t>
  </si>
  <si>
    <t>BSE</t>
  </si>
  <si>
    <t>Stock Exchanges &amp; Ratings</t>
  </si>
  <si>
    <t>JSW Infrastructure Ltd</t>
  </si>
  <si>
    <t>JSWINFRA</t>
  </si>
  <si>
    <t>Yes Bank Ltd</t>
  </si>
  <si>
    <t>YESBANK</t>
  </si>
  <si>
    <t>Abbott India Ltd</t>
  </si>
  <si>
    <t>ABBOTINDIA</t>
  </si>
  <si>
    <t>Linde India Ltd</t>
  </si>
  <si>
    <t>LINDEINDIA</t>
  </si>
  <si>
    <t>Supreme Industries Ltd</t>
  </si>
  <si>
    <t>SUPREMEIND</t>
  </si>
  <si>
    <t>Plastic Products</t>
  </si>
  <si>
    <t>Motilal Oswal Financial Services Ltd</t>
  </si>
  <si>
    <t>MOTILALOFS</t>
  </si>
  <si>
    <t>Diversified Financials</t>
  </si>
  <si>
    <t>Berger Paints India Ltd</t>
  </si>
  <si>
    <t>BERGEPAINT</t>
  </si>
  <si>
    <t>Thermax Limited</t>
  </si>
  <si>
    <t>THERMAX</t>
  </si>
  <si>
    <t>UNO Minda Ltd</t>
  </si>
  <si>
    <t>UNOMINDA</t>
  </si>
  <si>
    <t>Jindal Stainless Ltd</t>
  </si>
  <si>
    <t>JSL</t>
  </si>
  <si>
    <t>Voltas Ltd</t>
  </si>
  <si>
    <t>VOLTAS</t>
  </si>
  <si>
    <t>L&amp;T Technology Services Ltd</t>
  </si>
  <si>
    <t>LTTS</t>
  </si>
  <si>
    <t>Schaeffler India Ltd</t>
  </si>
  <si>
    <t>SCHAEFFLER</t>
  </si>
  <si>
    <t>Fertilisers And Chemicals Travancore Ltd</t>
  </si>
  <si>
    <t>FACT</t>
  </si>
  <si>
    <t>Fertilizers &amp; Agro Chemicals</t>
  </si>
  <si>
    <t>Hitachi Energy India Ltd</t>
  </si>
  <si>
    <t>POWERINDIA</t>
  </si>
  <si>
    <t>Coforge Ltd</t>
  </si>
  <si>
    <t>COFORGE</t>
  </si>
  <si>
    <t>Mphasis Ltd</t>
  </si>
  <si>
    <t>MPHASIS</t>
  </si>
  <si>
    <t>Vodafone Idea Ltd</t>
  </si>
  <si>
    <t>IDEA</t>
  </si>
  <si>
    <t>Phoenix Mills Ltd</t>
  </si>
  <si>
    <t>PHOENIXLTD</t>
  </si>
  <si>
    <t>Balkrishna Industries Ltd</t>
  </si>
  <si>
    <t>BALKRISIND</t>
  </si>
  <si>
    <t>Tires &amp; Rubber</t>
  </si>
  <si>
    <t>Page Industries Ltd</t>
  </si>
  <si>
    <t>PAGEIND</t>
  </si>
  <si>
    <t>Apparel &amp; Accessories</t>
  </si>
  <si>
    <t>UCO Bank</t>
  </si>
  <si>
    <t>UCOBANK</t>
  </si>
  <si>
    <t>Indian Renewable Energy Development Agency Ltd</t>
  </si>
  <si>
    <t>IREDA</t>
  </si>
  <si>
    <t>Lloyds Metals And Energy Ltd</t>
  </si>
  <si>
    <t>LLOYDSME</t>
  </si>
  <si>
    <t>MRF Ltd</t>
  </si>
  <si>
    <t>MRF</t>
  </si>
  <si>
    <t>Coromandel International Ltd</t>
  </si>
  <si>
    <t>COROMANDEL</t>
  </si>
  <si>
    <t>Federal Bank Ltd</t>
  </si>
  <si>
    <t>FEDERALBNK</t>
  </si>
  <si>
    <t>Fsn E-Commerce Ventures Ltd</t>
  </si>
  <si>
    <t>NYKAA</t>
  </si>
  <si>
    <t>Wellness Services</t>
  </si>
  <si>
    <t>Procter &amp; Gamble Hygiene and Health Care Ltd</t>
  </si>
  <si>
    <t>PGHH</t>
  </si>
  <si>
    <t>Aditya Birla Capital Ltd</t>
  </si>
  <si>
    <t>ABCAPITAL</t>
  </si>
  <si>
    <t>One 97 Communications Ltd</t>
  </si>
  <si>
    <t>PAYTM</t>
  </si>
  <si>
    <t>Business Support Services</t>
  </si>
  <si>
    <t>Tata Communications Ltd</t>
  </si>
  <si>
    <t>TATACOMM</t>
  </si>
  <si>
    <t>United Breweries Ltd</t>
  </si>
  <si>
    <t>UBL</t>
  </si>
  <si>
    <t>Bank of India Ltd</t>
  </si>
  <si>
    <t>BANKINDIA</t>
  </si>
  <si>
    <t>Container Corporation of India Ltd</t>
  </si>
  <si>
    <t>CONCOR</t>
  </si>
  <si>
    <t>Logistics</t>
  </si>
  <si>
    <t>Fortis Healthcare Ltd</t>
  </si>
  <si>
    <t>FORTIS</t>
  </si>
  <si>
    <t>IDFC First Bank Ltd</t>
  </si>
  <si>
    <t>IDFCFIRSTB</t>
  </si>
  <si>
    <t>Petronet LNG Ltd</t>
  </si>
  <si>
    <t>PETRONET</t>
  </si>
  <si>
    <t>Oil &amp; Gas - Storage &amp; Transportation</t>
  </si>
  <si>
    <t>GE Vernova T&amp;D India Ltd</t>
  </si>
  <si>
    <t>GVT&amp;D</t>
  </si>
  <si>
    <t>Central Bank of India Ltd</t>
  </si>
  <si>
    <t>CENTRALBK</t>
  </si>
  <si>
    <t>Sundaram Finance Ltd</t>
  </si>
  <si>
    <t>SUNDARMFIN</t>
  </si>
  <si>
    <t>Steel Authority of India Ltd</t>
  </si>
  <si>
    <t>SAIL</t>
  </si>
  <si>
    <t>Astral Ltd</t>
  </si>
  <si>
    <t>ASTRAL</t>
  </si>
  <si>
    <t>Building Products - Pipes</t>
  </si>
  <si>
    <t>Premier Energies Ltd</t>
  </si>
  <si>
    <t>PREMIERENE</t>
  </si>
  <si>
    <t>Gujarat Fluorochemicals Ltd</t>
  </si>
  <si>
    <t>FLUOROCHEM</t>
  </si>
  <si>
    <t>Specialty Chemicals</t>
  </si>
  <si>
    <t>Glenmark Pharmaceuticals Ltd</t>
  </si>
  <si>
    <t>GLENMARK</t>
  </si>
  <si>
    <t>Nippon Life India Asset Management Ltd</t>
  </si>
  <si>
    <t>NAM-INDIA</t>
  </si>
  <si>
    <t>Adani Wilmar Ltd</t>
  </si>
  <si>
    <t>AWL</t>
  </si>
  <si>
    <t>GlaxoSmithKline Pharmaceuticals Ltd</t>
  </si>
  <si>
    <t>GLAXO</t>
  </si>
  <si>
    <t>AU Small Finance Bank Ltd</t>
  </si>
  <si>
    <t>AUBANK</t>
  </si>
  <si>
    <t>SJVN Ltd</t>
  </si>
  <si>
    <t>SJVN</t>
  </si>
  <si>
    <t>ACC Ltd</t>
  </si>
  <si>
    <t>ACC</t>
  </si>
  <si>
    <t>Sona BLW Precision Forgings Ltd</t>
  </si>
  <si>
    <t>SONACOMS</t>
  </si>
  <si>
    <t>APL Apollo Tubes Ltd</t>
  </si>
  <si>
    <t>APLAPOLLO</t>
  </si>
  <si>
    <t>Max Financial Services Ltd</t>
  </si>
  <si>
    <t>MFSL</t>
  </si>
  <si>
    <t>Housing and Urban Development Corporation Ltd</t>
  </si>
  <si>
    <t>HUDCO</t>
  </si>
  <si>
    <t>Jubilant Foodworks Ltd</t>
  </si>
  <si>
    <t>JUBLFOOD</t>
  </si>
  <si>
    <t>Restaurants &amp; Cafes</t>
  </si>
  <si>
    <t>Biocon Ltd</t>
  </si>
  <si>
    <t>BIOCON</t>
  </si>
  <si>
    <t>Biotechnology</t>
  </si>
  <si>
    <t>National Aluminium Co Ltd</t>
  </si>
  <si>
    <t>NATIONALUM</t>
  </si>
  <si>
    <t>Tata Elxsi Ltd</t>
  </si>
  <si>
    <t>TATAELXSI</t>
  </si>
  <si>
    <t>Bank of Maharashtra Ltd</t>
  </si>
  <si>
    <t>MAHABANK</t>
  </si>
  <si>
    <t>Tata Technologies Ltd</t>
  </si>
  <si>
    <t>TATATECH</t>
  </si>
  <si>
    <t>360 One Wam Ltd</t>
  </si>
  <si>
    <t>360ONE</t>
  </si>
  <si>
    <t>Investment Banking &amp; Brokerage</t>
  </si>
  <si>
    <t>CRISIL Ltd</t>
  </si>
  <si>
    <t>CRISIL</t>
  </si>
  <si>
    <t>UPL Ltd</t>
  </si>
  <si>
    <t>UPL</t>
  </si>
  <si>
    <t>IPCA Laboratories Ltd</t>
  </si>
  <si>
    <t>IPCALAB</t>
  </si>
  <si>
    <t>3M India Ltd</t>
  </si>
  <si>
    <t>3MINDIA</t>
  </si>
  <si>
    <t>Stationery</t>
  </si>
  <si>
    <t>Escorts Kubota Ltd</t>
  </si>
  <si>
    <t>ESCORTS</t>
  </si>
  <si>
    <t>Tractors</t>
  </si>
  <si>
    <t>Honeywell Automation India Ltd</t>
  </si>
  <si>
    <t>HONAUT</t>
  </si>
  <si>
    <t>KPIT Technologies Ltd</t>
  </si>
  <si>
    <t>KPITTECH</t>
  </si>
  <si>
    <t>Bharat Dynamics Ltd</t>
  </si>
  <si>
    <t>BDL</t>
  </si>
  <si>
    <t>Exide Industries Ltd</t>
  </si>
  <si>
    <t>EXIDEIND</t>
  </si>
  <si>
    <t>Batteries</t>
  </si>
  <si>
    <t>Kaynes Technology India Ltd</t>
  </si>
  <si>
    <t>KAYNES</t>
  </si>
  <si>
    <t>Blue Star Ltd</t>
  </si>
  <si>
    <t>BLUESTARCO</t>
  </si>
  <si>
    <t>Cochin Shipyard Ltd</t>
  </si>
  <si>
    <t>COCHINSHIP</t>
  </si>
  <si>
    <t>KEI Industries Ltd</t>
  </si>
  <si>
    <t>KEI</t>
  </si>
  <si>
    <t>Cables</t>
  </si>
  <si>
    <t>Apar Industries Ltd</t>
  </si>
  <si>
    <t>APARINDS</t>
  </si>
  <si>
    <t>Syngene International Ltd</t>
  </si>
  <si>
    <t>SYNGENE</t>
  </si>
  <si>
    <t>Ajanta Pharma Ltd</t>
  </si>
  <si>
    <t>AJANTPHARM</t>
  </si>
  <si>
    <t>Deepak Nitrite Ltd</t>
  </si>
  <si>
    <t>DEEPAKNTR</t>
  </si>
  <si>
    <t>Tata Investment Corporation Ltd</t>
  </si>
  <si>
    <t>TATAINVEST</t>
  </si>
  <si>
    <t>Endurance Technologies Ltd</t>
  </si>
  <si>
    <t>ENDURANCE</t>
  </si>
  <si>
    <t>Gujarat Gas Ltd</t>
  </si>
  <si>
    <t>GUJGASLTD</t>
  </si>
  <si>
    <t>L&amp;T Finance Ltd</t>
  </si>
  <si>
    <t>LTF</t>
  </si>
  <si>
    <t>Punjab &amp; Sind Bank</t>
  </si>
  <si>
    <t>PSB</t>
  </si>
  <si>
    <t>Godfrey Phillips India Ltd</t>
  </si>
  <si>
    <t>GODFRYPHLP</t>
  </si>
  <si>
    <t>LIC Housing Finance Ltd</t>
  </si>
  <si>
    <t>LICHSGFIN</t>
  </si>
  <si>
    <t>Home Financing</t>
  </si>
  <si>
    <t>Dalmia Bharat Ltd</t>
  </si>
  <si>
    <t>DALBHARAT</t>
  </si>
  <si>
    <t>Vedant Fashions Ltd</t>
  </si>
  <si>
    <t>MANYAVAR</t>
  </si>
  <si>
    <t>Textiles</t>
  </si>
  <si>
    <t>Piramal Pharma Ltd</t>
  </si>
  <si>
    <t>PPLPHARMA</t>
  </si>
  <si>
    <t>NLC India Ltd</t>
  </si>
  <si>
    <t>NLCINDIA</t>
  </si>
  <si>
    <t>AIA Engineering Ltd</t>
  </si>
  <si>
    <t>AIAENG</t>
  </si>
  <si>
    <t>Mahindra and Mahindra Financial Services Ltd</t>
  </si>
  <si>
    <t>M&amp;MFIN</t>
  </si>
  <si>
    <t>Embassy Office Parks REIT</t>
  </si>
  <si>
    <t>EMBASSY</t>
  </si>
  <si>
    <t>Godrej Industries Ltd</t>
  </si>
  <si>
    <t>GODREJIND</t>
  </si>
  <si>
    <t>Central Depository Services (India) Ltd</t>
  </si>
  <si>
    <t>CDSL</t>
  </si>
  <si>
    <t>KPR Mill Ltd</t>
  </si>
  <si>
    <t>KPRMILL</t>
  </si>
  <si>
    <t>J K Cement Ltd</t>
  </si>
  <si>
    <t>JKCEMENT</t>
  </si>
  <si>
    <t>Metro Brands Ltd</t>
  </si>
  <si>
    <t>METROBRAND</t>
  </si>
  <si>
    <t>Footwear</t>
  </si>
  <si>
    <t>Aditya Birla Fashion and Retail Ltd</t>
  </si>
  <si>
    <t>ABFRL</t>
  </si>
  <si>
    <t>Multi Commodity Exchange of India Ltd</t>
  </si>
  <si>
    <t>MCX</t>
  </si>
  <si>
    <t>Ola Electric Mobility Ltd</t>
  </si>
  <si>
    <t>OLAELEC</t>
  </si>
  <si>
    <t>Radico Khaitan Ltd</t>
  </si>
  <si>
    <t>RADICO</t>
  </si>
  <si>
    <t>Gillette India Ltd</t>
  </si>
  <si>
    <t>GILLETTE</t>
  </si>
  <si>
    <t>Suven Pharmaceuticals Ltd</t>
  </si>
  <si>
    <t>SUVENPHAR</t>
  </si>
  <si>
    <t>Cholamandalam Financial Holdings Ltd</t>
  </si>
  <si>
    <t>CHOLAHLDNG</t>
  </si>
  <si>
    <t>Go Digit General Insurance Ltd</t>
  </si>
  <si>
    <t>GODIGIT</t>
  </si>
  <si>
    <t>IRB Infrastructure Developers Ltd</t>
  </si>
  <si>
    <t>IRB</t>
  </si>
  <si>
    <t>Emami Ltd</t>
  </si>
  <si>
    <t>EMAMILTD</t>
  </si>
  <si>
    <t>Aditya Birla Real Estate Ltd</t>
  </si>
  <si>
    <t>ABREL</t>
  </si>
  <si>
    <t>Apollo Tyres Ltd</t>
  </si>
  <si>
    <t>APOLLOTYRE</t>
  </si>
  <si>
    <t>Indraprastha Gas Ltd</t>
  </si>
  <si>
    <t>IGL</t>
  </si>
  <si>
    <t>New India Assurance Company Ltd</t>
  </si>
  <si>
    <t>NIACL</t>
  </si>
  <si>
    <t>Gland Pharma Ltd</t>
  </si>
  <si>
    <t>GLAND</t>
  </si>
  <si>
    <t>BASF India Ltd</t>
  </si>
  <si>
    <t>BASF</t>
  </si>
  <si>
    <t>Sun Tv Network Ltd</t>
  </si>
  <si>
    <t>SUNTV</t>
  </si>
  <si>
    <t>TV Channels &amp; Broadcasters</t>
  </si>
  <si>
    <t>Global Health Ltd</t>
  </si>
  <si>
    <t>MEDANTA</t>
  </si>
  <si>
    <t>Bayer Cropscience Ltd</t>
  </si>
  <si>
    <t>BAYERCROP</t>
  </si>
  <si>
    <t>ITI Ltd</t>
  </si>
  <si>
    <t>ITI</t>
  </si>
  <si>
    <t>Telecom Equipments</t>
  </si>
  <si>
    <t>ZF Commercial Vehicle Control Systems India Ltd</t>
  </si>
  <si>
    <t>ZFCVINDIA</t>
  </si>
  <si>
    <t>Poonawalla Fincorp Ltd</t>
  </si>
  <si>
    <t>POONAWALLA</t>
  </si>
  <si>
    <t>Bandhan Bank Ltd</t>
  </si>
  <si>
    <t>BANDHANBNK</t>
  </si>
  <si>
    <t>Star Health and Allied Insurance Company Ltd</t>
  </si>
  <si>
    <t>STARHEALTH</t>
  </si>
  <si>
    <t>J B Chemicals and Pharmaceuticals Ltd</t>
  </si>
  <si>
    <t>JBCHEPHARM</t>
  </si>
  <si>
    <t>Authum Investment &amp; Infrastructure Ltd</t>
  </si>
  <si>
    <t>AIIL</t>
  </si>
  <si>
    <t>Brainbees Solutions Ltd</t>
  </si>
  <si>
    <t>FIRSTCRY</t>
  </si>
  <si>
    <t>Motherson Sumi Wiring India Ltd</t>
  </si>
  <si>
    <t>MSUMI</t>
  </si>
  <si>
    <t>Brigade Enterprises Ltd</t>
  </si>
  <si>
    <t>BRIGADE</t>
  </si>
  <si>
    <t>Poly Medicure Ltd</t>
  </si>
  <si>
    <t>POLYMED</t>
  </si>
  <si>
    <t>Health Care Equipment &amp; Supplies</t>
  </si>
  <si>
    <t>ICICI Securities Ltd</t>
  </si>
  <si>
    <t>ISEC</t>
  </si>
  <si>
    <t>Tata Chemicals Ltd</t>
  </si>
  <si>
    <t>TATACHEM</t>
  </si>
  <si>
    <t>Aegis Logistics Ltd</t>
  </si>
  <si>
    <t>AEGISLOG</t>
  </si>
  <si>
    <t>Mangalore Refinery and Petrochemicals Ltd</t>
  </si>
  <si>
    <t>MRPL</t>
  </si>
  <si>
    <t>Carborundum Universal Ltd</t>
  </si>
  <si>
    <t>CARBORUNIV</t>
  </si>
  <si>
    <t>TVS Holdings Ltd</t>
  </si>
  <si>
    <t>TVSHLTD</t>
  </si>
  <si>
    <t>KEC International Ltd</t>
  </si>
  <si>
    <t>KEC</t>
  </si>
  <si>
    <t>Emcure Pharmaceuticals Ltd</t>
  </si>
  <si>
    <t>EMCURE</t>
  </si>
  <si>
    <t>Laurus Labs Ltd</t>
  </si>
  <si>
    <t>LAURUSLABS</t>
  </si>
  <si>
    <t>Sumitomo Chemical India Ltd</t>
  </si>
  <si>
    <t>SUMICHEM</t>
  </si>
  <si>
    <t>Himadri Speciality Chemical Ltd</t>
  </si>
  <si>
    <t>HSCL</t>
  </si>
  <si>
    <t>Inox Wind Ltd</t>
  </si>
  <si>
    <t>INOXWIND</t>
  </si>
  <si>
    <t>Hindustan Copper Ltd</t>
  </si>
  <si>
    <t>HINDCOPPER</t>
  </si>
  <si>
    <t>Mining - Copper</t>
  </si>
  <si>
    <t>Narayana Hrudayalaya Ltd</t>
  </si>
  <si>
    <t>NH</t>
  </si>
  <si>
    <t>Sundram Fasteners Ltd</t>
  </si>
  <si>
    <t>SUNDRMFAST</t>
  </si>
  <si>
    <t>PNB Housing Finance Ltd</t>
  </si>
  <si>
    <t>PNBHOUSING</t>
  </si>
  <si>
    <t>Dr. Lal PathLabs Ltd</t>
  </si>
  <si>
    <t>LALPATHLAB</t>
  </si>
  <si>
    <t>NBCC (India) Ltd</t>
  </si>
  <si>
    <t>NBCC</t>
  </si>
  <si>
    <t>Delhivery Ltd</t>
  </si>
  <si>
    <t>DELHIVERY</t>
  </si>
  <si>
    <t>Timken India Ltd</t>
  </si>
  <si>
    <t>TIMKEN</t>
  </si>
  <si>
    <t>Crompton Greaves Consumer Electricals Ltd</t>
  </si>
  <si>
    <t>CROMPTON</t>
  </si>
  <si>
    <t>Anant Raj Ltd</t>
  </si>
  <si>
    <t>ANANTRAJ</t>
  </si>
  <si>
    <t>Natco Pharma Ltd</t>
  </si>
  <si>
    <t>NATCOPHARM</t>
  </si>
  <si>
    <t>SKF India Ltd</t>
  </si>
  <si>
    <t>SKFINDIA</t>
  </si>
  <si>
    <t>Ratnamani Metals and Tubes Ltd</t>
  </si>
  <si>
    <t>RATNAMANI</t>
  </si>
  <si>
    <t>Angel One Ltd</t>
  </si>
  <si>
    <t>ANGELONE</t>
  </si>
  <si>
    <t>Jyoti CNC Automation Ltd</t>
  </si>
  <si>
    <t>JYOTICNC</t>
  </si>
  <si>
    <t>Computer Hardware</t>
  </si>
  <si>
    <t>Firstsource Solutions Ltd</t>
  </si>
  <si>
    <t>FSL</t>
  </si>
  <si>
    <t>Outsourced services</t>
  </si>
  <si>
    <t>KIOCL Ltd</t>
  </si>
  <si>
    <t>KIOCL</t>
  </si>
  <si>
    <t>Hatsun Agro Product Ltd</t>
  </si>
  <si>
    <t>HATSUN</t>
  </si>
  <si>
    <t>CESC Ltd</t>
  </si>
  <si>
    <t>CESC</t>
  </si>
  <si>
    <t>Pfizer Ltd</t>
  </si>
  <si>
    <t>PFIZER</t>
  </si>
  <si>
    <t>Nuvama Wealth Management Ltd</t>
  </si>
  <si>
    <t>NUVAMA</t>
  </si>
  <si>
    <t>Grindwell Norton Ltd</t>
  </si>
  <si>
    <t>GRINDWELL</t>
  </si>
  <si>
    <t>Amara Raja Energy &amp; Mobility Ltd</t>
  </si>
  <si>
    <t>ARE&amp;M</t>
  </si>
  <si>
    <t>Computer Age Management Services Ltd</t>
  </si>
  <si>
    <t>CAMS</t>
  </si>
  <si>
    <t>CPSE ETF</t>
  </si>
  <si>
    <t>CPSEETF</t>
  </si>
  <si>
    <t>Equity</t>
  </si>
  <si>
    <t>Piramal Enterprises Ltd</t>
  </si>
  <si>
    <t>PEL</t>
  </si>
  <si>
    <t>Aditya Birla Sun Life AMC Ltd</t>
  </si>
  <si>
    <t>ABSLAMC</t>
  </si>
  <si>
    <t>Tejas Networks Ltd</t>
  </si>
  <si>
    <t>TEJASNET</t>
  </si>
  <si>
    <t>Whirlpool of India Ltd</t>
  </si>
  <si>
    <t>WHIRLPOOL</t>
  </si>
  <si>
    <t>EIH Ltd</t>
  </si>
  <si>
    <t>EIHOTEL</t>
  </si>
  <si>
    <t>Shyam Metalics and Energy Ltd</t>
  </si>
  <si>
    <t>SHYAMMETL</t>
  </si>
  <si>
    <t>Krishna Institute of Medical Sciences Ltd</t>
  </si>
  <si>
    <t>KIMS</t>
  </si>
  <si>
    <t>Affle (India) Ltd</t>
  </si>
  <si>
    <t>AFFLE</t>
  </si>
  <si>
    <t>Advertising</t>
  </si>
  <si>
    <t>Atul Ltd</t>
  </si>
  <si>
    <t>ATUL</t>
  </si>
  <si>
    <t>Aster DM Healthcare Ltd</t>
  </si>
  <si>
    <t>ASTERDM</t>
  </si>
  <si>
    <t>Kansai Nerolac Paints Ltd</t>
  </si>
  <si>
    <t>KANSAINER</t>
  </si>
  <si>
    <t>Ramco Cements Limited</t>
  </si>
  <si>
    <t>RAMCOCEM</t>
  </si>
  <si>
    <t>Bikaji Foods International Ltd</t>
  </si>
  <si>
    <t>BIKAJI</t>
  </si>
  <si>
    <t>Gujarat State Petronet Ltd</t>
  </si>
  <si>
    <t>GSPL</t>
  </si>
  <si>
    <t>Devyani International Ltd</t>
  </si>
  <si>
    <t>DEVYANI</t>
  </si>
  <si>
    <t>Amber Enterprises India Ltd</t>
  </si>
  <si>
    <t>AMBER</t>
  </si>
  <si>
    <t>Triveni Turbine Ltd</t>
  </si>
  <si>
    <t>TRITURBINE</t>
  </si>
  <si>
    <t>Alembic Pharmaceuticals Ltd</t>
  </si>
  <si>
    <t>APLLTD</t>
  </si>
  <si>
    <t>Nexus Select Trust</t>
  </si>
  <si>
    <t>NXST</t>
  </si>
  <si>
    <t>Kalpataru Projects International Ltd</t>
  </si>
  <si>
    <t>KPIL</t>
  </si>
  <si>
    <t>Mindspace Business Parks REIT</t>
  </si>
  <si>
    <t>MINDSPACE</t>
  </si>
  <si>
    <t>Cyient Ltd</t>
  </si>
  <si>
    <t>CYIENT</t>
  </si>
  <si>
    <t>Castrol India Ltd</t>
  </si>
  <si>
    <t>CASTROLIND</t>
  </si>
  <si>
    <t>Neuland Laboratories Ltd</t>
  </si>
  <si>
    <t>NEULANDLAB</t>
  </si>
  <si>
    <t>JSW Holdings Ltd</t>
  </si>
  <si>
    <t>JSWHL</t>
  </si>
  <si>
    <t>Concord Biotech Ltd</t>
  </si>
  <si>
    <t>CONCORDBIO</t>
  </si>
  <si>
    <t>Jupiter Wagons Ltd</t>
  </si>
  <si>
    <t>JWL</t>
  </si>
  <si>
    <t>Rail</t>
  </si>
  <si>
    <t>Chambal Fertilisers and Chemicals Ltd</t>
  </si>
  <si>
    <t>CHAMBLFERT</t>
  </si>
  <si>
    <t>Jindal SAW Ltd</t>
  </si>
  <si>
    <t>JINDALSAW</t>
  </si>
  <si>
    <t>DCM Shriram Ltd</t>
  </si>
  <si>
    <t>DCMSHRIRAM</t>
  </si>
  <si>
    <t>Welspun Corp Ltd</t>
  </si>
  <si>
    <t>WELCORP</t>
  </si>
  <si>
    <t>Wockhardt Ltd</t>
  </si>
  <si>
    <t>WOCKPHARMA</t>
  </si>
  <si>
    <t>Elgi Equipments Ltd</t>
  </si>
  <si>
    <t>ELGIEQUIP</t>
  </si>
  <si>
    <t>Vinati Organics Ltd</t>
  </si>
  <si>
    <t>VINATIORGA</t>
  </si>
  <si>
    <t>Jubilant Pharmova Ltd</t>
  </si>
  <si>
    <t>JUBLPHARMA</t>
  </si>
  <si>
    <t>Chalet Hotels Ltd</t>
  </si>
  <si>
    <t>CHALET</t>
  </si>
  <si>
    <t>Five-Star Business Finance Ltd</t>
  </si>
  <si>
    <t>FIVESTAR</t>
  </si>
  <si>
    <t>Bombay Burmah Trading Corporation</t>
  </si>
  <si>
    <t>BBTC</t>
  </si>
  <si>
    <t>Kajaria Ceramics Ltd</t>
  </si>
  <si>
    <t>KAJARIACER</t>
  </si>
  <si>
    <t>Building Products - Ceramics</t>
  </si>
  <si>
    <t>Eris Lifesciences Ltd</t>
  </si>
  <si>
    <t>ERIS</t>
  </si>
  <si>
    <t>Cello World Ltd</t>
  </si>
  <si>
    <t>CELLO</t>
  </si>
  <si>
    <t>Ircon International Ltd</t>
  </si>
  <si>
    <t>IRCON</t>
  </si>
  <si>
    <t>NCC Ltd</t>
  </si>
  <si>
    <t>NCC</t>
  </si>
  <si>
    <t>Astrazeneca Pharma India Ltd</t>
  </si>
  <si>
    <t>ASTRAZEN</t>
  </si>
  <si>
    <t>Aadhar Housing Finance Ltd</t>
  </si>
  <si>
    <t>AADHARHFC</t>
  </si>
  <si>
    <t>Jai Balaji Industries Ltd</t>
  </si>
  <si>
    <t>JAIBALAJI</t>
  </si>
  <si>
    <t>IIFL Finance Ltd</t>
  </si>
  <si>
    <t>IIFL</t>
  </si>
  <si>
    <t>Signatureglobal (India) Ltd</t>
  </si>
  <si>
    <t>SIGNATURE</t>
  </si>
  <si>
    <t>Blue Dart Express Ltd</t>
  </si>
  <si>
    <t>BLUEDART</t>
  </si>
  <si>
    <t>HFCL Ltd</t>
  </si>
  <si>
    <t>HFCL</t>
  </si>
  <si>
    <t>Schneider Electric Infrastructure Ltd</t>
  </si>
  <si>
    <t>SCHNEIDER</t>
  </si>
  <si>
    <t>V Guard Industries Ltd</t>
  </si>
  <si>
    <t>VGUARD</t>
  </si>
  <si>
    <t>JBM Auto Ltd</t>
  </si>
  <si>
    <t>JBMA</t>
  </si>
  <si>
    <t>Techno Electric &amp; Engineering Company Ltd</t>
  </si>
  <si>
    <t>TECHNOE</t>
  </si>
  <si>
    <t>CIE Automotive India Ltd</t>
  </si>
  <si>
    <t>CIEINDIA</t>
  </si>
  <si>
    <t>Sobha Ltd</t>
  </si>
  <si>
    <t>SOBHA</t>
  </si>
  <si>
    <t>Karur Vysya Bank Ltd</t>
  </si>
  <si>
    <t>KARURVYSYA</t>
  </si>
  <si>
    <t>Tbo Tek Ltd</t>
  </si>
  <si>
    <t>TBOTEK</t>
  </si>
  <si>
    <t>Tour &amp; Travel Services</t>
  </si>
  <si>
    <t>Newgen Software Technologies Ltd</t>
  </si>
  <si>
    <t>NEWGEN</t>
  </si>
  <si>
    <t>Century Plyboards (India) Ltd</t>
  </si>
  <si>
    <t>CENTURYPLY</t>
  </si>
  <si>
    <t>Wood Products</t>
  </si>
  <si>
    <t>Kfin Technologies Ltd</t>
  </si>
  <si>
    <t>KFINTECH</t>
  </si>
  <si>
    <t>PTC Industries Ltd</t>
  </si>
  <si>
    <t>PTCIL</t>
  </si>
  <si>
    <t>Finolex Cables Ltd</t>
  </si>
  <si>
    <t>FINCABLES</t>
  </si>
  <si>
    <t>Relaxo Footwears Ltd</t>
  </si>
  <si>
    <t>RELAXO</t>
  </si>
  <si>
    <t>UTI Asset Management Company Ltd</t>
  </si>
  <si>
    <t>UTIAMC</t>
  </si>
  <si>
    <t>Akzo Nobel India Ltd</t>
  </si>
  <si>
    <t>AKZOINDIA</t>
  </si>
  <si>
    <t>Bata India Ltd</t>
  </si>
  <si>
    <t>BATAINDIA</t>
  </si>
  <si>
    <t>Ramkrishna Forgings Ltd</t>
  </si>
  <si>
    <t>RKFORGE</t>
  </si>
  <si>
    <t>R R Kabel Ltd</t>
  </si>
  <si>
    <t>RRKABEL</t>
  </si>
  <si>
    <t>Finolex Industries Ltd</t>
  </si>
  <si>
    <t>FINPIPE</t>
  </si>
  <si>
    <t>PG Electroplast Ltd</t>
  </si>
  <si>
    <t>PGEL</t>
  </si>
  <si>
    <t>Afcons Infrastructure Ltd</t>
  </si>
  <si>
    <t>AFCONS</t>
  </si>
  <si>
    <t>Swan Energy Ltd</t>
  </si>
  <si>
    <t>SWANENERGY</t>
  </si>
  <si>
    <t>Garden Reach Shipbuilders &amp; Engineers Ltd</t>
  </si>
  <si>
    <t>GRSE</t>
  </si>
  <si>
    <t>LMW Ltd</t>
  </si>
  <si>
    <t>LMW</t>
  </si>
  <si>
    <t>Asahi India Glass Ltd</t>
  </si>
  <si>
    <t>ASAHIINDIA</t>
  </si>
  <si>
    <t>IFCI Ltd</t>
  </si>
  <si>
    <t>IFCI</t>
  </si>
  <si>
    <t>Kirloskar Oil Engines Ltd</t>
  </si>
  <si>
    <t>KIRLOSENG</t>
  </si>
  <si>
    <t>Capri Global Capital Ltd</t>
  </si>
  <si>
    <t>CGCL</t>
  </si>
  <si>
    <t>Rainbow Children's Medicare Ltd</t>
  </si>
  <si>
    <t>RAINBOW</t>
  </si>
  <si>
    <t>Navin Fluorine International Ltd</t>
  </si>
  <si>
    <t>NAVINFLUOR</t>
  </si>
  <si>
    <t>Zensar Technologies Ltd</t>
  </si>
  <si>
    <t>ZENSARTECH</t>
  </si>
  <si>
    <t>Trident Ltd</t>
  </si>
  <si>
    <t>TRIDENT</t>
  </si>
  <si>
    <t>BEML Ltd</t>
  </si>
  <si>
    <t>BEML</t>
  </si>
  <si>
    <t>Deepak Fertilisers and Petrochemicals Corp Ltd</t>
  </si>
  <si>
    <t>DEEPAKFERT</t>
  </si>
  <si>
    <t>Bls International Services Ltd</t>
  </si>
  <si>
    <t>BLS</t>
  </si>
  <si>
    <t>Aptus Value Housing Finance India Ltd</t>
  </si>
  <si>
    <t>APTUS</t>
  </si>
  <si>
    <t>Doms Industries Ltd</t>
  </si>
  <si>
    <t>DOMS</t>
  </si>
  <si>
    <t>Office Supplies</t>
  </si>
  <si>
    <t>Sonata Software Ltd</t>
  </si>
  <si>
    <t>SONATSOFTW</t>
  </si>
  <si>
    <t>Jyothy Labs Ltd</t>
  </si>
  <si>
    <t>JYOTHYLAB</t>
  </si>
  <si>
    <t>Anand Rathi Wealth Ltd</t>
  </si>
  <si>
    <t>ANANDRATHI</t>
  </si>
  <si>
    <t>Aarti Industries Ltd</t>
  </si>
  <si>
    <t>AARTIIND</t>
  </si>
  <si>
    <t>Great Eastern Shipping Company Ltd</t>
  </si>
  <si>
    <t>GESHIP</t>
  </si>
  <si>
    <t>Zen Technologies Ltd</t>
  </si>
  <si>
    <t>ZENTEC</t>
  </si>
  <si>
    <t>Kirloskar Brothers Ltd</t>
  </si>
  <si>
    <t>KIRLOSBROS</t>
  </si>
  <si>
    <t>Netweb Technologies India Ltd</t>
  </si>
  <si>
    <t>NETWEB</t>
  </si>
  <si>
    <t>Indegene Ltd</t>
  </si>
  <si>
    <t>INDGN</t>
  </si>
  <si>
    <t>Sarda Energy &amp; Minerals Ltd</t>
  </si>
  <si>
    <t>SARDAEN</t>
  </si>
  <si>
    <t>Birlasoft Ltd</t>
  </si>
  <si>
    <t>BSOFT</t>
  </si>
  <si>
    <t>eClerx Services Limited</t>
  </si>
  <si>
    <t>ECLERX</t>
  </si>
  <si>
    <t>G R Infraprojects Ltd</t>
  </si>
  <si>
    <t>GRINFRA</t>
  </si>
  <si>
    <t>UTI S&amp;P BSE Sensex ETF</t>
  </si>
  <si>
    <t>UTISENSETF</t>
  </si>
  <si>
    <t>Action Construction Equipment Ltd</t>
  </si>
  <si>
    <t>ACE</t>
  </si>
  <si>
    <t>Heavy Machinery</t>
  </si>
  <si>
    <t>HBL Power Systems Ltd</t>
  </si>
  <si>
    <t>HBLPOWER</t>
  </si>
  <si>
    <t>Reliance Power Ltd</t>
  </si>
  <si>
    <t>RPOWER</t>
  </si>
  <si>
    <t>Waaree Renewable Technologies Ltd</t>
  </si>
  <si>
    <t>WAAREERTL</t>
  </si>
  <si>
    <t>Titagarh Rail Systems Ltd</t>
  </si>
  <si>
    <t>TITAGARH</t>
  </si>
  <si>
    <t>Caplin Point Laboratories Ltd</t>
  </si>
  <si>
    <t>CAPLIPOINT</t>
  </si>
  <si>
    <t>PCBL Chemical Ltd</t>
  </si>
  <si>
    <t>PCBL</t>
  </si>
  <si>
    <t>Fine Organic Industries Ltd</t>
  </si>
  <si>
    <t>FINEORG</t>
  </si>
  <si>
    <t>Redington Ltd</t>
  </si>
  <si>
    <t>REDINGTON</t>
  </si>
  <si>
    <t>Technology Hardware</t>
  </si>
  <si>
    <t>Gravita India Ltd</t>
  </si>
  <si>
    <t>GRAVITA</t>
  </si>
  <si>
    <t>Metals - Lead</t>
  </si>
  <si>
    <t>Indian Energy Exchange Ltd</t>
  </si>
  <si>
    <t>IEX</t>
  </si>
  <si>
    <t>Power Trading &amp; Consultancy</t>
  </si>
  <si>
    <t>Sanofi India Ltd</t>
  </si>
  <si>
    <t>SANOFI</t>
  </si>
  <si>
    <t>Welspun Living Ltd</t>
  </si>
  <si>
    <t>WELSPUNLIV</t>
  </si>
  <si>
    <t>CreditAccess Grameen Ltd</t>
  </si>
  <si>
    <t>CREDITACC</t>
  </si>
  <si>
    <t>PVR INOX Ltd</t>
  </si>
  <si>
    <t>PVRINOX</t>
  </si>
  <si>
    <t>Theatres</t>
  </si>
  <si>
    <t>E I D-Parry (India) Ltd</t>
  </si>
  <si>
    <t>EIDPARRY</t>
  </si>
  <si>
    <t>Sugar</t>
  </si>
  <si>
    <t>Clean Science and Technology Ltd</t>
  </si>
  <si>
    <t>CLEAN</t>
  </si>
  <si>
    <t>KSB Ltd</t>
  </si>
  <si>
    <t>KSB</t>
  </si>
  <si>
    <t>Transformers and Rectifiers (India) Ltd</t>
  </si>
  <si>
    <t>TARIL</t>
  </si>
  <si>
    <t>Tega Industries Ltd</t>
  </si>
  <si>
    <t>TEGA</t>
  </si>
  <si>
    <t>Vardhman Textiles Ltd</t>
  </si>
  <si>
    <t>VTL</t>
  </si>
  <si>
    <t>Indiamart Intermesh Ltd</t>
  </si>
  <si>
    <t>INDIAMART</t>
  </si>
  <si>
    <t>Godrej Agrovet Ltd</t>
  </si>
  <si>
    <t>GODREJAGRO</t>
  </si>
  <si>
    <t>Agro Products</t>
  </si>
  <si>
    <t>Granules India Ltd</t>
  </si>
  <si>
    <t>GRANULES</t>
  </si>
  <si>
    <t>Marksans Pharma Ltd</t>
  </si>
  <si>
    <t>MARKSANS</t>
  </si>
  <si>
    <t>Tata Teleservices (Maharashtra) Ltd</t>
  </si>
  <si>
    <t>TTML</t>
  </si>
  <si>
    <t>Mahanagar Gas Ltd</t>
  </si>
  <si>
    <t>MGL</t>
  </si>
  <si>
    <t>NMDC Steel Ltd</t>
  </si>
  <si>
    <t>NSLNISP</t>
  </si>
  <si>
    <t>Strides Pharma Science Ltd</t>
  </si>
  <si>
    <t>STAR</t>
  </si>
  <si>
    <t>Glenmark Life Sciences Ltd</t>
  </si>
  <si>
    <t>GLS</t>
  </si>
  <si>
    <t>Nava Limited</t>
  </si>
  <si>
    <t>NAVA</t>
  </si>
  <si>
    <t>RITES Ltd</t>
  </si>
  <si>
    <t>RITES</t>
  </si>
  <si>
    <t>Supreme Petrochem Ltd</t>
  </si>
  <si>
    <t>SPLPETRO</t>
  </si>
  <si>
    <t>Raymond Lifestyle Ltd</t>
  </si>
  <si>
    <t>RAYMONDLSL</t>
  </si>
  <si>
    <t>Manappuram Finance Ltd</t>
  </si>
  <si>
    <t>MANAPPURAM</t>
  </si>
  <si>
    <t>Inox Wind Energy Ltd</t>
  </si>
  <si>
    <t>IWEL</t>
  </si>
  <si>
    <t>Ingersoll-Rand (India) Ltd</t>
  </si>
  <si>
    <t>INGERRAND</t>
  </si>
  <si>
    <t>Aavas Financiers Ltd</t>
  </si>
  <si>
    <t>AAVAS</t>
  </si>
  <si>
    <t>Godawari Power and Ispat Ltd</t>
  </si>
  <si>
    <t>GPIL</t>
  </si>
  <si>
    <t>JM Financial Ltd</t>
  </si>
  <si>
    <t>JMFINANCIL</t>
  </si>
  <si>
    <t>Cube Highways Trust</t>
  </si>
  <si>
    <t>CUBEINVIT</t>
  </si>
  <si>
    <t>Roads</t>
  </si>
  <si>
    <t>City Union Bank Ltd</t>
  </si>
  <si>
    <t>CUB</t>
  </si>
  <si>
    <t>Praj Industries Ltd</t>
  </si>
  <si>
    <t>PRAJIND</t>
  </si>
  <si>
    <t>Data Patterns (India) Ltd</t>
  </si>
  <si>
    <t>DATAPATTNS</t>
  </si>
  <si>
    <t>Network18 Media &amp; Investments Ltd</t>
  </si>
  <si>
    <t>NETWORK18</t>
  </si>
  <si>
    <t>Movies &amp; TV Serials</t>
  </si>
  <si>
    <t>Railtel Corporation of India Ltd</t>
  </si>
  <si>
    <t>RAILTEL</t>
  </si>
  <si>
    <t>Communication &amp; Networking</t>
  </si>
  <si>
    <t>Elecon Engineering Company Ltd</t>
  </si>
  <si>
    <t>ELECON</t>
  </si>
  <si>
    <t>Genus Power Infrastructures Ltd</t>
  </si>
  <si>
    <t>GENUSPOWER</t>
  </si>
  <si>
    <t>LT Foods Ltd</t>
  </si>
  <si>
    <t>LTFOODS</t>
  </si>
  <si>
    <t>Olectra Greentech Ltd</t>
  </si>
  <si>
    <t>OLECTRA</t>
  </si>
  <si>
    <t>Prudent Corporate Advisory Services Ltd</t>
  </si>
  <si>
    <t>PRUDENT</t>
  </si>
  <si>
    <t>RedTape</t>
  </si>
  <si>
    <t>REDTAPE</t>
  </si>
  <si>
    <t>Nuvoco Vistas Corporation Ltd</t>
  </si>
  <si>
    <t>NUVOCO</t>
  </si>
  <si>
    <t>Honasa Consumer Ltd</t>
  </si>
  <si>
    <t>HONASA</t>
  </si>
  <si>
    <t>Zydus Wellness Ltd</t>
  </si>
  <si>
    <t>ZYDUSWELL</t>
  </si>
  <si>
    <t>Maharashtra Scooters Ltd</t>
  </si>
  <si>
    <t>MAHSCOOTER</t>
  </si>
  <si>
    <t>MMTC Ltd</t>
  </si>
  <si>
    <t>MMTC</t>
  </si>
  <si>
    <t>Craftsman Automation Ltd</t>
  </si>
  <si>
    <t>CRAFTSMAN</t>
  </si>
  <si>
    <t>Sterling and Wilson Renewable Energy Ltd</t>
  </si>
  <si>
    <t>SWSOLAR</t>
  </si>
  <si>
    <t>Jaiprakash Power Ventures Ltd</t>
  </si>
  <si>
    <t>JPPOWER</t>
  </si>
  <si>
    <t>Usha Martin Ltd</t>
  </si>
  <si>
    <t>USHAMART</t>
  </si>
  <si>
    <t>TTK Prestige Ltd</t>
  </si>
  <si>
    <t>TTKPRESTIG</t>
  </si>
  <si>
    <t>Minda Corporation Ltd</t>
  </si>
  <si>
    <t>MINDACORP</t>
  </si>
  <si>
    <t>Westlife Foodworld Ltd</t>
  </si>
  <si>
    <t>WESTLIFE</t>
  </si>
  <si>
    <t>Powergrid Infrastructure Investment Trust</t>
  </si>
  <si>
    <t>PGINVIT</t>
  </si>
  <si>
    <t>Balrampur Chini Mills Ltd</t>
  </si>
  <si>
    <t>BALRAMCHIN</t>
  </si>
  <si>
    <t>Zee Entertainment Enterprises Ltd</t>
  </si>
  <si>
    <t>ZEEL</t>
  </si>
  <si>
    <t>Eureka Forbes Ltd</t>
  </si>
  <si>
    <t>EUREKAFORB</t>
  </si>
  <si>
    <t>Happiest Minds Technologies Ltd</t>
  </si>
  <si>
    <t>HAPPSTMNDS</t>
  </si>
  <si>
    <t>Safari Industries (India) Ltd</t>
  </si>
  <si>
    <t>SAFARI</t>
  </si>
  <si>
    <t>Tips Music Ltd</t>
  </si>
  <si>
    <t>TIPSMUSIC</t>
  </si>
  <si>
    <t>Sanofi Consumer Healthcare India Ltd</t>
  </si>
  <si>
    <t>SANOFICONR</t>
  </si>
  <si>
    <t>CEAT Ltd</t>
  </si>
  <si>
    <t>CEATLTD</t>
  </si>
  <si>
    <t>RHI Magnesita India Ltd</t>
  </si>
  <si>
    <t>RHIM</t>
  </si>
  <si>
    <t>Metropolis Healthcare Ltd</t>
  </si>
  <si>
    <t>METROPOLIS</t>
  </si>
  <si>
    <t>India Cements Ltd</t>
  </si>
  <si>
    <t>INDIACEM</t>
  </si>
  <si>
    <t>Bengal &amp; Assam Company Ltd</t>
  </si>
  <si>
    <t>BENGALASM</t>
  </si>
  <si>
    <t>Vesuvius India Ltd</t>
  </si>
  <si>
    <t>VESUVIUS</t>
  </si>
  <si>
    <t>Aether Industries Ltd</t>
  </si>
  <si>
    <t>AETHER</t>
  </si>
  <si>
    <t>Can Fin Homes Ltd</t>
  </si>
  <si>
    <t>CANFINHOME</t>
  </si>
  <si>
    <t>INOX India Ltd</t>
  </si>
  <si>
    <t>INOXINDIA</t>
  </si>
  <si>
    <t>Sea-Borne Tankers</t>
  </si>
  <si>
    <t>Vijaya Diagnostic Centre Ltd</t>
  </si>
  <si>
    <t>VIJAYA</t>
  </si>
  <si>
    <t>Jammu and Kashmir Bank Ltd</t>
  </si>
  <si>
    <t>J&amp;KBANK</t>
  </si>
  <si>
    <t>Gujarat Mineral Development Corporation Ltd</t>
  </si>
  <si>
    <t>GMDCLTD</t>
  </si>
  <si>
    <t>Jubilant Ingrevia Ltd</t>
  </si>
  <si>
    <t>JUBLINGREA</t>
  </si>
  <si>
    <t>Va Tech Wabag Ltd</t>
  </si>
  <si>
    <t>WABAG</t>
  </si>
  <si>
    <t>Water Management</t>
  </si>
  <si>
    <t>Bharat 22 ETF</t>
  </si>
  <si>
    <t>ICICIB22</t>
  </si>
  <si>
    <t>Nippon India ETF Nifty Bank BeES</t>
  </si>
  <si>
    <t>BANKBEES</t>
  </si>
  <si>
    <t>Bharat Global Developers Ltd</t>
  </si>
  <si>
    <t>BGDL</t>
  </si>
  <si>
    <t>Computer &amp; Electronics Retail</t>
  </si>
  <si>
    <t>Engineers India Ltd</t>
  </si>
  <si>
    <t>ENGINERSIN</t>
  </si>
  <si>
    <t>Alok Industries Ltd</t>
  </si>
  <si>
    <t>ALOKINDS</t>
  </si>
  <si>
    <t>Choice International Ltd</t>
  </si>
  <si>
    <t>CHOICEIN</t>
  </si>
  <si>
    <t>Reliance Infrastructure Ltd</t>
  </si>
  <si>
    <t>RELINFRA</t>
  </si>
  <si>
    <t>shipping corporation of India Ltd</t>
  </si>
  <si>
    <t>SCI</t>
  </si>
  <si>
    <t>Raymond Ltd</t>
  </si>
  <si>
    <t>RAYMOND</t>
  </si>
  <si>
    <t>ELANTAS Beck India Ltd</t>
  </si>
  <si>
    <t>ELANTAS</t>
  </si>
  <si>
    <t>Kirloskar Ferrous Industries Ltd</t>
  </si>
  <si>
    <t>KIRLFER</t>
  </si>
  <si>
    <t>Happy Forgings Ltd</t>
  </si>
  <si>
    <t>HAPPYFORGE</t>
  </si>
  <si>
    <t>Auto, Truck &amp; Motorcycle Parts</t>
  </si>
  <si>
    <t>IIFL Capital Services Ltd</t>
  </si>
  <si>
    <t>IIFLSEC</t>
  </si>
  <si>
    <t>KPI Green Energy Ltd</t>
  </si>
  <si>
    <t>KPIGREEN</t>
  </si>
  <si>
    <t>JK Tyre &amp; Industries Ltd</t>
  </si>
  <si>
    <t>JKTYRE</t>
  </si>
  <si>
    <t>Kirloskar Pneumatic Company Ltd</t>
  </si>
  <si>
    <t>KIRLPNU</t>
  </si>
  <si>
    <t>Galaxy Surfactants Ltd</t>
  </si>
  <si>
    <t>GALAXYSURF</t>
  </si>
  <si>
    <t>Alkyl Amines Chemicals Ltd</t>
  </si>
  <si>
    <t>ALKYLAMINE</t>
  </si>
  <si>
    <t>Voltamp Transformers Ltd</t>
  </si>
  <si>
    <t>VOLTAMP</t>
  </si>
  <si>
    <t>Akums Drugs and Pharmaceuticals Ltd</t>
  </si>
  <si>
    <t>AKUMS</t>
  </si>
  <si>
    <t>Sapphire Foods India Ltd</t>
  </si>
  <si>
    <t>SAPPHIRE</t>
  </si>
  <si>
    <t>CE Info Systems Ltd</t>
  </si>
  <si>
    <t>MAPMYINDIA</t>
  </si>
  <si>
    <t>Intellect Design Arena Ltd</t>
  </si>
  <si>
    <t>INTELLECT</t>
  </si>
  <si>
    <t>Symphony Ltd</t>
  </si>
  <si>
    <t>SYMPHONY</t>
  </si>
  <si>
    <t>Jupiter Life Line Hospitals Ltd</t>
  </si>
  <si>
    <t>JLHL</t>
  </si>
  <si>
    <t>Sammaan Capital Ltd</t>
  </si>
  <si>
    <t>SAMMAANCAP</t>
  </si>
  <si>
    <t>Tanla Platforms Ltd</t>
  </si>
  <si>
    <t>TANLA</t>
  </si>
  <si>
    <t>Quess Corp Ltd</t>
  </si>
  <si>
    <t>QUESS</t>
  </si>
  <si>
    <t>Employment Services</t>
  </si>
  <si>
    <t>Edelweiss Financial Services Ltd</t>
  </si>
  <si>
    <t>EDELWEISS</t>
  </si>
  <si>
    <t>Mrs. Bectors Food Specialities Ltd</t>
  </si>
  <si>
    <t>BECTORFOOD</t>
  </si>
  <si>
    <t>Latent View Analytics Ltd</t>
  </si>
  <si>
    <t>LATENTVIEW</t>
  </si>
  <si>
    <t>Isgec Heavy Engineering Ltd</t>
  </si>
  <si>
    <t>ISGEC</t>
  </si>
  <si>
    <t>Graphite India Ltd</t>
  </si>
  <si>
    <t>GRAPHITE</t>
  </si>
  <si>
    <t>Brookfield India Real Estate Trust</t>
  </si>
  <si>
    <t>BIRET</t>
  </si>
  <si>
    <t>RBL Bank Ltd</t>
  </si>
  <si>
    <t>RBLBANK</t>
  </si>
  <si>
    <t>Lemon Tree Hotels Ltd</t>
  </si>
  <si>
    <t>LEMONTREE</t>
  </si>
  <si>
    <t>Bajaj Electricals Ltd</t>
  </si>
  <si>
    <t>BAJAJELEC</t>
  </si>
  <si>
    <t>Azad Engineering Ltd</t>
  </si>
  <si>
    <t>AZAD</t>
  </si>
  <si>
    <t>P N Gadgil Jewellers Ltd</t>
  </si>
  <si>
    <t>PNGJL</t>
  </si>
  <si>
    <t>India Grid Trust</t>
  </si>
  <si>
    <t>INDIGRID</t>
  </si>
  <si>
    <t>Syrma SGS Technology Ltd</t>
  </si>
  <si>
    <t>SYRMA</t>
  </si>
  <si>
    <t>Prism Johnson Ltd</t>
  </si>
  <si>
    <t>PRSMJOHNSN</t>
  </si>
  <si>
    <t>Rattanindia Enterprises Ltd</t>
  </si>
  <si>
    <t>RTNINDIA</t>
  </si>
  <si>
    <t>Just Dial Ltd</t>
  </si>
  <si>
    <t>JUSTDIAL</t>
  </si>
  <si>
    <t>Home First Finance Company India Ltd</t>
  </si>
  <si>
    <t>HOMEFIRST</t>
  </si>
  <si>
    <t>Mastek Ltd</t>
  </si>
  <si>
    <t>MASTEK</t>
  </si>
  <si>
    <t>Blue Jet Healthcare Ltd</t>
  </si>
  <si>
    <t>BLUEJET</t>
  </si>
  <si>
    <t>Black Box Ltd</t>
  </si>
  <si>
    <t>BBOX</t>
  </si>
  <si>
    <t>Thomas Cook (India) Ltd</t>
  </si>
  <si>
    <t>THOMASCOOK</t>
  </si>
  <si>
    <t>CCL Products (India) Ltd</t>
  </si>
  <si>
    <t>CCL</t>
  </si>
  <si>
    <t>Electrosteel Castings Ltd</t>
  </si>
  <si>
    <t>ELECTCAST</t>
  </si>
  <si>
    <t>Garware Hi-Tech Films Ltd</t>
  </si>
  <si>
    <t>GRWRHITECH</t>
  </si>
  <si>
    <t>ESAB India Ltd</t>
  </si>
  <si>
    <t>ESABINDIA</t>
  </si>
  <si>
    <t>Shakti Pumps (India) Ltd</t>
  </si>
  <si>
    <t>SHAKTIPUMP</t>
  </si>
  <si>
    <t>Route Mobile Ltd</t>
  </si>
  <si>
    <t>ROUTE</t>
  </si>
  <si>
    <t>Keystone Realtors Ltd</t>
  </si>
  <si>
    <t>RUSTOMJEE</t>
  </si>
  <si>
    <t>Force Motors Ltd</t>
  </si>
  <si>
    <t>FORCEMOT</t>
  </si>
  <si>
    <t>Sansera Engineering Ltd</t>
  </si>
  <si>
    <t>SANSERA</t>
  </si>
  <si>
    <t>Shriram Pistons &amp; Rings Ltd</t>
  </si>
  <si>
    <t>SHRIPISTON</t>
  </si>
  <si>
    <t>Cera Sanitaryware Ltd</t>
  </si>
  <si>
    <t>CERA</t>
  </si>
  <si>
    <t>Sheela Foam Ltd</t>
  </si>
  <si>
    <t>SFL</t>
  </si>
  <si>
    <t>Home Furnishing</t>
  </si>
  <si>
    <t>Saregama India Ltd</t>
  </si>
  <si>
    <t>SAREGAMA</t>
  </si>
  <si>
    <t>Arvind Ltd</t>
  </si>
  <si>
    <t>ARVIND</t>
  </si>
  <si>
    <t>Puravankara Ltd</t>
  </si>
  <si>
    <t>PURVA</t>
  </si>
  <si>
    <t>Ganesh Housing Corp Ltd</t>
  </si>
  <si>
    <t>GANESHHOUC</t>
  </si>
  <si>
    <t>ITD Cementation India Ltd</t>
  </si>
  <si>
    <t>ITDCEM</t>
  </si>
  <si>
    <t>SBFC Finance Ltd</t>
  </si>
  <si>
    <t>SBFC</t>
  </si>
  <si>
    <t>Chennai Petroleum Corporation Ltd</t>
  </si>
  <si>
    <t>CHENNPETRO</t>
  </si>
  <si>
    <t>Campus Activewear Ltd</t>
  </si>
  <si>
    <t>CAMPUS</t>
  </si>
  <si>
    <t>Insolation Energy Ltd</t>
  </si>
  <si>
    <t>INA</t>
  </si>
  <si>
    <t>Semiconductors</t>
  </si>
  <si>
    <t>Procter &amp; Gamble Health Ltd</t>
  </si>
  <si>
    <t>PGHL</t>
  </si>
  <si>
    <t>Time Technoplast Ltd</t>
  </si>
  <si>
    <t>TIMETECHNO</t>
  </si>
  <si>
    <t>Rategain Travel Technologies Ltd</t>
  </si>
  <si>
    <t>RATEGAIN</t>
  </si>
  <si>
    <t>Aurionpro Solutions Ltd</t>
  </si>
  <si>
    <t>AURIONPRO</t>
  </si>
  <si>
    <t>Allied Blenders and Distillers Ltd</t>
  </si>
  <si>
    <t>ABDL</t>
  </si>
  <si>
    <t>Transport Corporation of India Ltd</t>
  </si>
  <si>
    <t>TCI</t>
  </si>
  <si>
    <t>Rashtriya Chemicals and Fertilizers Ltd</t>
  </si>
  <si>
    <t>RCF</t>
  </si>
  <si>
    <t>National Standard (India) Ltd</t>
  </si>
  <si>
    <t>NATIONSTD</t>
  </si>
  <si>
    <t>Valor Estate Ltd</t>
  </si>
  <si>
    <t>DBREALTY</t>
  </si>
  <si>
    <t>Shree Renuka Sugars Ltd</t>
  </si>
  <si>
    <t>RENUKA</t>
  </si>
  <si>
    <t>Epigral Ltd</t>
  </si>
  <si>
    <t>EPIGRAL</t>
  </si>
  <si>
    <t>Gujarat Pipavav Port Ltd</t>
  </si>
  <si>
    <t>GPPL</t>
  </si>
  <si>
    <t>Gujarat Narmada Valley Fertilizers &amp; Chemicals Ltd</t>
  </si>
  <si>
    <t>GNFC</t>
  </si>
  <si>
    <t>Kotak Nifty Bank ETF</t>
  </si>
  <si>
    <t>BANKNIFTY1</t>
  </si>
  <si>
    <t>Paradeep Phosphates Ltd</t>
  </si>
  <si>
    <t>PARADEEP</t>
  </si>
  <si>
    <t>Triveni Engineering and Industries Ltd</t>
  </si>
  <si>
    <t>TRIVENI</t>
  </si>
  <si>
    <t>Shilpa Medicare Ltd</t>
  </si>
  <si>
    <t>SHILPAMED</t>
  </si>
  <si>
    <t>HMT Ltd</t>
  </si>
  <si>
    <t>HMT</t>
  </si>
  <si>
    <t>Max Estates Ltd</t>
  </si>
  <si>
    <t>MAXESTATES</t>
  </si>
  <si>
    <t>Senco Gold Ltd</t>
  </si>
  <si>
    <t>SENCO</t>
  </si>
  <si>
    <t>Power Mech Projects Ltd</t>
  </si>
  <si>
    <t>POWERMECH</t>
  </si>
  <si>
    <t>Birla Corporation Ltd</t>
  </si>
  <si>
    <t>BIRLACORPN</t>
  </si>
  <si>
    <t>Archean Chemical Industries Ltd</t>
  </si>
  <si>
    <t>ACI</t>
  </si>
  <si>
    <t>EPL Ltd</t>
  </si>
  <si>
    <t>EPL</t>
  </si>
  <si>
    <t>Packaging</t>
  </si>
  <si>
    <t>Lloyds Engineering Works Ltd</t>
  </si>
  <si>
    <t>LLOYDSENGG</t>
  </si>
  <si>
    <t>Ami Organics Ltd</t>
  </si>
  <si>
    <t>AMIORG</t>
  </si>
  <si>
    <t>SBI Nifty 50 ETF</t>
  </si>
  <si>
    <t>SETFNIF50</t>
  </si>
  <si>
    <t>BHARAT Bond ETF-April 2023-Growth</t>
  </si>
  <si>
    <t>EBBETF0423</t>
  </si>
  <si>
    <t>Debt</t>
  </si>
  <si>
    <t>Diamond Power Infrastructure Ltd</t>
  </si>
  <si>
    <t>DIACABS</t>
  </si>
  <si>
    <t>ASK Automotive Ltd</t>
  </si>
  <si>
    <t>ASKAUTOLTD</t>
  </si>
  <si>
    <t>CMS Info Systems Ltd</t>
  </si>
  <si>
    <t>CMSINFO</t>
  </si>
  <si>
    <t>Kama Holdings Ltd</t>
  </si>
  <si>
    <t>KAMAHOLD</t>
  </si>
  <si>
    <t>Texmaco Rail &amp; Engineering Ltd</t>
  </si>
  <si>
    <t>TEXRAIL</t>
  </si>
  <si>
    <t>Balu Forge Industries Ltd</t>
  </si>
  <si>
    <t>BALUFORGE</t>
  </si>
  <si>
    <t>Varroc Engineering Ltd</t>
  </si>
  <si>
    <t>VARROC</t>
  </si>
  <si>
    <t>E2E Networks Ltd</t>
  </si>
  <si>
    <t>E2E</t>
  </si>
  <si>
    <t>JK Lakshmi Cement Ltd</t>
  </si>
  <si>
    <t>JKLAKSHMI</t>
  </si>
  <si>
    <t>Maharashtra Seamless Ltd</t>
  </si>
  <si>
    <t>MAHSEAMLES</t>
  </si>
  <si>
    <t>PNC Infratech Ltd</t>
  </si>
  <si>
    <t>PNCINFRA</t>
  </si>
  <si>
    <t>Religare Enterprises Ltd</t>
  </si>
  <si>
    <t>RELIGARE</t>
  </si>
  <si>
    <t>F D C Ltd</t>
  </si>
  <si>
    <t>FDC</t>
  </si>
  <si>
    <t>TVS Supply Chain Solutions Ltd</t>
  </si>
  <si>
    <t>TVSSCS</t>
  </si>
  <si>
    <t>MedPlus Health Services Ltd</t>
  </si>
  <si>
    <t>MEDPLUS</t>
  </si>
  <si>
    <t>HEG Ltd</t>
  </si>
  <si>
    <t>HEG</t>
  </si>
  <si>
    <t>Avanti Feeds Ltd</t>
  </si>
  <si>
    <t>AVANTIFEED</t>
  </si>
  <si>
    <t>Anupam Rasayan India Ltd</t>
  </si>
  <si>
    <t>ANURAS</t>
  </si>
  <si>
    <t>KNR Constructions Ltd</t>
  </si>
  <si>
    <t>KNRCON</t>
  </si>
  <si>
    <t>Karnataka Bank Ltd</t>
  </si>
  <si>
    <t>KTKBANK</t>
  </si>
  <si>
    <t>HG Infra Engineering Ltd</t>
  </si>
  <si>
    <t>HGINFRA</t>
  </si>
  <si>
    <t>Garware Technical Fibres Ltd</t>
  </si>
  <si>
    <t>GARFIBRES</t>
  </si>
  <si>
    <t>Ion Exchange (India) Ltd</t>
  </si>
  <si>
    <t>IONEXCHANG</t>
  </si>
  <si>
    <t>Environmental Services</t>
  </si>
  <si>
    <t>Gujarat State Fertilizers &amp; Chemicals Ltd</t>
  </si>
  <si>
    <t>GSFC</t>
  </si>
  <si>
    <t>Equinox India Developments Ltd</t>
  </si>
  <si>
    <t>EMBDL</t>
  </si>
  <si>
    <t>Star Cement Ltd</t>
  </si>
  <si>
    <t>STARCEMENT</t>
  </si>
  <si>
    <t>GMR Power and Urban Infra Ltd</t>
  </si>
  <si>
    <t>GMRP&amp;UI</t>
  </si>
  <si>
    <t>Chemplast Sanmar Ltd</t>
  </si>
  <si>
    <t>CHEMPLASTS</t>
  </si>
  <si>
    <t>Arvind Fashions Ltd</t>
  </si>
  <si>
    <t>ARVINDFASN</t>
  </si>
  <si>
    <t>Infibeam Avenues Ltd</t>
  </si>
  <si>
    <t>INFIBEAM</t>
  </si>
  <si>
    <t>Mahindra Lifespace Developers Ltd</t>
  </si>
  <si>
    <t>MAHLIFE</t>
  </si>
  <si>
    <t>Gallantt Ispat Ltd</t>
  </si>
  <si>
    <t>GALLANTT</t>
  </si>
  <si>
    <t>Sunteck Realty Ltd</t>
  </si>
  <si>
    <t>SUNTECK</t>
  </si>
  <si>
    <t>Orchid Pharma Ltd</t>
  </si>
  <si>
    <t>ORCHPHARMA</t>
  </si>
  <si>
    <t>Protean eGov Technologies Ltd</t>
  </si>
  <si>
    <t>PROTEAN</t>
  </si>
  <si>
    <t>IT Consulting &amp; Other Services</t>
  </si>
  <si>
    <t>Astra Microwave Products Ltd</t>
  </si>
  <si>
    <t>ASTRAMICRO</t>
  </si>
  <si>
    <t>Equitas Small Finance Bank Ltd</t>
  </si>
  <si>
    <t>EQUITASBNK</t>
  </si>
  <si>
    <t>RattanIndia Power Ltd</t>
  </si>
  <si>
    <t>RTNPOWER</t>
  </si>
  <si>
    <t>Spicejet Ltd</t>
  </si>
  <si>
    <t>SPICEJET</t>
  </si>
  <si>
    <t>Surya Roshni Ltd</t>
  </si>
  <si>
    <t>SURYAROSNI</t>
  </si>
  <si>
    <t>Sharda Cropchem Ltd</t>
  </si>
  <si>
    <t>SHARDACROP</t>
  </si>
  <si>
    <t>eMudhra Ltd</t>
  </si>
  <si>
    <t>EMUDHRA</t>
  </si>
  <si>
    <t>Rajesh Exports Ltd</t>
  </si>
  <si>
    <t>RAJESHEXPO</t>
  </si>
  <si>
    <t>PDS Limited</t>
  </si>
  <si>
    <t>PDSL</t>
  </si>
  <si>
    <t>PC Jeweller Ltd</t>
  </si>
  <si>
    <t>PCJEWELLER</t>
  </si>
  <si>
    <t>V-mart Retail Ltd</t>
  </si>
  <si>
    <t>VMART</t>
  </si>
  <si>
    <t>Ethos Ltd</t>
  </si>
  <si>
    <t>ETHOSLTD</t>
  </si>
  <si>
    <t>Mahindra Holidays and Resorts India Ltd</t>
  </si>
  <si>
    <t>MHRIL</t>
  </si>
  <si>
    <t>Dilip Buildcon Ltd</t>
  </si>
  <si>
    <t>DBL</t>
  </si>
  <si>
    <t>Laxmi Organic Industries Ltd</t>
  </si>
  <si>
    <t>LXCHEM</t>
  </si>
  <si>
    <t>Privi Speciality Chemicals Ltd</t>
  </si>
  <si>
    <t>PRIVISCL</t>
  </si>
  <si>
    <t>Juniper Hotels Ltd</t>
  </si>
  <si>
    <t>JUNIPER</t>
  </si>
  <si>
    <t>Indigo Paints Ltd</t>
  </si>
  <si>
    <t>INDIGOPNTS</t>
  </si>
  <si>
    <t>Nesco Ltd</t>
  </si>
  <si>
    <t>NESCO</t>
  </si>
  <si>
    <t>India Shelter Finance Corporation Ltd</t>
  </si>
  <si>
    <t>INDIASHLTR</t>
  </si>
  <si>
    <t>Dodla Dairy Ltd</t>
  </si>
  <si>
    <t>DODLA</t>
  </si>
  <si>
    <t>JK Paper Ltd</t>
  </si>
  <si>
    <t>JKPAPER</t>
  </si>
  <si>
    <t>Paper Products</t>
  </si>
  <si>
    <t>Pilani Investment And Industries Corporation Ltd</t>
  </si>
  <si>
    <t>PILANIINVS</t>
  </si>
  <si>
    <t>Dhanuka Agritech Ltd</t>
  </si>
  <si>
    <t>DHANUKA</t>
  </si>
  <si>
    <t>Responsive Industries Ltd</t>
  </si>
  <si>
    <t>RESPONIND</t>
  </si>
  <si>
    <t>Building Products - Granite</t>
  </si>
  <si>
    <t>Anup Engineering Ltd</t>
  </si>
  <si>
    <t>ANUP</t>
  </si>
  <si>
    <t>Sundaram Finance Holdings Ltd</t>
  </si>
  <si>
    <t>SUNDARMHLD</t>
  </si>
  <si>
    <t>Tamilnad Mercantile Bank Ltd</t>
  </si>
  <si>
    <t>TMB</t>
  </si>
  <si>
    <t>Greenlam Industries Ltd</t>
  </si>
  <si>
    <t>GREENLAM</t>
  </si>
  <si>
    <t>Building Products - Laminates</t>
  </si>
  <si>
    <t>Orient Cement Ltd</t>
  </si>
  <si>
    <t>ORIENTCEM</t>
  </si>
  <si>
    <t>Shoppers Stop Ltd</t>
  </si>
  <si>
    <t>SHOPERSTOP</t>
  </si>
  <si>
    <t>Sandur Manganese and Iron Ores Ltd</t>
  </si>
  <si>
    <t>SANDUMA</t>
  </si>
  <si>
    <t>Mining - Manganese</t>
  </si>
  <si>
    <t>Ujjivan Small Finance Bank Ltd</t>
  </si>
  <si>
    <t>UJJIVANSFB</t>
  </si>
  <si>
    <t>Ahluwalia Contracts (India) Ltd</t>
  </si>
  <si>
    <t>AHLUCONT</t>
  </si>
  <si>
    <t>Man Infraconstruction Ltd</t>
  </si>
  <si>
    <t>MANINFRA</t>
  </si>
  <si>
    <t>Indo Count Industries Ltd</t>
  </si>
  <si>
    <t>ICIL</t>
  </si>
  <si>
    <t>Sudarshan Chemical Industries Ltd</t>
  </si>
  <si>
    <t>SUDARSCHEM</t>
  </si>
  <si>
    <t>Nazara Technologies Ltd</t>
  </si>
  <si>
    <t>NAZARA</t>
  </si>
  <si>
    <t>Theme Parks &amp; Gaming</t>
  </si>
  <si>
    <t>National Highways Infra Trust</t>
  </si>
  <si>
    <t>NHIT</t>
  </si>
  <si>
    <t>Piccadily Agro Industries Ltd</t>
  </si>
  <si>
    <t>PICCADIL</t>
  </si>
  <si>
    <t>V I P Industries Ltd</t>
  </si>
  <si>
    <t>VIPIND</t>
  </si>
  <si>
    <t>Kennametal India Ltd</t>
  </si>
  <si>
    <t>KENNAMET</t>
  </si>
  <si>
    <t>Sun Pharma Advanced Research Co Ltd</t>
  </si>
  <si>
    <t>SPARC</t>
  </si>
  <si>
    <t>Bansal Wire Industries Ltd</t>
  </si>
  <si>
    <t>BANSALWIRE</t>
  </si>
  <si>
    <t>Suprajit Engineering Ltd</t>
  </si>
  <si>
    <t>SUPRAJIT</t>
  </si>
  <si>
    <t>BHARAT Bond ETF-April 2030-Growth</t>
  </si>
  <si>
    <t>EBBETF0430</t>
  </si>
  <si>
    <t>Skipper Ltd</t>
  </si>
  <si>
    <t>SKIPPER</t>
  </si>
  <si>
    <t>Balaji Amines Ltd</t>
  </si>
  <si>
    <t>BALAMINES</t>
  </si>
  <si>
    <t>Tilaknagar Industries Ltd</t>
  </si>
  <si>
    <t>TI</t>
  </si>
  <si>
    <t>Hindustan Foods Ltd</t>
  </si>
  <si>
    <t>HNDFDS</t>
  </si>
  <si>
    <t>IFB Industries Ltd</t>
  </si>
  <si>
    <t>IFBIND</t>
  </si>
  <si>
    <t>Welspun Enterprises Ltd</t>
  </si>
  <si>
    <t>WELENT</t>
  </si>
  <si>
    <t>Healthcare Global Enterprises Ltd</t>
  </si>
  <si>
    <t>HCG</t>
  </si>
  <si>
    <t>ICRA Ltd</t>
  </si>
  <si>
    <t>ICRA</t>
  </si>
  <si>
    <t>Kesoram Industries Ltd</t>
  </si>
  <si>
    <t>KESORAMIND</t>
  </si>
  <si>
    <t>BHARAT Bond ETF-April 2032</t>
  </si>
  <si>
    <t>BBETF0432</t>
  </si>
  <si>
    <t>TD Power Systems Ltd</t>
  </si>
  <si>
    <t>TDPOWERSYS</t>
  </si>
  <si>
    <t>India Infrastructure Trust</t>
  </si>
  <si>
    <t>INFRATRUST</t>
  </si>
  <si>
    <t>Moil Ltd</t>
  </si>
  <si>
    <t>MOIL</t>
  </si>
  <si>
    <t>Entero Healthcare Solutions Ltd</t>
  </si>
  <si>
    <t>ENTERO</t>
  </si>
  <si>
    <t>Ashoka Buildcon Ltd</t>
  </si>
  <si>
    <t>ASHOKA</t>
  </si>
  <si>
    <t>KRBL Ltd</t>
  </si>
  <si>
    <t>KRBL</t>
  </si>
  <si>
    <t>Network People Services Technologies Ltd</t>
  </si>
  <si>
    <t>NPST</t>
  </si>
  <si>
    <t>Electronics Mart India Ltd</t>
  </si>
  <si>
    <t>EMIL</t>
  </si>
  <si>
    <t>Go Fashion (India) Ltd</t>
  </si>
  <si>
    <t>GOCOLORS</t>
  </si>
  <si>
    <t>Technocraft Industries (India) Ltd</t>
  </si>
  <si>
    <t>TIIL</t>
  </si>
  <si>
    <t>Indinfravit Trust</t>
  </si>
  <si>
    <t>INTERISE</t>
  </si>
  <si>
    <t>Tarc Ltd</t>
  </si>
  <si>
    <t>TARC</t>
  </si>
  <si>
    <t>Ujaas Energy Ltd</t>
  </si>
  <si>
    <t>UEL</t>
  </si>
  <si>
    <t>Gabriel India Ltd</t>
  </si>
  <si>
    <t>GABRIEL</t>
  </si>
  <si>
    <t>Hindustan Construction Company Ltd</t>
  </si>
  <si>
    <t>HCC</t>
  </si>
  <si>
    <t>Rallis India Ltd</t>
  </si>
  <si>
    <t>RALLIS</t>
  </si>
  <si>
    <t>Refex Industries Ltd</t>
  </si>
  <si>
    <t>REFEX</t>
  </si>
  <si>
    <t>Unichem Laboratories Ltd</t>
  </si>
  <si>
    <t>UNICHEMLAB</t>
  </si>
  <si>
    <t>AGI Greenpac Ltd</t>
  </si>
  <si>
    <t>AGI</t>
  </si>
  <si>
    <t>Manorama Industries Ltd</t>
  </si>
  <si>
    <t>MANORAMA</t>
  </si>
  <si>
    <t>Borosil Renewables Ltd</t>
  </si>
  <si>
    <t>BORORENEW</t>
  </si>
  <si>
    <t>Housewares</t>
  </si>
  <si>
    <t>Bondada Engineering Ltd</t>
  </si>
  <si>
    <t>BONDADA</t>
  </si>
  <si>
    <t>Lloyds Enterprises Ltd</t>
  </si>
  <si>
    <t>LLOYDSENT</t>
  </si>
  <si>
    <t>Trading Companies &amp; Distributors</t>
  </si>
  <si>
    <t>Gokaldas Exports Ltd</t>
  </si>
  <si>
    <t>GOKEX</t>
  </si>
  <si>
    <t>South Indian Bank Ltd</t>
  </si>
  <si>
    <t>SOUTHBANK</t>
  </si>
  <si>
    <t>Share India Securities Ltd</t>
  </si>
  <si>
    <t>SHAREINDIA</t>
  </si>
  <si>
    <t>Niit Learning Systems Ltd</t>
  </si>
  <si>
    <t>NIITMTS</t>
  </si>
  <si>
    <t>Education Services</t>
  </si>
  <si>
    <t>Jindal Worldwide Ltd</t>
  </si>
  <si>
    <t>JINDWORLD</t>
  </si>
  <si>
    <t>Elcid Investments Ltd</t>
  </si>
  <si>
    <t>ELCIDIN</t>
  </si>
  <si>
    <t>Sharda Motor Industries Ltd</t>
  </si>
  <si>
    <t>SHARDAMOTR</t>
  </si>
  <si>
    <t>Mishra Dhatu Nigam Ltd</t>
  </si>
  <si>
    <t>MIDHANI</t>
  </si>
  <si>
    <t>Aarti Pharmalabs Ltd</t>
  </si>
  <si>
    <t>AARTIPHARM</t>
  </si>
  <si>
    <t>R Systems International Ltd</t>
  </si>
  <si>
    <t>RSYSTEMS</t>
  </si>
  <si>
    <t>Inox Green Energy Services Ltd</t>
  </si>
  <si>
    <t>INOXGREEN</t>
  </si>
  <si>
    <t>Gujarat Ambuja Exports Ltd</t>
  </si>
  <si>
    <t>GAEL</t>
  </si>
  <si>
    <t>Gujarat Alkalies And Chemicals Ltd</t>
  </si>
  <si>
    <t>GUJALKALI</t>
  </si>
  <si>
    <t>Sterlite Technologies Ltd</t>
  </si>
  <si>
    <t>STLTECH</t>
  </si>
  <si>
    <t>Kovai Medical Center and Hospital Ltd</t>
  </si>
  <si>
    <t>KOVAI</t>
  </si>
  <si>
    <t>Ganesha Ecosphere Ltd</t>
  </si>
  <si>
    <t>GANECOS</t>
  </si>
  <si>
    <t>Websol Energy System Ltd</t>
  </si>
  <si>
    <t>WEBELSOLAR</t>
  </si>
  <si>
    <t>Lux Industries Ltd</t>
  </si>
  <si>
    <t>LUXIND</t>
  </si>
  <si>
    <t>Gulf Oil Lubricants India Ltd</t>
  </si>
  <si>
    <t>GULFOILLUB</t>
  </si>
  <si>
    <t>Borosil Ltd</t>
  </si>
  <si>
    <t>BOROLTD</t>
  </si>
  <si>
    <t>Shilchar Technologies Ltd</t>
  </si>
  <si>
    <t>SHILCTECH</t>
  </si>
  <si>
    <t>GMM Pfaudler Ltd</t>
  </si>
  <si>
    <t>GMMPFAUDLR</t>
  </si>
  <si>
    <t>Aditya Vision Ltd</t>
  </si>
  <si>
    <t>AVL</t>
  </si>
  <si>
    <t>Retail - Speciality</t>
  </si>
  <si>
    <t>GHCL Ltd</t>
  </si>
  <si>
    <t>GHCL</t>
  </si>
  <si>
    <t>Gopal Snacks Ltd</t>
  </si>
  <si>
    <t>GOPAL</t>
  </si>
  <si>
    <t>Cartrade Tech Ltd</t>
  </si>
  <si>
    <t>CARTRADE</t>
  </si>
  <si>
    <t>Jai Corp Ltd</t>
  </si>
  <si>
    <t>JAICORPLTD</t>
  </si>
  <si>
    <t>National Fertilizers Ltd</t>
  </si>
  <si>
    <t>NFL</t>
  </si>
  <si>
    <t>Pricol Ltd</t>
  </si>
  <si>
    <t>PRICOLLTD</t>
  </si>
  <si>
    <t>Le Travenues Technology Ltd</t>
  </si>
  <si>
    <t>IXIGO</t>
  </si>
  <si>
    <t>Easy Trip Planners Ltd</t>
  </si>
  <si>
    <t>EASEMYTRIP</t>
  </si>
  <si>
    <t>WPIL Ltd</t>
  </si>
  <si>
    <t>WPIL</t>
  </si>
  <si>
    <t>Optiemus Infracom Ltd</t>
  </si>
  <si>
    <t>OPTIEMUS</t>
  </si>
  <si>
    <t>J Kumar Infraprojects Ltd</t>
  </si>
  <si>
    <t>JKIL</t>
  </si>
  <si>
    <t>Ceigall India Ltd</t>
  </si>
  <si>
    <t>CEIGALL</t>
  </si>
  <si>
    <t>VST Industries Ltd</t>
  </si>
  <si>
    <t>VSTIND</t>
  </si>
  <si>
    <t>Innova Captab Ltd</t>
  </si>
  <si>
    <t>INNOVACAP</t>
  </si>
  <si>
    <t>MAS Financial Services Ltd</t>
  </si>
  <si>
    <t>MASFIN</t>
  </si>
  <si>
    <t>SIS Ltd</t>
  </si>
  <si>
    <t>SIS</t>
  </si>
  <si>
    <t>Awfis Space Solutions Ltd</t>
  </si>
  <si>
    <t>AWFIS</t>
  </si>
  <si>
    <t>Thangamayil Jewellery Ltd</t>
  </si>
  <si>
    <t>THANGAMAYL</t>
  </si>
  <si>
    <t>CSB Bank Ltd</t>
  </si>
  <si>
    <t>CSBBANK</t>
  </si>
  <si>
    <t>Neogen Chemicals Ltd</t>
  </si>
  <si>
    <t>NEOGEN</t>
  </si>
  <si>
    <t>Rolex Rings Ltd</t>
  </si>
  <si>
    <t>ROLEXRINGS</t>
  </si>
  <si>
    <t>Sundaram Clayton Ltd</t>
  </si>
  <si>
    <t>SUNCLAY</t>
  </si>
  <si>
    <t>Allcargo Logistics Ltd</t>
  </si>
  <si>
    <t>ALLCARGO</t>
  </si>
  <si>
    <t>India Tourism Development Corp Ltd</t>
  </si>
  <si>
    <t>ITDC</t>
  </si>
  <si>
    <t>DB Corp Ltd</t>
  </si>
  <si>
    <t>DBCORP</t>
  </si>
  <si>
    <t>Publishing</t>
  </si>
  <si>
    <t>Zaggle Prepaid Ocean Services Ltd</t>
  </si>
  <si>
    <t>ZAGGLE</t>
  </si>
  <si>
    <t>Yatharth Hospital &amp; Trauma Care Services Ltd</t>
  </si>
  <si>
    <t>YATHARTH</t>
  </si>
  <si>
    <t>Banco Products (India) Ltd</t>
  </si>
  <si>
    <t>BANCOINDIA</t>
  </si>
  <si>
    <t>Johnson Controls-Hitachi Air Conditioning India Ltd</t>
  </si>
  <si>
    <t>JCHAC</t>
  </si>
  <si>
    <t>Nippon India ETF Gold BeES</t>
  </si>
  <si>
    <t>GOLDBEES</t>
  </si>
  <si>
    <t>Gold</t>
  </si>
  <si>
    <t>Rain Industries Ltd</t>
  </si>
  <si>
    <t>RAIN</t>
  </si>
  <si>
    <t>Kirloskar Industries Ltd</t>
  </si>
  <si>
    <t>KIRLOSIND</t>
  </si>
  <si>
    <t>SeQuent Scientific Ltd</t>
  </si>
  <si>
    <t>SEQUENT</t>
  </si>
  <si>
    <t>Supriya Lifescience Ltd</t>
  </si>
  <si>
    <t>SUPRIYA</t>
  </si>
  <si>
    <t>Thyrocare Technologies Ltd</t>
  </si>
  <si>
    <t>THYROCARE</t>
  </si>
  <si>
    <t>Shaily Engineering Plastics Ltd</t>
  </si>
  <si>
    <t>SHAILY</t>
  </si>
  <si>
    <t>Avalon Technologies Ltd</t>
  </si>
  <si>
    <t>AVALON</t>
  </si>
  <si>
    <t>PTC India Ltd</t>
  </si>
  <si>
    <t>PTC</t>
  </si>
  <si>
    <t>Cyient DLM Ltd</t>
  </si>
  <si>
    <t>CYIENTDLM</t>
  </si>
  <si>
    <t>Prince Pipes and Fittings Ltd</t>
  </si>
  <si>
    <t>PRINCEPIPE</t>
  </si>
  <si>
    <t>Heidelbergcement India Ltd</t>
  </si>
  <si>
    <t>HEIDELBERG</t>
  </si>
  <si>
    <t>Hemisphere Properties India Ltd</t>
  </si>
  <si>
    <t>HEMIPROP</t>
  </si>
  <si>
    <t>Orient Electric Ltd</t>
  </si>
  <si>
    <t>ORIENTELEC</t>
  </si>
  <si>
    <t>MTAR Technologies Ltd</t>
  </si>
  <si>
    <t>MTARTECH</t>
  </si>
  <si>
    <t>Marsons Ltd</t>
  </si>
  <si>
    <t>MARSONS</t>
  </si>
  <si>
    <t>Grauer And Weil (India) Ltd</t>
  </si>
  <si>
    <t>GRAUWEIL</t>
  </si>
  <si>
    <t>Magellanic Cloud Ltd</t>
  </si>
  <si>
    <t>MCLOUD</t>
  </si>
  <si>
    <t>VRL Logistics Ltd</t>
  </si>
  <si>
    <t>VRLLOG</t>
  </si>
  <si>
    <t>Wonderla Holidays Ltd</t>
  </si>
  <si>
    <t>WONDERLA</t>
  </si>
  <si>
    <t>Rajoo Engineers Ltd</t>
  </si>
  <si>
    <t>RAJOOENG</t>
  </si>
  <si>
    <t>Hikal Ltd</t>
  </si>
  <si>
    <t>HIKAL</t>
  </si>
  <si>
    <t>Sky Gold Ltd</t>
  </si>
  <si>
    <t>SKYGOLD</t>
  </si>
  <si>
    <t>Dynamatic Technologies Ltd</t>
  </si>
  <si>
    <t>DYNAMATECH</t>
  </si>
  <si>
    <t>Oriana Power Ltd</t>
  </si>
  <si>
    <t>ORIANA</t>
  </si>
  <si>
    <t>Epack Durable Ltd</t>
  </si>
  <si>
    <t>EPACK</t>
  </si>
  <si>
    <t>LS Industries Ltd</t>
  </si>
  <si>
    <t>LSIND</t>
  </si>
  <si>
    <t>Bharat Rasayan Ltd</t>
  </si>
  <si>
    <t>BHARATRAS</t>
  </si>
  <si>
    <t>TeamLease Services Ltd</t>
  </si>
  <si>
    <t>TEAMLEASE</t>
  </si>
  <si>
    <t>Pitti Engineering Ltd</t>
  </si>
  <si>
    <t>PITTIENG</t>
  </si>
  <si>
    <t>Orissa Minerals Development Company Ltd</t>
  </si>
  <si>
    <t>ORISSAMINE</t>
  </si>
  <si>
    <t>Vaibhav Global Ltd</t>
  </si>
  <si>
    <t>VAIBHAVGBL</t>
  </si>
  <si>
    <t>Hawkins Cookers Ltd</t>
  </si>
  <si>
    <t>HAWKINCOOK</t>
  </si>
  <si>
    <t>Heritage Foods Ltd</t>
  </si>
  <si>
    <t>HERITGFOOD</t>
  </si>
  <si>
    <t>Jain Irrigation Systems Ltd</t>
  </si>
  <si>
    <t>JISLJALEQS</t>
  </si>
  <si>
    <t>Agricultural &amp; Farm Machinery</t>
  </si>
  <si>
    <t>Kaveri Seed Company Ltd</t>
  </si>
  <si>
    <t>KSCL</t>
  </si>
  <si>
    <t>Seeds</t>
  </si>
  <si>
    <t>Gufic Biosciences Ltd</t>
  </si>
  <si>
    <t>GUFICBIO</t>
  </si>
  <si>
    <t>Pearl Global Industries Ltd</t>
  </si>
  <si>
    <t>PGIL</t>
  </si>
  <si>
    <t>Harsha Engineers International Ltd</t>
  </si>
  <si>
    <t>HARSHA</t>
  </si>
  <si>
    <t>Tinplate Company of India Ltd</t>
  </si>
  <si>
    <t>TINPLATE</t>
  </si>
  <si>
    <t>Advanced Enzyme Technologies Ltd</t>
  </si>
  <si>
    <t>ADVENZYMES</t>
  </si>
  <si>
    <t>Gokul Agro Resources Ltd</t>
  </si>
  <si>
    <t>GOKULAGRO</t>
  </si>
  <si>
    <t>Rossari Biotech Ltd</t>
  </si>
  <si>
    <t>ROSSARI</t>
  </si>
  <si>
    <t>Nocil Ltd</t>
  </si>
  <si>
    <t>NOCIL</t>
  </si>
  <si>
    <t>Jeena Sikho Lifecare Ltd</t>
  </si>
  <si>
    <t>JSLL</t>
  </si>
  <si>
    <t>Nippon India ETF Nifty 50 BeES</t>
  </si>
  <si>
    <t>NIFTYBEES</t>
  </si>
  <si>
    <t>CARE Ratings Ltd</t>
  </si>
  <si>
    <t>CARERATING</t>
  </si>
  <si>
    <t>Bombay Dyeing and Mfg Co Ltd</t>
  </si>
  <si>
    <t>BOMDYEING</t>
  </si>
  <si>
    <t>Bannari Amman Sugars Ltd</t>
  </si>
  <si>
    <t>BANARISUG</t>
  </si>
  <si>
    <t>Restaurant Brands Asia Ltd</t>
  </si>
  <si>
    <t>RBA</t>
  </si>
  <si>
    <t>Jana Small Finance Bank Ltd</t>
  </si>
  <si>
    <t>JSFB</t>
  </si>
  <si>
    <t>SG Mart Ltd</t>
  </si>
  <si>
    <t>SGMART</t>
  </si>
  <si>
    <t>Renewable Electricity</t>
  </si>
  <si>
    <t>Morepen Laboratories Ltd</t>
  </si>
  <si>
    <t>MOREPENLAB</t>
  </si>
  <si>
    <t>Moschip Technologies Ltd</t>
  </si>
  <si>
    <t>MOSCHIP</t>
  </si>
  <si>
    <t>Styrenix Performance Materials Ltd</t>
  </si>
  <si>
    <t>STYRENIX</t>
  </si>
  <si>
    <t>Uflex Ltd</t>
  </si>
  <si>
    <t>UFLEX</t>
  </si>
  <si>
    <t>Aarti Drugs Ltd</t>
  </si>
  <si>
    <t>AARTIDRUGS</t>
  </si>
  <si>
    <t>Greenpanel Industries Ltd</t>
  </si>
  <si>
    <t>GREENPANEL</t>
  </si>
  <si>
    <t>Gateway Distriparks Ltd</t>
  </si>
  <si>
    <t>GATEWAY</t>
  </si>
  <si>
    <t>JTEKT India Ltd</t>
  </si>
  <si>
    <t>JTEKTINDIA</t>
  </si>
  <si>
    <t>Fineotex Chemical Ltd</t>
  </si>
  <si>
    <t>FCL</t>
  </si>
  <si>
    <t>Jamna Auto Industries Ltd</t>
  </si>
  <si>
    <t>JAMNAAUTO</t>
  </si>
  <si>
    <t>Medi Assist Healthcare Services Ltd</t>
  </si>
  <si>
    <t>MEDIASSIST</t>
  </si>
  <si>
    <t>EMS Ltd</t>
  </si>
  <si>
    <t>EMSLIMITED</t>
  </si>
  <si>
    <t>Solara Active Pharma Sciences Ltd</t>
  </si>
  <si>
    <t>SOLARA</t>
  </si>
  <si>
    <t>Bharat Bijlee Ltd</t>
  </si>
  <si>
    <t>BBL</t>
  </si>
  <si>
    <t>Nalwa Sons Investments Ltd</t>
  </si>
  <si>
    <t>NSIL</t>
  </si>
  <si>
    <t>MSTC Ltd</t>
  </si>
  <si>
    <t>MSTCLTD</t>
  </si>
  <si>
    <t>Subros Ltd</t>
  </si>
  <si>
    <t>SUBROS</t>
  </si>
  <si>
    <t>Utkarsh Small Finance Bank Ltd</t>
  </si>
  <si>
    <t>UTKARSHBNK</t>
  </si>
  <si>
    <t>Greaves Cotton Ltd</t>
  </si>
  <si>
    <t>GREAVESCOT</t>
  </si>
  <si>
    <t>Jayaswal Neco Industries Ltd</t>
  </si>
  <si>
    <t>JAYNECOIND</t>
  </si>
  <si>
    <t>Avantel Ltd</t>
  </si>
  <si>
    <t>AVANTEL</t>
  </si>
  <si>
    <t>Samhi Hotels Ltd</t>
  </si>
  <si>
    <t>SAMHI</t>
  </si>
  <si>
    <t>Indian Metals and Ferro Alloys Ltd</t>
  </si>
  <si>
    <t>IMFA</t>
  </si>
  <si>
    <t>Shanthi Gears Ltd</t>
  </si>
  <si>
    <t>SHANTIGEAR</t>
  </si>
  <si>
    <t>Exicom Tele-Systems Ltd</t>
  </si>
  <si>
    <t>EXICOM</t>
  </si>
  <si>
    <t>Arvind Smartspaces Ltd</t>
  </si>
  <si>
    <t>ARVSMART</t>
  </si>
  <si>
    <t>Servotech Power Systems Ltd</t>
  </si>
  <si>
    <t>SERVOTECH</t>
  </si>
  <si>
    <t>Bhagiradha Chemicals and Industries Ltd</t>
  </si>
  <si>
    <t>BHAGCHEM</t>
  </si>
  <si>
    <t>Greenply Industries Ltd</t>
  </si>
  <si>
    <t>GREENPLY</t>
  </si>
  <si>
    <t>Bajaj Hindusthan Sugar Ltd</t>
  </si>
  <si>
    <t>BAJAJHIND</t>
  </si>
  <si>
    <t>Fiem Industries Ltd</t>
  </si>
  <si>
    <t>FIEMIND</t>
  </si>
  <si>
    <t>Shrem InvIT</t>
  </si>
  <si>
    <t>SHREMINVIT</t>
  </si>
  <si>
    <t>Kitex Garments Ltd</t>
  </si>
  <si>
    <t>KITEX</t>
  </si>
  <si>
    <t>S H Kelkar and Company Ltd</t>
  </si>
  <si>
    <t>SHK</t>
  </si>
  <si>
    <t>Imagicaaworld Entertainment Ltd</t>
  </si>
  <si>
    <t>IMAGICAA</t>
  </si>
  <si>
    <t>LG Balakrishnan &amp; Bros Ltd</t>
  </si>
  <si>
    <t>LGBBROSLTD</t>
  </si>
  <si>
    <t>Prime Focus Ltd</t>
  </si>
  <si>
    <t>PFOCUS</t>
  </si>
  <si>
    <t>Animation</t>
  </si>
  <si>
    <t>Indraprastha Medical Corporation Ltd</t>
  </si>
  <si>
    <t>INDRAMEDCO</t>
  </si>
  <si>
    <t>Paras Defence and Space Technologies Ltd</t>
  </si>
  <si>
    <t>PARAS</t>
  </si>
  <si>
    <t>V2 Retail Ltd</t>
  </si>
  <si>
    <t>V2RETAIL</t>
  </si>
  <si>
    <t>Patel Engineering Ltd</t>
  </si>
  <si>
    <t>PATELENG</t>
  </si>
  <si>
    <t>Ramky Infrastructure Ltd</t>
  </si>
  <si>
    <t>RAMKY</t>
  </si>
  <si>
    <t>Sri Adhikari Brothers Television Network Ltd</t>
  </si>
  <si>
    <t>SABTNL</t>
  </si>
  <si>
    <t>VST Tillers Tractors Ltd</t>
  </si>
  <si>
    <t>VSTTILLERS</t>
  </si>
  <si>
    <t>Polyplex Corp Ltd</t>
  </si>
  <si>
    <t>POLYPLEX</t>
  </si>
  <si>
    <t>Dhani Services Ltd</t>
  </si>
  <si>
    <t>DHANI</t>
  </si>
  <si>
    <t>Northern ARC Capital Ltd</t>
  </si>
  <si>
    <t>NORTHARC</t>
  </si>
  <si>
    <t>Artemis Medicare Services Ltd</t>
  </si>
  <si>
    <t>ARTEMISMED</t>
  </si>
  <si>
    <t>Summit Securities Ltd</t>
  </si>
  <si>
    <t>SUMMITSEC</t>
  </si>
  <si>
    <t>Paisalo Digital Ltd</t>
  </si>
  <si>
    <t>PAISALO</t>
  </si>
  <si>
    <t>D P Abhushan Ltd</t>
  </si>
  <si>
    <t>DPABHUSHAN</t>
  </si>
  <si>
    <t>Venus Pipes and Tubes Ltd</t>
  </si>
  <si>
    <t>VENUSPIPES</t>
  </si>
  <si>
    <t>SEPC Ltd</t>
  </si>
  <si>
    <t>SEPC</t>
  </si>
  <si>
    <t>Cigniti Technologies Ltd</t>
  </si>
  <si>
    <t>CIGNITITEC</t>
  </si>
  <si>
    <t>Balmer Lawrie and Company Ltd</t>
  </si>
  <si>
    <t>BALMLAWRIE</t>
  </si>
  <si>
    <t>Stylam Industries Ltd</t>
  </si>
  <si>
    <t>STYLAMIND</t>
  </si>
  <si>
    <t>KRN Heat Exchanger and Refrigeration Ltd</t>
  </si>
  <si>
    <t>KRN</t>
  </si>
  <si>
    <t>Hubtown Ltd</t>
  </si>
  <si>
    <t>HUBTOWN</t>
  </si>
  <si>
    <t>JTL Industries Ltd</t>
  </si>
  <si>
    <t>JTLIND</t>
  </si>
  <si>
    <t>Kewal Kiran Clothing Ltd</t>
  </si>
  <si>
    <t>KKCL</t>
  </si>
  <si>
    <t>Fedbank Financial Services Ltd</t>
  </si>
  <si>
    <t>FEDFINA</t>
  </si>
  <si>
    <t>IndoStar Capital Finance Ltd</t>
  </si>
  <si>
    <t>INDOSTAR</t>
  </si>
  <si>
    <t>SJS Enterprises Ltd</t>
  </si>
  <si>
    <t>SJS</t>
  </si>
  <si>
    <t>RPG Life Sciences Limited</t>
  </si>
  <si>
    <t>RPGLIFE</t>
  </si>
  <si>
    <t>DCX Systems Ltd</t>
  </si>
  <si>
    <t>DCXINDIA</t>
  </si>
  <si>
    <t>IRB InvIT Fund</t>
  </si>
  <si>
    <t>IRBINVIT</t>
  </si>
  <si>
    <t>Motilal Oswal NASDAQ 100 ETF</t>
  </si>
  <si>
    <t>MON100</t>
  </si>
  <si>
    <t>DCB Bank Ltd</t>
  </si>
  <si>
    <t>DCBBANK</t>
  </si>
  <si>
    <t>Nirlon Ltd</t>
  </si>
  <si>
    <t>NIRLON</t>
  </si>
  <si>
    <t>Eraaya Lifespaces Ltd</t>
  </si>
  <si>
    <t>ERAAYA</t>
  </si>
  <si>
    <t>TCNS Clothing Co Ltd</t>
  </si>
  <si>
    <t>TCNSBRANDS</t>
  </si>
  <si>
    <t>Swaraj Engines Ltd</t>
  </si>
  <si>
    <t>SWARAJENG</t>
  </si>
  <si>
    <t>Sunflag Iron and Steel Co Ltd</t>
  </si>
  <si>
    <t>SUNFLAG</t>
  </si>
  <si>
    <t>La Opala R G Ltd</t>
  </si>
  <si>
    <t>LAOPALA</t>
  </si>
  <si>
    <t>Kingfa Science and Technology (India) Ltd</t>
  </si>
  <si>
    <t>KINGFA</t>
  </si>
  <si>
    <t>Raghav Productivity Enhancers Ltd</t>
  </si>
  <si>
    <t>RPEL</t>
  </si>
  <si>
    <t>Honda India Power Products Ltd</t>
  </si>
  <si>
    <t>HONDAPOWER</t>
  </si>
  <si>
    <t>K.P. Energy Ltd</t>
  </si>
  <si>
    <t>KPEL</t>
  </si>
  <si>
    <t>India Glycols Ltd</t>
  </si>
  <si>
    <t>INDIAGLYCO</t>
  </si>
  <si>
    <t>BF Utilities Ltd</t>
  </si>
  <si>
    <t>BFUTILITIE</t>
  </si>
  <si>
    <t>MPS Ltd</t>
  </si>
  <si>
    <t>MPSLTD</t>
  </si>
  <si>
    <t>West Coast Paper Mills Ltd</t>
  </si>
  <si>
    <t>WSTCSTPAPR</t>
  </si>
  <si>
    <t>Goldiam International Ltd</t>
  </si>
  <si>
    <t>GOLDIAM</t>
  </si>
  <si>
    <t>Jindal Poly Films Ltd</t>
  </si>
  <si>
    <t>JINDALPOLY</t>
  </si>
  <si>
    <t>Sula Vineyards Ltd</t>
  </si>
  <si>
    <t>SULA</t>
  </si>
  <si>
    <t>Savita Oil Technologies Ltd</t>
  </si>
  <si>
    <t>SOTL</t>
  </si>
  <si>
    <t>Hi-Tech Pipes Ltd</t>
  </si>
  <si>
    <t>HITECH</t>
  </si>
  <si>
    <t>TCI Express Ltd</t>
  </si>
  <si>
    <t>TCIEXP</t>
  </si>
  <si>
    <t>JNK India Ltd</t>
  </si>
  <si>
    <t>JNKINDIA</t>
  </si>
  <si>
    <t>Dalmia Bharat Sugar and Industries Ltd</t>
  </si>
  <si>
    <t>DALMIASUG</t>
  </si>
  <si>
    <t>Alembic Ltd</t>
  </si>
  <si>
    <t>ALEMBICLTD</t>
  </si>
  <si>
    <t>Fischer Medical Ventures Ltd</t>
  </si>
  <si>
    <t>FISCHER</t>
  </si>
  <si>
    <t>Shivalik Bimetal Controls Ltd</t>
  </si>
  <si>
    <t>SBCL</t>
  </si>
  <si>
    <t>Lumax AutoTechnologies Ltd</t>
  </si>
  <si>
    <t>LUMAXTECH</t>
  </si>
  <si>
    <t>Gujarat Themis Biosyn Ltd</t>
  </si>
  <si>
    <t>GUJTHEM</t>
  </si>
  <si>
    <t>Vishnu Prakash R Punglia Ltd</t>
  </si>
  <si>
    <t>VPRPL</t>
  </si>
  <si>
    <t>Hinduja Global Solutions Ltd</t>
  </si>
  <si>
    <t>HGS</t>
  </si>
  <si>
    <t>Sindhu Trade Links Ltd</t>
  </si>
  <si>
    <t>SINDHUTRAD</t>
  </si>
  <si>
    <t>Kalyani Steels Ltd</t>
  </si>
  <si>
    <t>KSL</t>
  </si>
  <si>
    <t>RPSG Ventures Ltd</t>
  </si>
  <si>
    <t>RPSGVENT</t>
  </si>
  <si>
    <t>Pokarna Ltd</t>
  </si>
  <si>
    <t>POKARNA</t>
  </si>
  <si>
    <t>HPL Electric &amp; Power Ltd</t>
  </si>
  <si>
    <t>HPL</t>
  </si>
  <si>
    <t>Monarch Networth Capital Ltd</t>
  </si>
  <si>
    <t>MONARCH</t>
  </si>
  <si>
    <t>Sanghvi Movers Ltd</t>
  </si>
  <si>
    <t>SANGHVIMOV</t>
  </si>
  <si>
    <t>Ajmera Realty &amp; Infra India Ltd</t>
  </si>
  <si>
    <t>AJMERA</t>
  </si>
  <si>
    <t>Muthoot Microfin Ltd</t>
  </si>
  <si>
    <t>MUTHOOTMF</t>
  </si>
  <si>
    <t>Microfinancing</t>
  </si>
  <si>
    <t>Hathway Cable and Datacom Ltd</t>
  </si>
  <si>
    <t>HATHWAY</t>
  </si>
  <si>
    <t>Cable &amp; D2H</t>
  </si>
  <si>
    <t>Geojit Financial Services Ltd</t>
  </si>
  <si>
    <t>GEOJITFSL</t>
  </si>
  <si>
    <t>Goodluck India Ltd</t>
  </si>
  <si>
    <t>GOODLUCK</t>
  </si>
  <si>
    <t>Datamatics Global Services Ltd</t>
  </si>
  <si>
    <t>DATAMATICS</t>
  </si>
  <si>
    <t>KDDL Ltd</t>
  </si>
  <si>
    <t>KDDL</t>
  </si>
  <si>
    <t>Seamec Ltd</t>
  </si>
  <si>
    <t>SEAMECLTD</t>
  </si>
  <si>
    <t>Oil &amp; Gas - Equipment &amp; Services</t>
  </si>
  <si>
    <t>Thirumalai Chemicals Ltd</t>
  </si>
  <si>
    <t>TIRUMALCHM</t>
  </si>
  <si>
    <t>Apeejay Surrendra Park Hotels Ltd</t>
  </si>
  <si>
    <t>PARKHOTELS</t>
  </si>
  <si>
    <t>Quick Heal Technologies Ltd</t>
  </si>
  <si>
    <t>QUICKHEAL</t>
  </si>
  <si>
    <t>Delta Corp Ltd</t>
  </si>
  <si>
    <t>DELTACORP</t>
  </si>
  <si>
    <t>Steel Strips Wheels Ltd</t>
  </si>
  <si>
    <t>SSWL</t>
  </si>
  <si>
    <t>Maithan Alloys Ltd</t>
  </si>
  <si>
    <t>MAITHANALL</t>
  </si>
  <si>
    <t>Sandhar Technologies Ltd</t>
  </si>
  <si>
    <t>SANDHAR</t>
  </si>
  <si>
    <t>Max Ventures and Industries Ltd</t>
  </si>
  <si>
    <t>MAXVIL</t>
  </si>
  <si>
    <t>Oriental Hotels Ltd</t>
  </si>
  <si>
    <t>ORIENTHOT</t>
  </si>
  <si>
    <t>Precision Wires India Ltd</t>
  </si>
  <si>
    <t>PRECWIRE</t>
  </si>
  <si>
    <t>Veedol Corporation Ltd</t>
  </si>
  <si>
    <t>VEEDOL</t>
  </si>
  <si>
    <t>Bhansali Engineering Polymers Ltd</t>
  </si>
  <si>
    <t>BEPL</t>
  </si>
  <si>
    <t>Marine Electricals (India) Ltd</t>
  </si>
  <si>
    <t>MARINE</t>
  </si>
  <si>
    <t>Prakash Industries Ltd</t>
  </si>
  <si>
    <t>PRAKASH</t>
  </si>
  <si>
    <t>Blue Cloud Softech Solutions Ltd</t>
  </si>
  <si>
    <t>BLUECLOUDS</t>
  </si>
  <si>
    <t>Deep Industries Ltd</t>
  </si>
  <si>
    <t>DEEPINDS</t>
  </si>
  <si>
    <t>Tasty Bite Eatables Ltd</t>
  </si>
  <si>
    <t>TASTYBITE</t>
  </si>
  <si>
    <t>ADF Foods Ltd</t>
  </si>
  <si>
    <t>ADFFOODS</t>
  </si>
  <si>
    <t>Ashiana Housing Ltd</t>
  </si>
  <si>
    <t>ASHIANA</t>
  </si>
  <si>
    <t>Nucleus Software Exports Ltd</t>
  </si>
  <si>
    <t>NUCLEUS</t>
  </si>
  <si>
    <t>Ddev Plastiks Industries Ltd</t>
  </si>
  <si>
    <t>DDEVPLASTIK</t>
  </si>
  <si>
    <t>Siyaram Silk Mills Ltd</t>
  </si>
  <si>
    <t>SIYSIL</t>
  </si>
  <si>
    <t>Marathon Nextgen Realty Ltd</t>
  </si>
  <si>
    <t>MARATHON</t>
  </si>
  <si>
    <t>Gujarat Industries Power Company Ltd</t>
  </si>
  <si>
    <t>GIPCL</t>
  </si>
  <si>
    <t>Kalyani Investment Company Ltd</t>
  </si>
  <si>
    <t>KICL</t>
  </si>
  <si>
    <t>KCP Ltd</t>
  </si>
  <si>
    <t>KCP</t>
  </si>
  <si>
    <t>Gensol Engineering Ltd</t>
  </si>
  <si>
    <t>GENSOL</t>
  </si>
  <si>
    <t>Shipping Corporation of India Land and Assets Ltd</t>
  </si>
  <si>
    <t>SCILAL</t>
  </si>
  <si>
    <t>Wendt (India) Limited</t>
  </si>
  <si>
    <t>WENDT</t>
  </si>
  <si>
    <t>Jash Engineering Ltd</t>
  </si>
  <si>
    <t>JASH</t>
  </si>
  <si>
    <t>Navneet Education Ltd</t>
  </si>
  <si>
    <t>NAVNETEDUL</t>
  </si>
  <si>
    <t>Capacite Infraprojects Ltd</t>
  </si>
  <si>
    <t>CAPACITE</t>
  </si>
  <si>
    <t>Dishman Carbogen Amcis Ltd</t>
  </si>
  <si>
    <t>DCAL</t>
  </si>
  <si>
    <t>DCW Ltd</t>
  </si>
  <si>
    <t>DCW</t>
  </si>
  <si>
    <t>Suraj Estate Developers Ltd</t>
  </si>
  <si>
    <t>SURAJEST</t>
  </si>
  <si>
    <t>Real Estate Rental, Development &amp; Operations</t>
  </si>
  <si>
    <t>Mahanagar Telephone Nigam Ltd</t>
  </si>
  <si>
    <t>MTNL</t>
  </si>
  <si>
    <t>Apollo Micro Systems Ltd</t>
  </si>
  <si>
    <t>APOLLO</t>
  </si>
  <si>
    <t>Krsnaa Diagnostics Ltd</t>
  </si>
  <si>
    <t>KRSNAA</t>
  </si>
  <si>
    <t>Fino Payments Bank Ltd</t>
  </si>
  <si>
    <t>FINOPB</t>
  </si>
  <si>
    <t>Genesys International Corporation Ltd</t>
  </si>
  <si>
    <t>GENESYS</t>
  </si>
  <si>
    <t>Dollar Industries Ltd</t>
  </si>
  <si>
    <t>DOLLAR</t>
  </si>
  <si>
    <t>Sasken Technologies Ltd</t>
  </si>
  <si>
    <t>SASKEN</t>
  </si>
  <si>
    <t>Jyoti Structures Ltd</t>
  </si>
  <si>
    <t>JYOTISTRUC</t>
  </si>
  <si>
    <t>Precision Camshafts Ltd</t>
  </si>
  <si>
    <t>PRECAM</t>
  </si>
  <si>
    <t>KP Green Engineering Ltd</t>
  </si>
  <si>
    <t>KPGEL</t>
  </si>
  <si>
    <t>Heavy Electrical Equipment</t>
  </si>
  <si>
    <t>Mahindra Logistics Ltd</t>
  </si>
  <si>
    <t>MAHLOG</t>
  </si>
  <si>
    <t>TCPL Packaging Ltd</t>
  </si>
  <si>
    <t>TCPLPACK</t>
  </si>
  <si>
    <t>Foseco India Ltd</t>
  </si>
  <si>
    <t>FOSECOIND</t>
  </si>
  <si>
    <t>Repco Home Finance Ltd</t>
  </si>
  <si>
    <t>REPCOHOME</t>
  </si>
  <si>
    <t>Salasar Techno Engineering Ltd</t>
  </si>
  <si>
    <t>SALASAR</t>
  </si>
  <si>
    <t>Motisons Jewellers Ltd</t>
  </si>
  <si>
    <t>MOTISONS</t>
  </si>
  <si>
    <t>Apparel &amp; Accessories Retailers</t>
  </si>
  <si>
    <t>PIX Transmissions Ltd</t>
  </si>
  <si>
    <t>PIXTRANS</t>
  </si>
  <si>
    <t>Vishnu Chemicals Ltd</t>
  </si>
  <si>
    <t>VISHNU</t>
  </si>
  <si>
    <t>TVS Srichakra Ltd</t>
  </si>
  <si>
    <t>TVSSRICHAK</t>
  </si>
  <si>
    <t>Indoco Remedies Ltd</t>
  </si>
  <si>
    <t>INDOCO</t>
  </si>
  <si>
    <t>Nilkamal Ltd</t>
  </si>
  <si>
    <t>NILKAMAL</t>
  </si>
  <si>
    <t>Saksoft Ltd</t>
  </si>
  <si>
    <t>SAKSOFT</t>
  </si>
  <si>
    <t>Bajaj Consumer Care Ltd</t>
  </si>
  <si>
    <t>BAJAJCON</t>
  </si>
  <si>
    <t>Spectrum Electrical Industries Ltd</t>
  </si>
  <si>
    <t>SPECTRUM</t>
  </si>
  <si>
    <t>63 Moons Technologies Ltd</t>
  </si>
  <si>
    <t>63MOONS</t>
  </si>
  <si>
    <t>Sagar Cements Ltd</t>
  </si>
  <si>
    <t>SAGCEM</t>
  </si>
  <si>
    <t>Somany Ceramics Ltd</t>
  </si>
  <si>
    <t>SOMANYCERA</t>
  </si>
  <si>
    <t>BF Investment Ltd</t>
  </si>
  <si>
    <t>BFINVEST</t>
  </si>
  <si>
    <t>Kolte-Patil Developers Ltd</t>
  </si>
  <si>
    <t>KOLTEPATIL</t>
  </si>
  <si>
    <t>PTC India Financial Services Ltd</t>
  </si>
  <si>
    <t>PFS</t>
  </si>
  <si>
    <t>Suven Life Sciences Ltd</t>
  </si>
  <si>
    <t>SUVEN</t>
  </si>
  <si>
    <t>Eveready Industries India Ltd</t>
  </si>
  <si>
    <t>EVEREADY</t>
  </si>
  <si>
    <t>NRB Bearings Ltd</t>
  </si>
  <si>
    <t>NRBBEARING</t>
  </si>
  <si>
    <t>Bajel Projects Ltd</t>
  </si>
  <si>
    <t>BAJEL</t>
  </si>
  <si>
    <t>Electric Utilities</t>
  </si>
  <si>
    <t>Updater Services Ltd</t>
  </si>
  <si>
    <t>UDS</t>
  </si>
  <si>
    <t>HLE Glascoat Ltd</t>
  </si>
  <si>
    <t>HLEGLAS</t>
  </si>
  <si>
    <t>Globus Spirits Ltd</t>
  </si>
  <si>
    <t>GLOBUSSPR</t>
  </si>
  <si>
    <t>GTL Infrastructure Ltd</t>
  </si>
  <si>
    <t>GTLINFRA</t>
  </si>
  <si>
    <t>EFC (I) Ltd</t>
  </si>
  <si>
    <t>EFCIL</t>
  </si>
  <si>
    <t>Distributors</t>
  </si>
  <si>
    <t>Flair Writing Industries Ltd</t>
  </si>
  <si>
    <t>FLAIR</t>
  </si>
  <si>
    <t>Systematix Corporate Services Ltd</t>
  </si>
  <si>
    <t>SYSTMTXC</t>
  </si>
  <si>
    <t>Dredging Corporation of India Ltd</t>
  </si>
  <si>
    <t>DREDGECORP</t>
  </si>
  <si>
    <t>Dredging</t>
  </si>
  <si>
    <t>Stanley Lifestyles Ltd</t>
  </si>
  <si>
    <t>STANLEY</t>
  </si>
  <si>
    <t>Rajratan Global Wire Ltd</t>
  </si>
  <si>
    <t>RAJRATAN</t>
  </si>
  <si>
    <t>Vadilal Industries Ltd</t>
  </si>
  <si>
    <t>VADILALIND</t>
  </si>
  <si>
    <t>Novartis India Ltd</t>
  </si>
  <si>
    <t>NOVARTIND</t>
  </si>
  <si>
    <t>Automotive Axles Ltd</t>
  </si>
  <si>
    <t>AUTOAXLES</t>
  </si>
  <si>
    <t>SBI Gold ETF</t>
  </si>
  <si>
    <t>SETFGOLD</t>
  </si>
  <si>
    <t>Shanti Educational Initiatives Ltd</t>
  </si>
  <si>
    <t>SEIL</t>
  </si>
  <si>
    <t>Ram Ratna Wires Ltd</t>
  </si>
  <si>
    <t>RAMRAT</t>
  </si>
  <si>
    <t>Ge Power India Ltd</t>
  </si>
  <si>
    <t>GEPIL</t>
  </si>
  <si>
    <t>Spandana Sphoorty Financial Ltd</t>
  </si>
  <si>
    <t>SPANDANA</t>
  </si>
  <si>
    <t>Rane Holdings Ltd</t>
  </si>
  <si>
    <t>RANEHOLDIN</t>
  </si>
  <si>
    <t>Interarch Building Products Ltd</t>
  </si>
  <si>
    <t>INTERARCH</t>
  </si>
  <si>
    <t>Building Products - Prefab Structures</t>
  </si>
  <si>
    <t>Landmark Cars Ltd</t>
  </si>
  <si>
    <t>LANDMARK</t>
  </si>
  <si>
    <t>Arkade Developers Ltd</t>
  </si>
  <si>
    <t>ARKADE</t>
  </si>
  <si>
    <t>Vakrangee Limited</t>
  </si>
  <si>
    <t>VAKRANGEE</t>
  </si>
  <si>
    <t>Mayur Uniquoters Ltd</t>
  </si>
  <si>
    <t>MAYURUNIQ</t>
  </si>
  <si>
    <t>ideaForge Technology Ltd</t>
  </si>
  <si>
    <t>IDEAFORGE</t>
  </si>
  <si>
    <t>Hindustan Oil Exploration Company Ltd</t>
  </si>
  <si>
    <t>HINDOILEXP</t>
  </si>
  <si>
    <t>Nippon India ETF Nifty 1D Rate Liquid BeES</t>
  </si>
  <si>
    <t>LIQUIDBEES</t>
  </si>
  <si>
    <t>Veritas (India) Ltd</t>
  </si>
  <si>
    <t>VERITAS</t>
  </si>
  <si>
    <t>Ramco Industries Ltd</t>
  </si>
  <si>
    <t>RAMCOIND</t>
  </si>
  <si>
    <t>Themis Medicare Ltd</t>
  </si>
  <si>
    <t>THEMISMED</t>
  </si>
  <si>
    <t>NIIT Ltd</t>
  </si>
  <si>
    <t>NIITLTD</t>
  </si>
  <si>
    <t>John Cockerill India Ltd</t>
  </si>
  <si>
    <t>COCKERILL</t>
  </si>
  <si>
    <t>Industrial Machinery &amp; Supplies &amp; Components</t>
  </si>
  <si>
    <t>Stove Kraft Ltd</t>
  </si>
  <si>
    <t>STOVEKRAFT</t>
  </si>
  <si>
    <t>Parag Milk Foods Ltd</t>
  </si>
  <si>
    <t>PARAGMILK</t>
  </si>
  <si>
    <t>RIR Power Electronics Ltd</t>
  </si>
  <si>
    <t>RIR</t>
  </si>
  <si>
    <t>Prataap Snacks Ltd</t>
  </si>
  <si>
    <t>DIAMONDYD</t>
  </si>
  <si>
    <t>Agro Tech Foods Ltd</t>
  </si>
  <si>
    <t>ATFL</t>
  </si>
  <si>
    <t>DISA India Ltd</t>
  </si>
  <si>
    <t>DISAQ</t>
  </si>
  <si>
    <t>Xpro India Ltd</t>
  </si>
  <si>
    <t>XPROINDIA</t>
  </si>
  <si>
    <t>Rashi Peripherals Ltd</t>
  </si>
  <si>
    <t>RPTECH</t>
  </si>
  <si>
    <t>Indo Tech Transformers Ltd</t>
  </si>
  <si>
    <t>INDOTECH</t>
  </si>
  <si>
    <t>NIBE Ltd</t>
  </si>
  <si>
    <t>NIBE</t>
  </si>
  <si>
    <t>Confidence Petroleum India Ltd</t>
  </si>
  <si>
    <t>CONFIPET</t>
  </si>
  <si>
    <t>SG Finserve Ltd</t>
  </si>
  <si>
    <t>SGFIN</t>
  </si>
  <si>
    <t>Sai Silks (Kalamandir) Ltd</t>
  </si>
  <si>
    <t>KALAMANDIR</t>
  </si>
  <si>
    <t>Baazar Style Retail Ltd</t>
  </si>
  <si>
    <t>STYLEBAAZA</t>
  </si>
  <si>
    <t>Tinna Rubber and Infrastructure Ltd</t>
  </si>
  <si>
    <t>TINNARUBR</t>
  </si>
  <si>
    <t>Venky's (India) Ltd</t>
  </si>
  <si>
    <t>VENKEYS</t>
  </si>
  <si>
    <t>PSP Projects Ltd</t>
  </si>
  <si>
    <t>PSPPROJECT</t>
  </si>
  <si>
    <t>Pennar Industries Ltd</t>
  </si>
  <si>
    <t>PENIND</t>
  </si>
  <si>
    <t>SML Isuzu Ltd</t>
  </si>
  <si>
    <t>SMLISUZU</t>
  </si>
  <si>
    <t>Meghmani Organics Ltd</t>
  </si>
  <si>
    <t>MOL</t>
  </si>
  <si>
    <t>Sahasra Electronic Solutions Ltd</t>
  </si>
  <si>
    <t>SAHASRA</t>
  </si>
  <si>
    <t>Dr Agarwal's Eye Hospital Ltd</t>
  </si>
  <si>
    <t>DRAGARWQ</t>
  </si>
  <si>
    <t>Unitech Ltd</t>
  </si>
  <si>
    <t>UNITECH</t>
  </si>
  <si>
    <t>Premier Explosives Ltd</t>
  </si>
  <si>
    <t>PREMEXPLN</t>
  </si>
  <si>
    <t>Vidhi Specialty Food Ingredients Ltd</t>
  </si>
  <si>
    <t>VIDHIING</t>
  </si>
  <si>
    <t>Thejo Engineering Ltd</t>
  </si>
  <si>
    <t>THEJO</t>
  </si>
  <si>
    <t>Platinum Industries Ltd</t>
  </si>
  <si>
    <t>PLATIND</t>
  </si>
  <si>
    <t>Goodyear India Ltd</t>
  </si>
  <si>
    <t>GOODYEAR</t>
  </si>
  <si>
    <t>Shalby Ltd</t>
  </si>
  <si>
    <t>SHALBY</t>
  </si>
  <si>
    <t>Aeroflex Industries Ltd</t>
  </si>
  <si>
    <t>AEROFLEX</t>
  </si>
  <si>
    <t>Pondy Oxides and Chemicals Ltd</t>
  </si>
  <si>
    <t>POCL</t>
  </si>
  <si>
    <t>Vindhya Telelinks Ltd</t>
  </si>
  <si>
    <t>VINDHYATEL</t>
  </si>
  <si>
    <t>Owais Metal and Mineral Processing Ltd</t>
  </si>
  <si>
    <t>OWAIS</t>
  </si>
  <si>
    <t>Welspun Specialty Solutions Ltd</t>
  </si>
  <si>
    <t>WELSPLSOL</t>
  </si>
  <si>
    <t>Mold-Tek Packaging Ltd</t>
  </si>
  <si>
    <t>MOLDTKPAC</t>
  </si>
  <si>
    <t>Mangalam Cement Ltd</t>
  </si>
  <si>
    <t>MANGLMCEM</t>
  </si>
  <si>
    <t>Accelya Solutions India Ltd</t>
  </si>
  <si>
    <t>ACCELYA</t>
  </si>
  <si>
    <t>Lumax Industries Ltd</t>
  </si>
  <si>
    <t>LUMAXIND</t>
  </si>
  <si>
    <t>TechNVision Ventures Ltd</t>
  </si>
  <si>
    <t>TECHNVISN</t>
  </si>
  <si>
    <t>SMS Pharmaceuticals Ltd</t>
  </si>
  <si>
    <t>SMSPHARMA</t>
  </si>
  <si>
    <t>EIH Associated Hotels Ltd</t>
  </si>
  <si>
    <t>EIHAHOTELS</t>
  </si>
  <si>
    <t>ECOS (India) Mobility &amp; Hospitality Ltd</t>
  </si>
  <si>
    <t>ECOSMOBLTY</t>
  </si>
  <si>
    <t>Alpex Solar Ltd</t>
  </si>
  <si>
    <t>ALPEXSOLAR</t>
  </si>
  <si>
    <t>Igarashi Motors India Ltd</t>
  </si>
  <si>
    <t>IGARASHI</t>
  </si>
  <si>
    <t>Dreamfolks Services Ltd</t>
  </si>
  <si>
    <t>DREAMFOLKS</t>
  </si>
  <si>
    <t>Kesar India Ltd</t>
  </si>
  <si>
    <t>KESAR</t>
  </si>
  <si>
    <t>Real Estate Development</t>
  </si>
  <si>
    <t>Indian Hume Pipe Company Ltd</t>
  </si>
  <si>
    <t>INDIANHUME</t>
  </si>
  <si>
    <t>HMA Agro Industries Ltd</t>
  </si>
  <si>
    <t>HMAAGRO</t>
  </si>
  <si>
    <t>Dolat Algotech Ltd</t>
  </si>
  <si>
    <t>DOLATALGO</t>
  </si>
  <si>
    <t>Insecticides (India) Ltd</t>
  </si>
  <si>
    <t>INSECTICID</t>
  </si>
  <si>
    <t>IOL Chemicals and Pharmaceuticals Ltd</t>
  </si>
  <si>
    <t>IOLCP</t>
  </si>
  <si>
    <t>Media Matrix Worldwide Ltd</t>
  </si>
  <si>
    <t>MMWL</t>
  </si>
  <si>
    <t>Cupid Ltd</t>
  </si>
  <si>
    <t>CUPID</t>
  </si>
  <si>
    <t>Nitin Spinners Ltd</t>
  </si>
  <si>
    <t>NITINSPIN</t>
  </si>
  <si>
    <t>Ashapura Minechem Ltd</t>
  </si>
  <si>
    <t>ASHAPURMIN</t>
  </si>
  <si>
    <t>Dish TV India Ltd</t>
  </si>
  <si>
    <t>DISHTV</t>
  </si>
  <si>
    <t>Ravindra Energy Ltd</t>
  </si>
  <si>
    <t>RELTD</t>
  </si>
  <si>
    <t>Saraswati Commercial (India) Ltd</t>
  </si>
  <si>
    <t>ZSARACOM</t>
  </si>
  <si>
    <t>Carysil Ltd</t>
  </si>
  <si>
    <t>CARYSIL</t>
  </si>
  <si>
    <t>Hindware Home Innovation Ltd</t>
  </si>
  <si>
    <t>HINDWAREAP</t>
  </si>
  <si>
    <t>Federal-Mogul Goetze (India) Ltd</t>
  </si>
  <si>
    <t>FMGOETZE</t>
  </si>
  <si>
    <t>ESAF Small Finance Bank Limited</t>
  </si>
  <si>
    <t>ESAFSFB</t>
  </si>
  <si>
    <t>MM Forgings Ltd</t>
  </si>
  <si>
    <t>MMFL</t>
  </si>
  <si>
    <t>Apollo Pipes Ltd</t>
  </si>
  <si>
    <t>APOLLOPIPE</t>
  </si>
  <si>
    <t>India Pesticides Ltd</t>
  </si>
  <si>
    <t>IPL</t>
  </si>
  <si>
    <t>Hester Biosciences Ltd</t>
  </si>
  <si>
    <t>HESTERBIO</t>
  </si>
  <si>
    <t>ICICI Prudential Nifty 50 ETF</t>
  </si>
  <si>
    <t>NIFTYIETF</t>
  </si>
  <si>
    <t>Kilburn Engineering Ltd</t>
  </si>
  <si>
    <t>KLBRENG-B</t>
  </si>
  <si>
    <t>Pnb Gilts Ltd</t>
  </si>
  <si>
    <t>PNBGILTS</t>
  </si>
  <si>
    <t>Orient Green Power Company Ltd</t>
  </si>
  <si>
    <t>GREENPOWER</t>
  </si>
  <si>
    <t>Knowledge Marine &amp; Engineering Works Ltd</t>
  </si>
  <si>
    <t>KMEW</t>
  </si>
  <si>
    <t>Marine Transportation</t>
  </si>
  <si>
    <t>S.P.Apparels Ltd</t>
  </si>
  <si>
    <t>SPAL</t>
  </si>
  <si>
    <t>Tarsons Products Ltd</t>
  </si>
  <si>
    <t>TARSONS</t>
  </si>
  <si>
    <t>Universal Cables Ltd</t>
  </si>
  <si>
    <t>UNIVCABLES</t>
  </si>
  <si>
    <t>Sanghi Industries Ltd</t>
  </si>
  <si>
    <t>SANGHIIND</t>
  </si>
  <si>
    <t>DEN Networks Ltd</t>
  </si>
  <si>
    <t>DEN</t>
  </si>
  <si>
    <t>Cropster Agro Ltd</t>
  </si>
  <si>
    <t>CROPSTER</t>
  </si>
  <si>
    <t>Food Distributors</t>
  </si>
  <si>
    <t>Centum Electronics Ltd</t>
  </si>
  <si>
    <t>CENTUM</t>
  </si>
  <si>
    <t>MIC Electronics Ltd</t>
  </si>
  <si>
    <t>MICEL</t>
  </si>
  <si>
    <t>Tanfac Industries Ltd</t>
  </si>
  <si>
    <t>TANFACIND</t>
  </si>
  <si>
    <t>Huhtamaki India Ltd</t>
  </si>
  <si>
    <t>HUHTAMAKI</t>
  </si>
  <si>
    <t>Ugro Capital Ltd</t>
  </si>
  <si>
    <t>UGROCAP</t>
  </si>
  <si>
    <t>Sanstar Ltd</t>
  </si>
  <si>
    <t>SANSTAR</t>
  </si>
  <si>
    <t>Dolphin Offshore Enterprises (India) Ltd</t>
  </si>
  <si>
    <t>DOLPHIN</t>
  </si>
  <si>
    <t>Kiri Industries Ltd</t>
  </si>
  <si>
    <t>KIRIINDUS</t>
  </si>
  <si>
    <t>Jindal Drilling and Industries Ltd</t>
  </si>
  <si>
    <t>JINDRILL</t>
  </si>
  <si>
    <t>Som Distilleries and Breweries Ltd</t>
  </si>
  <si>
    <t>SDBL</t>
  </si>
  <si>
    <t>Axiscades Technologies Ltd</t>
  </si>
  <si>
    <t>AXISCADES</t>
  </si>
  <si>
    <t>JISLDVREQS</t>
  </si>
  <si>
    <t>Ador Welding Ltd</t>
  </si>
  <si>
    <t>ADORWELD</t>
  </si>
  <si>
    <t>Paramount Communications Ltd</t>
  </si>
  <si>
    <t>PARACABLES</t>
  </si>
  <si>
    <t>Nelco Ltd</t>
  </si>
  <si>
    <t>NELCO</t>
  </si>
  <si>
    <t>Ceinsys Tech Ltd</t>
  </si>
  <si>
    <t>CEINSYSTECH</t>
  </si>
  <si>
    <t>Vardhman Special Steels Ltd</t>
  </si>
  <si>
    <t>VSSL</t>
  </si>
  <si>
    <t>Astec Lifesciences Ltd</t>
  </si>
  <si>
    <t>ASTEC</t>
  </si>
  <si>
    <t>Omaxe Ltd</t>
  </si>
  <si>
    <t>OMAXE</t>
  </si>
  <si>
    <t>TIL Ltd</t>
  </si>
  <si>
    <t>TIL</t>
  </si>
  <si>
    <t>Windlas Biotech Ltd</t>
  </si>
  <si>
    <t>WINDLAS</t>
  </si>
  <si>
    <t>Tatva Chintan Pharma Chem Ltd</t>
  </si>
  <si>
    <t>TATVA</t>
  </si>
  <si>
    <t>Panama Petrochem Ltd</t>
  </si>
  <si>
    <t>PANAMAPET</t>
  </si>
  <si>
    <t>Panacea Biotec Ltd</t>
  </si>
  <si>
    <t>PANACEABIO</t>
  </si>
  <si>
    <t>Wonder Electricals Ltd</t>
  </si>
  <si>
    <t>WEL</t>
  </si>
  <si>
    <t>Gandhar Oil Refinery (INDIA) Ltd</t>
  </si>
  <si>
    <t>GANDHAR</t>
  </si>
  <si>
    <t>Suratwwala Business Group Ltd</t>
  </si>
  <si>
    <t>SBGLP</t>
  </si>
  <si>
    <t>Barbeque-Nation Hospitality Ltd</t>
  </si>
  <si>
    <t>BARBEQUE</t>
  </si>
  <si>
    <t>TTK Healthcare Ltd</t>
  </si>
  <si>
    <t>TTKHLTCARE</t>
  </si>
  <si>
    <t>JITF Infralogistics Ltd</t>
  </si>
  <si>
    <t>JITFINFRA</t>
  </si>
  <si>
    <t>Yasho Industries Ltd</t>
  </si>
  <si>
    <t>YASHO</t>
  </si>
  <si>
    <t>Rama Steel Tubes Ltd</t>
  </si>
  <si>
    <t>RAMASTEEL</t>
  </si>
  <si>
    <t>DEE Development Engineers Ltd</t>
  </si>
  <si>
    <t>DEEDEV</t>
  </si>
  <si>
    <t>Hind Rectifiers Ltd</t>
  </si>
  <si>
    <t>HIRECT</t>
  </si>
  <si>
    <t>IKIO Lighting Ltd</t>
  </si>
  <si>
    <t>IKIO</t>
  </si>
  <si>
    <t>Apcotex Industries Ltd</t>
  </si>
  <si>
    <t>APCOTEXIND</t>
  </si>
  <si>
    <t>Heranba Industries Ltd</t>
  </si>
  <si>
    <t>HERANBA</t>
  </si>
  <si>
    <t>TAJ GVK Hotels and Resorts Ltd</t>
  </si>
  <si>
    <t>TAJGVK</t>
  </si>
  <si>
    <t>Rupa &amp; Company Ltd</t>
  </si>
  <si>
    <t>RUPA</t>
  </si>
  <si>
    <t>Mukand Ltd</t>
  </si>
  <si>
    <t>MUKANDLTD</t>
  </si>
  <si>
    <t>Alicon Castalloy Ltd</t>
  </si>
  <si>
    <t>ALICON</t>
  </si>
  <si>
    <t>Navkar Corporation Ltd</t>
  </si>
  <si>
    <t>NAVKARCORP</t>
  </si>
  <si>
    <t>Syncom Formulations (India) Ltd</t>
  </si>
  <si>
    <t>SYNCOMF</t>
  </si>
  <si>
    <t>Beta Drugs Ltd</t>
  </si>
  <si>
    <t>BETA</t>
  </si>
  <si>
    <t>Gocl Corporation Ltd</t>
  </si>
  <si>
    <t>GOCLCORP</t>
  </si>
  <si>
    <t>Himatsingka Seide Ltd</t>
  </si>
  <si>
    <t>HIMATSEIDE</t>
  </si>
  <si>
    <t>Kotak Gold Etf</t>
  </si>
  <si>
    <t>GOLD1</t>
  </si>
  <si>
    <t>Cosmo First Ltd</t>
  </si>
  <si>
    <t>COSMOFIRST</t>
  </si>
  <si>
    <t>BLS E-Services Ltd</t>
  </si>
  <si>
    <t>BLSE</t>
  </si>
  <si>
    <t>Unicommerce eSolutions Ltd</t>
  </si>
  <si>
    <t>UNIECOM</t>
  </si>
  <si>
    <t>Mercury Ev-Tech Ltd</t>
  </si>
  <si>
    <t>MERCURYEV</t>
  </si>
  <si>
    <t>Master Trust Ltd</t>
  </si>
  <si>
    <t>MASTERTR</t>
  </si>
  <si>
    <t>Everest Kanto Cylinder Ltd</t>
  </si>
  <si>
    <t>EKC</t>
  </si>
  <si>
    <t>Man Industries (India) Ltd</t>
  </si>
  <si>
    <t>MANINDS</t>
  </si>
  <si>
    <t>Dynamic Cables Ltd</t>
  </si>
  <si>
    <t>DYCL</t>
  </si>
  <si>
    <t>Abans Holdings Ltd</t>
  </si>
  <si>
    <t>AHL</t>
  </si>
  <si>
    <t>D Link (India) Limited</t>
  </si>
  <si>
    <t>DLINKINDIA</t>
  </si>
  <si>
    <t>Divgi TorqTransfer Systems Ltd</t>
  </si>
  <si>
    <t>DIVGIITTS</t>
  </si>
  <si>
    <t>Mufin Green Finance Ltd</t>
  </si>
  <si>
    <t>MUFIN</t>
  </si>
  <si>
    <t>Kody Technolab Ltd</t>
  </si>
  <si>
    <t>KODYTECH</t>
  </si>
  <si>
    <t>Deccan Gold Mines Ltd</t>
  </si>
  <si>
    <t>DECNGOLD</t>
  </si>
  <si>
    <t>Uniparts India Ltd</t>
  </si>
  <si>
    <t>UNIPARTS</t>
  </si>
  <si>
    <t>Andrew Yule &amp; Co Ltd</t>
  </si>
  <si>
    <t>ANDREWYU</t>
  </si>
  <si>
    <t>Excel Industries Ltd</t>
  </si>
  <si>
    <t>EXCELINDUS</t>
  </si>
  <si>
    <t>Madhya Bharat Agro Products Ltd</t>
  </si>
  <si>
    <t>MBAPL</t>
  </si>
  <si>
    <t>Sirca Paints India Ltd</t>
  </si>
  <si>
    <t>SIRCA</t>
  </si>
  <si>
    <t>Amrutanjan Health Care Ltd</t>
  </si>
  <si>
    <t>AMRUTANJAN</t>
  </si>
  <si>
    <t>Bajaj Steel Industries Ltd</t>
  </si>
  <si>
    <t>BAJAJST</t>
  </si>
  <si>
    <t>Fusion Finance Ltd</t>
  </si>
  <si>
    <t>FUSION</t>
  </si>
  <si>
    <t>Suyog Telematics Ltd</t>
  </si>
  <si>
    <t>SUYOG</t>
  </si>
  <si>
    <t>HDFC Gold Exchange Traded Fund</t>
  </si>
  <si>
    <t>HDFCGOLD</t>
  </si>
  <si>
    <t>ICICI Prudential Gold ETF</t>
  </si>
  <si>
    <t>GOLDIETF</t>
  </si>
  <si>
    <t>Sterling Tools Ltd</t>
  </si>
  <si>
    <t>STERTOOLS</t>
  </si>
  <si>
    <t>Nippon India ETF Nifty Next 50 Junior BeES</t>
  </si>
  <si>
    <t>JUNIORBEES</t>
  </si>
  <si>
    <t>Polo Queen Industrial and Fintech Ltd</t>
  </si>
  <si>
    <t>PQIF</t>
  </si>
  <si>
    <t>Timex Group India Ltd</t>
  </si>
  <si>
    <t>TIMEX</t>
  </si>
  <si>
    <t>Andhra Paper Ltd</t>
  </si>
  <si>
    <t>ANDHRAPAP</t>
  </si>
  <si>
    <t>HIL Ltd</t>
  </si>
  <si>
    <t>HIL</t>
  </si>
  <si>
    <t>Seshasayee Paper and Boards Ltd</t>
  </si>
  <si>
    <t>SESHAPAPER</t>
  </si>
  <si>
    <t>Sangam (India) Ltd</t>
  </si>
  <si>
    <t>SANGAMIND</t>
  </si>
  <si>
    <t>Expleo Solutions Ltd</t>
  </si>
  <si>
    <t>EXPLEOSOL</t>
  </si>
  <si>
    <t>Camlin Fine Sciences Ltd</t>
  </si>
  <si>
    <t>CAMLINFINE</t>
  </si>
  <si>
    <t>Advait Energy Transitions Ltd</t>
  </si>
  <si>
    <t>ADVAIT</t>
  </si>
  <si>
    <t>Electrical Components &amp; Equipment</t>
  </si>
  <si>
    <t>Jagran Prakashan Ltd</t>
  </si>
  <si>
    <t>JAGRAN</t>
  </si>
  <si>
    <t>Veranda Learning Solutions Ltd</t>
  </si>
  <si>
    <t>VERANDA</t>
  </si>
  <si>
    <t>Praveg Ltd</t>
  </si>
  <si>
    <t>PRAVEG</t>
  </si>
  <si>
    <t>Elpro International Ltd</t>
  </si>
  <si>
    <t>ELPROINTL</t>
  </si>
  <si>
    <t>Hariom Pipe Industries Ltd</t>
  </si>
  <si>
    <t>HARIOMPIPE</t>
  </si>
  <si>
    <t>IFGL Refractories Ltd</t>
  </si>
  <si>
    <t>IFGLEXPOR</t>
  </si>
  <si>
    <t>Antony Waste Handling Cell Ltd</t>
  </si>
  <si>
    <t>AWHCL</t>
  </si>
  <si>
    <t>Lotus Chocolate Company Ltd</t>
  </si>
  <si>
    <t>LOTUSCHO</t>
  </si>
  <si>
    <t>Eco Recycling Ltd</t>
  </si>
  <si>
    <t>ECORECO</t>
  </si>
  <si>
    <t>Talbros Automotive Components Ltd</t>
  </si>
  <si>
    <t>TALBROAUTO</t>
  </si>
  <si>
    <t>Salzer Electronics Ltd</t>
  </si>
  <si>
    <t>SALZERELEC</t>
  </si>
  <si>
    <t>Cantabil Retail India Ltd</t>
  </si>
  <si>
    <t>CANTABIL</t>
  </si>
  <si>
    <t>Yatra Online Ltd</t>
  </si>
  <si>
    <t>YATRA</t>
  </si>
  <si>
    <t>G M Breweries Ltd</t>
  </si>
  <si>
    <t>GMBREW</t>
  </si>
  <si>
    <t>Oriental Aromatics Ltd</t>
  </si>
  <si>
    <t>OAL</t>
  </si>
  <si>
    <t>GKW Ltd</t>
  </si>
  <si>
    <t>GKWLIMITED</t>
  </si>
  <si>
    <t>Fedders Holding Ltd</t>
  </si>
  <si>
    <t>FEDDERSHOL</t>
  </si>
  <si>
    <t>Shriram Properties Ltd</t>
  </si>
  <si>
    <t>SHRIRAMPPS</t>
  </si>
  <si>
    <t>Orient Technologies Ltd</t>
  </si>
  <si>
    <t>ORIENTTECH</t>
  </si>
  <si>
    <t>AGI Infra Ltd</t>
  </si>
  <si>
    <t>AGIIL</t>
  </si>
  <si>
    <t>GNA Axles Ltd</t>
  </si>
  <si>
    <t>GNA</t>
  </si>
  <si>
    <t>I G Petrochemicals Ltd</t>
  </si>
  <si>
    <t>IGPL</t>
  </si>
  <si>
    <t>Solex Energy Ltd</t>
  </si>
  <si>
    <t>SOLEX</t>
  </si>
  <si>
    <t>Panorama Studios International Ltd</t>
  </si>
  <si>
    <t>PANORAMA</t>
  </si>
  <si>
    <t>Renaissance Global Ltd</t>
  </si>
  <si>
    <t>RGL</t>
  </si>
  <si>
    <t>GRP Ltd</t>
  </si>
  <si>
    <t>GRPLTD</t>
  </si>
  <si>
    <t>Jyoti Resins and Adhesives Ltd</t>
  </si>
  <si>
    <t>JYOTIRES</t>
  </si>
  <si>
    <t>Sigachi Industries Ltd</t>
  </si>
  <si>
    <t>SIGACHI</t>
  </si>
  <si>
    <t>Balmer Lawrie Investments Ltd</t>
  </si>
  <si>
    <t>BLIL</t>
  </si>
  <si>
    <t>Chaman Lal Setia Exports Ltd</t>
  </si>
  <si>
    <t>CLSEL</t>
  </si>
  <si>
    <t>India Power Corporation Ltd</t>
  </si>
  <si>
    <t>DPSCLTD</t>
  </si>
  <si>
    <t>B L Kashyap and Sons Ltd</t>
  </si>
  <si>
    <t>BLKASHYAP</t>
  </si>
  <si>
    <t>Dynacons Systems and Solutions Ltd</t>
  </si>
  <si>
    <t>DSSL</t>
  </si>
  <si>
    <t>Sportking India Ltd</t>
  </si>
  <si>
    <t>SPORTKING</t>
  </si>
  <si>
    <t>VL E-Governance &amp; IT Solutions Ltd</t>
  </si>
  <si>
    <t>VLEGOV</t>
  </si>
  <si>
    <t>ASM Technologies Ltd</t>
  </si>
  <si>
    <t>ASMTEC</t>
  </si>
  <si>
    <t>Mangalore Chemicals and Fertilisers Ltd</t>
  </si>
  <si>
    <t>MANGCHEFER</t>
  </si>
  <si>
    <t>Filatex India Ltd</t>
  </si>
  <si>
    <t>FILATEX</t>
  </si>
  <si>
    <t>Wheels India Ltd</t>
  </si>
  <si>
    <t>WHEELS</t>
  </si>
  <si>
    <t>Bigbloc Construction Ltd</t>
  </si>
  <si>
    <t>BIGBLOC</t>
  </si>
  <si>
    <t>NDR Auto Components Ltd</t>
  </si>
  <si>
    <t>NDRAUTO</t>
  </si>
  <si>
    <t>Bombay Super Hybrid Seeds Ltd</t>
  </si>
  <si>
    <t>BSHSL</t>
  </si>
  <si>
    <t>Swelect Energy Systems Ltd</t>
  </si>
  <si>
    <t>SWELECTES</t>
  </si>
  <si>
    <t>Monte Carlo Fashions Ltd</t>
  </si>
  <si>
    <t>MONTECARLO</t>
  </si>
  <si>
    <t>MSP Steel &amp; Power Ltd</t>
  </si>
  <si>
    <t>MSPL</t>
  </si>
  <si>
    <t>Satin Creditcare Network Ltd</t>
  </si>
  <si>
    <t>SATIN</t>
  </si>
  <si>
    <t>Trident Techlabs Ltd</t>
  </si>
  <si>
    <t>TECHLABS</t>
  </si>
  <si>
    <t>Sadhana Nitro Chem Ltd</t>
  </si>
  <si>
    <t>SADHNANIQ</t>
  </si>
  <si>
    <t>Windsor Machines Ltd</t>
  </si>
  <si>
    <t>WINDMACHIN</t>
  </si>
  <si>
    <t>Brightcom Group Ltd</t>
  </si>
  <si>
    <t>BCG</t>
  </si>
  <si>
    <t>Vardhman Holdings Ltd</t>
  </si>
  <si>
    <t>VHL</t>
  </si>
  <si>
    <t>Associated Alcohols &amp; Breweries Ltd</t>
  </si>
  <si>
    <t>ASALCBR</t>
  </si>
  <si>
    <t>Tribhovandas Bhimji Zaveri Ltd</t>
  </si>
  <si>
    <t>TBZ</t>
  </si>
  <si>
    <t>Reliance Industrial Infrastructure Ltd</t>
  </si>
  <si>
    <t>RIIL</t>
  </si>
  <si>
    <t>Walchandnagar Industries Ltd</t>
  </si>
  <si>
    <t>WALCHANNAG</t>
  </si>
  <si>
    <t>Roto Pumps Ltd</t>
  </si>
  <si>
    <t>ROTO</t>
  </si>
  <si>
    <t>Jaiprakash Associates Ltd</t>
  </si>
  <si>
    <t>JPASSOCIAT</t>
  </si>
  <si>
    <t>Steelcast Ltd</t>
  </si>
  <si>
    <t>STEELCAS</t>
  </si>
  <si>
    <t>BCL Industries Ltd</t>
  </si>
  <si>
    <t>BCLIND</t>
  </si>
  <si>
    <t>GTPL Hathway Ltd</t>
  </si>
  <si>
    <t>GTPL</t>
  </si>
  <si>
    <t>Dcm Shriram Industries Ltd</t>
  </si>
  <si>
    <t>DCMSRIND</t>
  </si>
  <si>
    <t>Agarwal Industrial Corporation Ltd</t>
  </si>
  <si>
    <t>AGARIND</t>
  </si>
  <si>
    <t>Vimta Labs Ltd</t>
  </si>
  <si>
    <t>VIMTALABS</t>
  </si>
  <si>
    <t>Ashika Credit Capital Ltd</t>
  </si>
  <si>
    <t>ASHIKA</t>
  </si>
  <si>
    <t>Godavari Biorefineries Ltd</t>
  </si>
  <si>
    <t>GODAVARIB</t>
  </si>
  <si>
    <t>Irm Energy Ltd</t>
  </si>
  <si>
    <t>IRMENERGY</t>
  </si>
  <si>
    <t>Udaipur Cement Works Ltd</t>
  </si>
  <si>
    <t>UDAICEMENT</t>
  </si>
  <si>
    <t>Peninsula Land Ltd</t>
  </si>
  <si>
    <t>PENINLAND</t>
  </si>
  <si>
    <t>Paushak Ltd</t>
  </si>
  <si>
    <t>PAUSHAKLTD</t>
  </si>
  <si>
    <t>GPT Infraprojects Ltd</t>
  </si>
  <si>
    <t>GPTINFRA</t>
  </si>
  <si>
    <t>Texmaco Infrastructure &amp; Holdings Ltd</t>
  </si>
  <si>
    <t>TEXINFRA</t>
  </si>
  <si>
    <t>Borosil Scientific Ltd</t>
  </si>
  <si>
    <t>BOROSCI</t>
  </si>
  <si>
    <t>Kabra Extrusion Technik Ltd</t>
  </si>
  <si>
    <t>KABRAEXTRU</t>
  </si>
  <si>
    <t>Kokuyo Camlin Ltd</t>
  </si>
  <si>
    <t>KOKUYOCMLN</t>
  </si>
  <si>
    <t>Madras Fertilizers Ltd</t>
  </si>
  <si>
    <t>MADRASFERT</t>
  </si>
  <si>
    <t>Amines and Plasticizers Ltd</t>
  </si>
  <si>
    <t>AMNPLST</t>
  </si>
  <si>
    <t>Southern Petrochemical Industries Corporation Ltd</t>
  </si>
  <si>
    <t>SPIC</t>
  </si>
  <si>
    <t>Suryoday Small Finance Bank Ltd</t>
  </si>
  <si>
    <t>SURYODAY</t>
  </si>
  <si>
    <t>ULTRAMARINE &amp; PIGMENTS Ltd</t>
  </si>
  <si>
    <t>ULTRAMAR</t>
  </si>
  <si>
    <t>Atul Auto Ltd</t>
  </si>
  <si>
    <t>ATULAUTO</t>
  </si>
  <si>
    <t>Three Wheelers</t>
  </si>
  <si>
    <t>Wealth First Portfolio Managers Ltd</t>
  </si>
  <si>
    <t>WEALTH</t>
  </si>
  <si>
    <t>Matrimony.Com Ltd</t>
  </si>
  <si>
    <t>MATRIMONY</t>
  </si>
  <si>
    <t>Ramco Systems Ltd</t>
  </si>
  <si>
    <t>RAMCOSYS</t>
  </si>
  <si>
    <t>Electrotherm (India) Ltd</t>
  </si>
  <si>
    <t>ELECTHERM</t>
  </si>
  <si>
    <t>Hi-Tech Gears Ltd</t>
  </si>
  <si>
    <t>HITECHGEAR</t>
  </si>
  <si>
    <t>Mishtann Foods Ltd</t>
  </si>
  <si>
    <t>MISHTANN</t>
  </si>
  <si>
    <t>Gala Precision Engineering Ltd</t>
  </si>
  <si>
    <t>GALAPREC</t>
  </si>
  <si>
    <t>5Paisa Capital Ltd</t>
  </si>
  <si>
    <t>5PAISA</t>
  </si>
  <si>
    <t>India Nippon Electricals Ltd</t>
  </si>
  <si>
    <t>INDNIPPON</t>
  </si>
  <si>
    <t>Bharat Wire Ropes Ltd</t>
  </si>
  <si>
    <t>BHARATWIRE</t>
  </si>
  <si>
    <t>Zota Health Care Ltd</t>
  </si>
  <si>
    <t>ZOTA</t>
  </si>
  <si>
    <t>Asian Energy Services Ltd</t>
  </si>
  <si>
    <t>ASIANENE</t>
  </si>
  <si>
    <t>Vintage Coffee and Beverages Ltd</t>
  </si>
  <si>
    <t>VINCOFE</t>
  </si>
  <si>
    <t>Danish Power Ltd</t>
  </si>
  <si>
    <t>DANISH</t>
  </si>
  <si>
    <t>Rhetan TMT Ltd</t>
  </si>
  <si>
    <t>RHETAN</t>
  </si>
  <si>
    <t>Steel</t>
  </si>
  <si>
    <t>Hexa Tradex Ltd</t>
  </si>
  <si>
    <t>HEXATRADEX</t>
  </si>
  <si>
    <t>Capital India Finance Ltd</t>
  </si>
  <si>
    <t>CIFL</t>
  </si>
  <si>
    <t>Essen Speciality Films Ltd</t>
  </si>
  <si>
    <t>ESFL</t>
  </si>
  <si>
    <t>Kotak Nifty 50 ETF</t>
  </si>
  <si>
    <t>NIFTY1</t>
  </si>
  <si>
    <t>Simplex Infrastructures Ltd</t>
  </si>
  <si>
    <t>SIMPLEXINF</t>
  </si>
  <si>
    <t>Butterfly Gandhimathi Appliances Ltd</t>
  </si>
  <si>
    <t>BUTTERFLY</t>
  </si>
  <si>
    <t>Oriental Rail Infrastructure Ltd</t>
  </si>
  <si>
    <t>ORIRAIL</t>
  </si>
  <si>
    <t>Best Agrolife Ltd</t>
  </si>
  <si>
    <t>BESTAGRO</t>
  </si>
  <si>
    <t>Khazanchi Jewellers Ltd</t>
  </si>
  <si>
    <t>KHAZANCHI</t>
  </si>
  <si>
    <t>Apparel, Accessories &amp; Luxury Goods</t>
  </si>
  <si>
    <t>Jagsonpal Pharmaceuticals Ltd</t>
  </si>
  <si>
    <t>JAGSNPHARM</t>
  </si>
  <si>
    <t>Forbes Precision Tools and Machine Parts Ltd</t>
  </si>
  <si>
    <t>TOTEM</t>
  </si>
  <si>
    <t>SMC Global Securities Ltd</t>
  </si>
  <si>
    <t>SMCGLOBAL</t>
  </si>
  <si>
    <t>SPML Infra Ltd</t>
  </si>
  <si>
    <t>SPMLINFRA</t>
  </si>
  <si>
    <t>Allied Digital Services Ltd</t>
  </si>
  <si>
    <t>ADSL</t>
  </si>
  <si>
    <t>Everest Industries Ltd</t>
  </si>
  <si>
    <t>EVERESTIND</t>
  </si>
  <si>
    <t>One Point One Solutions Ltd</t>
  </si>
  <si>
    <t>ONEPOINT</t>
  </si>
  <si>
    <t>Shankara Building Products Ltd</t>
  </si>
  <si>
    <t>SHANKARA</t>
  </si>
  <si>
    <t>Aurum Proptech Ltd</t>
  </si>
  <si>
    <t>AURUM</t>
  </si>
  <si>
    <t>India Motor Parts &amp; Accessories Ltd</t>
  </si>
  <si>
    <t>IMPAL</t>
  </si>
  <si>
    <t>Yuken India Ltd</t>
  </si>
  <si>
    <t>YUKEN</t>
  </si>
  <si>
    <t>Yamuna Syndicate Ltd</t>
  </si>
  <si>
    <t>YSL</t>
  </si>
  <si>
    <t>Dhunseri Ventures Ltd</t>
  </si>
  <si>
    <t>DVL</t>
  </si>
  <si>
    <t>Arman Financial Services Ltd</t>
  </si>
  <si>
    <t>ARMANFIN</t>
  </si>
  <si>
    <t>Remus Pharmaceuticals Ltd</t>
  </si>
  <si>
    <t>REMUS</t>
  </si>
  <si>
    <t>Vertoz Ltd</t>
  </si>
  <si>
    <t>VERTOZ</t>
  </si>
  <si>
    <t>Century Enka Ltd</t>
  </si>
  <si>
    <t>CENTENKA</t>
  </si>
  <si>
    <t>Ester Industries Ltd</t>
  </si>
  <si>
    <t>ESTER</t>
  </si>
  <si>
    <t>Dhunseri Investments Ltd</t>
  </si>
  <si>
    <t>DHUNINV</t>
  </si>
  <si>
    <t>Arihant Superstructures Ltd</t>
  </si>
  <si>
    <t>ARIHANTSUP</t>
  </si>
  <si>
    <t>Allcargo Gati Ltd</t>
  </si>
  <si>
    <t>ACLGATI</t>
  </si>
  <si>
    <t>Rane (Madras) Ltd</t>
  </si>
  <si>
    <t>RML</t>
  </si>
  <si>
    <t>Kopran Ltd</t>
  </si>
  <si>
    <t>KOPRAN</t>
  </si>
  <si>
    <t>Chemfab Alkalis Ltd</t>
  </si>
  <si>
    <t>CHEMFAB</t>
  </si>
  <si>
    <t>Kellton Tech Solutions Ltd</t>
  </si>
  <si>
    <t>KELLTONTEC</t>
  </si>
  <si>
    <t>Ice Make Refrigeration Ltd</t>
  </si>
  <si>
    <t>ICEMAKE</t>
  </si>
  <si>
    <t>Z F Steering Gear (India) Ltd</t>
  </si>
  <si>
    <t>ZFSTEERING</t>
  </si>
  <si>
    <t>Tourism Finance Corporation of India Ltd</t>
  </si>
  <si>
    <t>TFCILTD</t>
  </si>
  <si>
    <t>Arrow Greentech Ltd</t>
  </si>
  <si>
    <t>ARROWGREEN</t>
  </si>
  <si>
    <t>Raj Rayon Industries Ltd</t>
  </si>
  <si>
    <t>RAJRILTD</t>
  </si>
  <si>
    <t>Aaswa Trading and Exports Ltd</t>
  </si>
  <si>
    <t>TCC</t>
  </si>
  <si>
    <t>Real Estate Services</t>
  </si>
  <si>
    <t>Likhitha Infrastructure Ltd</t>
  </si>
  <si>
    <t>LIKHITHA</t>
  </si>
  <si>
    <t>Jaykay Enterprises Ltd</t>
  </si>
  <si>
    <t>JAYKAY</t>
  </si>
  <si>
    <t>Spacenet Enterprises India Ltd</t>
  </si>
  <si>
    <t>SPCENET</t>
  </si>
  <si>
    <t>VLS Finance Ltd</t>
  </si>
  <si>
    <t>VLSFINANCE</t>
  </si>
  <si>
    <t>GPT Healthcare Ltd</t>
  </si>
  <si>
    <t>GPTHEALTH</t>
  </si>
  <si>
    <t>Finkurve Financial Services Ltd</t>
  </si>
  <si>
    <t>FINKURVE</t>
  </si>
  <si>
    <t>Eimco Elecon (India) Ltd</t>
  </si>
  <si>
    <t>EIMCOELECO</t>
  </si>
  <si>
    <t>Om Infra Ltd</t>
  </si>
  <si>
    <t>OMINFRAL</t>
  </si>
  <si>
    <t>AMIC Forging Ltd</t>
  </si>
  <si>
    <t>AMIC</t>
  </si>
  <si>
    <t>Kernex Microsystems (India) Ltd</t>
  </si>
  <si>
    <t>KERNEX</t>
  </si>
  <si>
    <t>Emkay Taps and Cutting Tools Ltd</t>
  </si>
  <si>
    <t>EMKAYTOOLS</t>
  </si>
  <si>
    <t>Pakka Limited</t>
  </si>
  <si>
    <t>PAKKA</t>
  </si>
  <si>
    <t>Vantage Knowledge Academy Ltd</t>
  </si>
  <si>
    <t>VKAL</t>
  </si>
  <si>
    <t>Alldigi Tech Ltd</t>
  </si>
  <si>
    <t>ALLDIGI</t>
  </si>
  <si>
    <t>Automobile Corp Of Goa Ltd</t>
  </si>
  <si>
    <t>ACGL</t>
  </si>
  <si>
    <t>Veefin Solutions Ltd</t>
  </si>
  <si>
    <t>VEEFIN</t>
  </si>
  <si>
    <t>Application Software</t>
  </si>
  <si>
    <t>Andhra Sugars Ltd</t>
  </si>
  <si>
    <t>ANDHRSUGAR</t>
  </si>
  <si>
    <t>Kamdhenu Ltd</t>
  </si>
  <si>
    <t>KAMDHENU</t>
  </si>
  <si>
    <t>Selan Exploration Technology Ltd</t>
  </si>
  <si>
    <t>SELAN</t>
  </si>
  <si>
    <t>Macpower CNC Machines Ltd</t>
  </si>
  <si>
    <t>MACPOWER</t>
  </si>
  <si>
    <t>Creative Newtech Ltd</t>
  </si>
  <si>
    <t>CREATIVE</t>
  </si>
  <si>
    <t>BMW Industries Ltd</t>
  </si>
  <si>
    <t>BMW</t>
  </si>
  <si>
    <t>Capital Small Finance Bank Ltd</t>
  </si>
  <si>
    <t>CAPITALSFB</t>
  </si>
  <si>
    <t>Lincoln Pharmaceuticals Ltd</t>
  </si>
  <si>
    <t>LINCOLN</t>
  </si>
  <si>
    <t>Subex Ltd</t>
  </si>
  <si>
    <t>SUBEXLTD</t>
  </si>
  <si>
    <t>Industrial and Prudential Investment Co Ltd</t>
  </si>
  <si>
    <t>INDPRUD</t>
  </si>
  <si>
    <t>Saurashtra Cement Ltd</t>
  </si>
  <si>
    <t>SAURASHCEM</t>
  </si>
  <si>
    <t>Fratelli Vineyards Ltd</t>
  </si>
  <si>
    <t>FRATELLI</t>
  </si>
  <si>
    <t>Mukka Proteins Ltd</t>
  </si>
  <si>
    <t>MUKKA</t>
  </si>
  <si>
    <t>Krishana Phoschem Ltd</t>
  </si>
  <si>
    <t>KRISHANA</t>
  </si>
  <si>
    <t>JG Chemicals Ltd</t>
  </si>
  <si>
    <t>JGCHEM</t>
  </si>
  <si>
    <t>KMC Speciality Hospitals (India) Ltd</t>
  </si>
  <si>
    <t>KMCSHIL</t>
  </si>
  <si>
    <t>Hardwyn India Ltd</t>
  </si>
  <si>
    <t>HARDWYN</t>
  </si>
  <si>
    <t>Building Products - Glass</t>
  </si>
  <si>
    <t>Sandesh Ltd</t>
  </si>
  <si>
    <t>SANDESH</t>
  </si>
  <si>
    <t>Western Carriers (India) Ltd</t>
  </si>
  <si>
    <t>WCIL</t>
  </si>
  <si>
    <t>Centrum Capital Ltd</t>
  </si>
  <si>
    <t>CENTRUM</t>
  </si>
  <si>
    <t>Fairchem Organics Ltd</t>
  </si>
  <si>
    <t>FAIRCHEMOR</t>
  </si>
  <si>
    <t>Sat Industries Ltd</t>
  </si>
  <si>
    <t>SATINDLTD</t>
  </si>
  <si>
    <t>Shree Digvijay Cement Co Ltd</t>
  </si>
  <si>
    <t>SHREDIGCEM</t>
  </si>
  <si>
    <t>Punjab Chemicals and Crop Protection Ltd</t>
  </si>
  <si>
    <t>PUNJABCHEM</t>
  </si>
  <si>
    <t>Crest Ventures Ltd</t>
  </si>
  <si>
    <t>CREST</t>
  </si>
  <si>
    <t>Asian Star Co Ltd</t>
  </si>
  <si>
    <t>ASTAR</t>
  </si>
  <si>
    <t>Vilas Transcore Ltd</t>
  </si>
  <si>
    <t>VILAS</t>
  </si>
  <si>
    <t>Vascon Engineers Ltd</t>
  </si>
  <si>
    <t>VASCONEQ</t>
  </si>
  <si>
    <t>Rishabh Instruments Ltd</t>
  </si>
  <si>
    <t>RISHABH</t>
  </si>
  <si>
    <t>Steel Exchange India Ltd</t>
  </si>
  <si>
    <t>STEELXIND</t>
  </si>
  <si>
    <t>Tuticorin Alkali Chemicals and Fertilizers Ltd</t>
  </si>
  <si>
    <t>TUTIALKA</t>
  </si>
  <si>
    <t>Oswal Greentech Ltd</t>
  </si>
  <si>
    <t>OSWALGREEN</t>
  </si>
  <si>
    <t>GRM Overseas Ltd</t>
  </si>
  <si>
    <t>GRMOVER</t>
  </si>
  <si>
    <t>SAR Televenture Ltd</t>
  </si>
  <si>
    <t>SARTELE</t>
  </si>
  <si>
    <t>Pudumjee Paper Products Ltd</t>
  </si>
  <si>
    <t>PDMJEPAPER</t>
  </si>
  <si>
    <t>Heubach Colorants India Ltd</t>
  </si>
  <si>
    <t>HEUBACHIND</t>
  </si>
  <si>
    <t>Aym Syntex Ltd</t>
  </si>
  <si>
    <t>AYMSYNTEX</t>
  </si>
  <si>
    <t>Gulshan Polyols Ltd</t>
  </si>
  <si>
    <t>GULPOLY</t>
  </si>
  <si>
    <t>Bliss GVS Pharma Ltd</t>
  </si>
  <si>
    <t>BLISSGVS</t>
  </si>
  <si>
    <t>Munjal Auto Industries Ltd</t>
  </si>
  <si>
    <t>MUNJALAU</t>
  </si>
  <si>
    <t>Indo Amines Ltd</t>
  </si>
  <si>
    <t>INDOAMIN</t>
  </si>
  <si>
    <t>Signpost India Ltd</t>
  </si>
  <si>
    <t>SIGNPOST</t>
  </si>
  <si>
    <t>Zee Media Corporation Ltd</t>
  </si>
  <si>
    <t>ZEEMEDIA</t>
  </si>
  <si>
    <t>Radhika Jeweltech Ltd</t>
  </si>
  <si>
    <t>RADHIKAJWE</t>
  </si>
  <si>
    <t>Kross Ltd</t>
  </si>
  <si>
    <t>KROSS</t>
  </si>
  <si>
    <t>Dhampur Sugar Mills Ltd</t>
  </si>
  <si>
    <t>DHAMPURSUG</t>
  </si>
  <si>
    <t>Cosmic CRF Ltd</t>
  </si>
  <si>
    <t>COSMICCRF</t>
  </si>
  <si>
    <t>AVT Natural Products Ltd</t>
  </si>
  <si>
    <t>AVTNPL</t>
  </si>
  <si>
    <t>Bajaj Healthcare Ltd</t>
  </si>
  <si>
    <t>BAJAJHCARE</t>
  </si>
  <si>
    <t>Beekay Steel Industries Ltd</t>
  </si>
  <si>
    <t>BEEKAY</t>
  </si>
  <si>
    <t>3B Blackbio DX Ltd</t>
  </si>
  <si>
    <t>3BBLACKBIO</t>
  </si>
  <si>
    <t>Fertilizers &amp; Agricultural Chemicals</t>
  </si>
  <si>
    <t>Prakash Pipes Ltd</t>
  </si>
  <si>
    <t>PPL</t>
  </si>
  <si>
    <t>Sree Rayalaseema Hi-Strength Hypo Ltd</t>
  </si>
  <si>
    <t>SRHHYPOLTD</t>
  </si>
  <si>
    <t>Rico Auto Industries Ltd</t>
  </si>
  <si>
    <t>RICOAUTO</t>
  </si>
  <si>
    <t>HLV Ltd</t>
  </si>
  <si>
    <t>HLVLTD</t>
  </si>
  <si>
    <t>Ngl Fine Chem Ltd</t>
  </si>
  <si>
    <t>NGLFINE</t>
  </si>
  <si>
    <t>Diffusion Engineers Ltd</t>
  </si>
  <si>
    <t>DIFFNKG</t>
  </si>
  <si>
    <t>Cellecor Gadgets Ltd</t>
  </si>
  <si>
    <t>CELLECOR</t>
  </si>
  <si>
    <t>Xchanging Solutions Ltd</t>
  </si>
  <si>
    <t>XCHANGING</t>
  </si>
  <si>
    <t>Enkei Wheels (India) Ltd</t>
  </si>
  <si>
    <t>ENKEIWHEL</t>
  </si>
  <si>
    <t>Shiva Cement Ltd</t>
  </si>
  <si>
    <t>SHIVACEM</t>
  </si>
  <si>
    <t>AFCOM Holdings Ltd</t>
  </si>
  <si>
    <t>AFCOM</t>
  </si>
  <si>
    <t>Air Freight &amp; Logistics</t>
  </si>
  <si>
    <t>Tamilnadu Newsprint &amp; Papers Ltd</t>
  </si>
  <si>
    <t>TNPL</t>
  </si>
  <si>
    <t>TGV SRAAC Ltd</t>
  </si>
  <si>
    <t>TGVSL</t>
  </si>
  <si>
    <t>Last Mile Enterprises Ltd</t>
  </si>
  <si>
    <t>LASTMILE</t>
  </si>
  <si>
    <t>Ksolves India Ltd</t>
  </si>
  <si>
    <t>KSOLVES</t>
  </si>
  <si>
    <t>Sahana System Ltd</t>
  </si>
  <si>
    <t>SAHANA</t>
  </si>
  <si>
    <t>Avadh Sugar &amp; Energy Ltd</t>
  </si>
  <si>
    <t>AVADHSUGAR</t>
  </si>
  <si>
    <t>Popular Vehicles and Services Ltd</t>
  </si>
  <si>
    <t>PVSL</t>
  </si>
  <si>
    <t>Credo Brands Marketing Ltd</t>
  </si>
  <si>
    <t>MUFTI</t>
  </si>
  <si>
    <t>Men's Clothing</t>
  </si>
  <si>
    <t>Uttam Sugar Mills Ltd</t>
  </si>
  <si>
    <t>UTTAMSUGAR</t>
  </si>
  <si>
    <t>CFF Fluid Control Ltd</t>
  </si>
  <si>
    <t>CFF</t>
  </si>
  <si>
    <t>Aerospace &amp; Defense</t>
  </si>
  <si>
    <t>Ratnaveer Precision Engineering Ltd</t>
  </si>
  <si>
    <t>RATNAVEER</t>
  </si>
  <si>
    <t>Kothari Petrochemicals Ltd</t>
  </si>
  <si>
    <t>KOTHARIPET</t>
  </si>
  <si>
    <t>Dwarikesh Sugar Industries Ltd</t>
  </si>
  <si>
    <t>DWARKESH</t>
  </si>
  <si>
    <t>TV Today Network Limited</t>
  </si>
  <si>
    <t>TVTODAY</t>
  </si>
  <si>
    <t>R K Swamy Ltd</t>
  </si>
  <si>
    <t>RKSWAMY</t>
  </si>
  <si>
    <t>Kirloskar Electric Company Ltd</t>
  </si>
  <si>
    <t>KECL</t>
  </si>
  <si>
    <t>Saint-Gobain Sekurit India Ltd</t>
  </si>
  <si>
    <t>SAINTGOBAIN</t>
  </si>
  <si>
    <t>Kuantum Papers Ltd</t>
  </si>
  <si>
    <t>KUANTUM</t>
  </si>
  <si>
    <t>GIC Housing Finance Ltd</t>
  </si>
  <si>
    <t>GICHSGFIN</t>
  </si>
  <si>
    <t>Jagatjit Industries Ltd</t>
  </si>
  <si>
    <t>JAGAJITIND</t>
  </si>
  <si>
    <t>Manoj Vaibhav Gems N Jewellers Ltd</t>
  </si>
  <si>
    <t>MVGJL</t>
  </si>
  <si>
    <t>Control Print Ltd</t>
  </si>
  <si>
    <t>CONTROLPR</t>
  </si>
  <si>
    <t>Snowman Logistics Ltd</t>
  </si>
  <si>
    <t>SNOWMAN</t>
  </si>
  <si>
    <t>Wardwizard Innovations &amp; Mobility Ltd</t>
  </si>
  <si>
    <t>WARDINMOBI</t>
  </si>
  <si>
    <t>Kotyark Industries Ltd</t>
  </si>
  <si>
    <t>KOTYARK</t>
  </si>
  <si>
    <t>Vasa Denticity Ltd</t>
  </si>
  <si>
    <t>DENTALKART</t>
  </si>
  <si>
    <t>Indo Thai Securities Ltd</t>
  </si>
  <si>
    <t>INDOTHAI</t>
  </si>
  <si>
    <t>Mafatlal Industries Ltd</t>
  </si>
  <si>
    <t>MAFATIND</t>
  </si>
  <si>
    <t>Virtuoso Optoelectronics Ltd</t>
  </si>
  <si>
    <t>VOEPL</t>
  </si>
  <si>
    <t>Household Appliances</t>
  </si>
  <si>
    <t>GFL Ltd</t>
  </si>
  <si>
    <t>GFLLIMITED</t>
  </si>
  <si>
    <t>Ritco Logistics Ltd</t>
  </si>
  <si>
    <t>RITCO</t>
  </si>
  <si>
    <t>Concord Control Systems Ltd</t>
  </si>
  <si>
    <t>CNCRD</t>
  </si>
  <si>
    <t>New Delhi Television Ltd</t>
  </si>
  <si>
    <t>NDTV</t>
  </si>
  <si>
    <t>V-Marc India Ltd</t>
  </si>
  <si>
    <t>VMARCIND</t>
  </si>
  <si>
    <t>Satia Industries Ltd</t>
  </si>
  <si>
    <t>SATIA</t>
  </si>
  <si>
    <t>Max India Ltd</t>
  </si>
  <si>
    <t>MAXIND</t>
  </si>
  <si>
    <t>PNGS Gargi Fashion Jewellery Ltd</t>
  </si>
  <si>
    <t>GARGI</t>
  </si>
  <si>
    <t>Apparel Retail</t>
  </si>
  <si>
    <t>IST Ltd</t>
  </si>
  <si>
    <t>ISTLTD</t>
  </si>
  <si>
    <t>Manali Petrochemicals Ltd</t>
  </si>
  <si>
    <t>MANALIPETC</t>
  </si>
  <si>
    <t>Elin Electronics Ltd</t>
  </si>
  <si>
    <t>ELIN</t>
  </si>
  <si>
    <t>Arihant Capital Markets Ltd</t>
  </si>
  <si>
    <t>ARIHANTCAP</t>
  </si>
  <si>
    <t>Valiant Organics Ltd</t>
  </si>
  <si>
    <t>VALIANTORG</t>
  </si>
  <si>
    <t>Investment Trust of India Ltd</t>
  </si>
  <si>
    <t>THEINVEST</t>
  </si>
  <si>
    <t>Benares Hotels Ltd</t>
  </si>
  <si>
    <t>BENARAS</t>
  </si>
  <si>
    <t>Vinyas Innovative Technologies Ltd</t>
  </si>
  <si>
    <t>VINYAS</t>
  </si>
  <si>
    <t>K&amp;R Rail Engineering Ltd</t>
  </si>
  <si>
    <t>KRRAIL</t>
  </si>
  <si>
    <t>Sika Interplant Systems Ltd</t>
  </si>
  <si>
    <t>SIKA</t>
  </si>
  <si>
    <t>Aimtron Electronics Ltd</t>
  </si>
  <si>
    <t>AIMTRON</t>
  </si>
  <si>
    <t>Sastasundar Ventures Ltd</t>
  </si>
  <si>
    <t>SASTASUNDR</t>
  </si>
  <si>
    <t>City Pulse Multiplex Ltd</t>
  </si>
  <si>
    <t>CPML</t>
  </si>
  <si>
    <t>Movies &amp; Entertainment</t>
  </si>
  <si>
    <t>Sunshine Capital Ltd</t>
  </si>
  <si>
    <t>SCL</t>
  </si>
  <si>
    <t>Automotive Stampings and Assemblies Ltd</t>
  </si>
  <si>
    <t>ASAL</t>
  </si>
  <si>
    <t>Uniphos Enterprises Ltd</t>
  </si>
  <si>
    <t>UNIENTER</t>
  </si>
  <si>
    <t>Infobeans Technologies Ltd</t>
  </si>
  <si>
    <t>INFOBEAN</t>
  </si>
  <si>
    <t>AGS Transact Technologies Ltd</t>
  </si>
  <si>
    <t>AGSTRA</t>
  </si>
  <si>
    <t>NINtec Systems Ltd</t>
  </si>
  <si>
    <t>NINSYS</t>
  </si>
  <si>
    <t>Indo Rama Synthetics (India) Ltd</t>
  </si>
  <si>
    <t>INDORAMA</t>
  </si>
  <si>
    <t>Prime Securities Ltd</t>
  </si>
  <si>
    <t>PRIMESECU</t>
  </si>
  <si>
    <t>NACL Industries Ltd</t>
  </si>
  <si>
    <t>NACLIND</t>
  </si>
  <si>
    <t>All e Technologies Ltd</t>
  </si>
  <si>
    <t>ALLETEC</t>
  </si>
  <si>
    <t>Taneja Aerospace and Aviation Ltd</t>
  </si>
  <si>
    <t>TANAA</t>
  </si>
  <si>
    <t>Hazoor Multi Projects Ltd</t>
  </si>
  <si>
    <t>HAZOOR</t>
  </si>
  <si>
    <t>Algoquant Fintech Ltd</t>
  </si>
  <si>
    <t>AQFINTECH</t>
  </si>
  <si>
    <t>Primo Chemicals Ltd</t>
  </si>
  <si>
    <t>PRIMO</t>
  </si>
  <si>
    <t>Jay Bharat Maruti Ltd</t>
  </si>
  <si>
    <t>JAYBARMARU</t>
  </si>
  <si>
    <t>State Trading Corporation of India Ltd</t>
  </si>
  <si>
    <t>STCINDIA</t>
  </si>
  <si>
    <t>Sutlej Textiles and Industries Ltd</t>
  </si>
  <si>
    <t>SUTLEJTEX</t>
  </si>
  <si>
    <t>Oswal Agro Mills Ltd</t>
  </si>
  <si>
    <t>OSWALAGRO</t>
  </si>
  <si>
    <t>Asian Granito India Ltd</t>
  </si>
  <si>
    <t>ASIANTILES</t>
  </si>
  <si>
    <t>Krishna Defence &amp; Allied Industries Ltd</t>
  </si>
  <si>
    <t>KRISHNADEF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</si>
  <si>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</si>
  <si>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</si>
  <si>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</si>
  <si>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</si>
  <si>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</si>
  <si>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</si>
  <si>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</si>
  <si>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</si>
  <si>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</si>
  <si>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</si>
  <si>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</si>
  <si>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</si>
  <si>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Services</t>
  </si>
  <si>
    <t>Capital Goods</t>
  </si>
  <si>
    <t>Consumer Durables</t>
  </si>
  <si>
    <t>Consumer Services</t>
  </si>
  <si>
    <t>Realty</t>
  </si>
  <si>
    <t>Chemicals</t>
  </si>
  <si>
    <t>-</t>
  </si>
  <si>
    <t>Diversified</t>
  </si>
  <si>
    <t>Forest Materials</t>
  </si>
  <si>
    <t>Media Entertainment &amp; Publication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</si>
  <si>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</si>
  <si>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</si>
  <si>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</si>
  <si>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</si>
  <si>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</si>
  <si>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</si>
  <si>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</si>
  <si>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</si>
  <si>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</si>
  <si>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</si>
  <si>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</si>
  <si>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</si>
  <si>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</si>
  <si>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</si>
  <si>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</si>
  <si>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</si>
  <si>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</si>
  <si>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</si>
  <si>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</si>
  <si>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</si>
  <si>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</si>
  <si>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</si>
  <si>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</si>
  <si>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</si>
  <si>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</si>
  <si>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</si>
  <si>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Score</t>
  </si>
  <si>
    <t>Rank 1Y</t>
  </si>
  <si>
    <t>Rank 6M</t>
  </si>
  <si>
    <t>Rank Sharpe</t>
  </si>
  <si>
    <t>Avg</t>
  </si>
  <si>
    <t>Sharpe Ratio Z-Score</t>
  </si>
  <si>
    <t>Positive</t>
  </si>
  <si>
    <t>Negative</t>
  </si>
  <si>
    <t>Neutral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</si>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</sst>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0E830E-7EB0-4A4E-98FA-C31CD2926334}" name="Table3" displayName="Table3" ref="A1:Z126" totalsRowShown="0">
  <autoFilter ref="A1:Z126" xr:uid="{3F0E830E-7EB0-4A4E-98FA-C31CD2926334}"/>
  <sortState xmlns:xlrd2="http://schemas.microsoft.com/office/spreadsheetml/2017/richdata2" ref="A2:Z126">
    <sortCondition ref="Z1:Z126"/>
  </sortState>
  <tableColumns count="26">
    <tableColumn id="1" xr3:uid="{1EC516F6-CDB9-4CB5-8538-D0D926ED3BBE}" name="Sub-Sector"/>
    <tableColumn id="2" xr3:uid="{05708DE3-293C-4BC3-B3B3-F5063C6A86BC}" name="Count" dataDxfId="48">
      <calculatedColumnFormula>COUNTIFS(Table2[Sub-Sector],Table3[[#This Row],[Sub-Sector]])</calculatedColumnFormula>
    </tableColumn>
    <tableColumn id="3" xr3:uid="{AB5C9746-DDAB-44BD-BA38-114A717A950C}" name="Uptrend" dataDxfId="47">
      <calculatedColumnFormula>COUNTIFS(Table2[Sub-Sector],Table3[[#This Row],[Sub-Sector]],Table2[Uptrend],"Uptrend")/Table3[[#This Row],[Count]]</calculatedColumnFormula>
    </tableColumn>
    <tableColumn id="4" xr3:uid="{B3163DB0-1F78-4CFB-ABF3-9FF1B43902BB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8E638403-9DBC-4B81-9163-976955B7EBBD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6B992D58-F12C-44DD-8A7A-E758A1A397F1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222B0F48-8D03-4143-B7F5-6E1758886CB7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595C51A4-683B-4601-9020-614B0AD01D94}" name="RSI" dataDxfId="42">
      <calculatedColumnFormula>COUNTIFS(Table2[Sub-Sector],Table3[[#This Row],[Sub-Sector]],Table2[RSI Exponential â€“ 14D],"&gt;=50")/Table3[[#This Row],[Count]]</calculatedColumnFormula>
    </tableColumn>
    <tableColumn id="9" xr3:uid="{2BC95D0B-2971-482E-ABA5-7E4C98C5094A}" name="Relative Volume" dataDxfId="41">
      <calculatedColumnFormula>COUNTIFS(Table2[Sub-Sector],Table3[[#This Row],[Sub-Sector]],Table2[Relative Volume],"&gt;=1")/Table3[[#This Row],[Count]]</calculatedColumnFormula>
    </tableColumn>
    <tableColumn id="10" xr3:uid="{3AE3879D-5478-46CD-9D7F-B1C3076775F7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71E9094D-F859-419C-A4DD-91D8A3771401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20F56705-A4F6-45F8-B2E1-CAAEBCCD6D83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910059E0-26B5-498E-9D00-8E53318F8D9C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5ED87E9D-41CF-4149-85F7-083F0E4DF759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9F0F41DA-608B-423E-A957-B9D24E1FA562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41E5A95F-0D9D-40C0-B001-FC42B1B89A74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305FA3FD-5672-4F43-9F12-4166DAAFF00B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AE73FB9B-221E-4D18-BC69-2B9A00D220F8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11860F4F-C5A6-4D4A-AD3F-FF3E345A6BD6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0D6B9C24-E74D-43B7-9D0F-33EEC67AB00E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77B76EBF-5C34-4626-AA99-63FAB819F803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27B06E2D-5DE8-4D36-BE9D-F6D8FE32DD80}" name="Sharpe Ratio" dataDxfId="28">
      <calculatedColumnFormula>COUNTIFS(Table2[Sub-Sector],Table3[[#This Row],[Sub-Sector]],Table2[Sharpe Ratio],"&gt;=0.10")/Table3[[#This Row],[Count]]</calculatedColumnFormula>
    </tableColumn>
    <tableColumn id="23" xr3:uid="{D7676B2C-8AFD-4094-8F7A-C95CBEDEA6BA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862EAB09-49D5-4060-A513-4F404656D08E}" name="Rank" dataDxfId="26">
      <calculatedColumnFormula>_xlfn.RANK.AVG(Table3[[#This Row],[Score]],Table3[Score],1)</calculatedColumnFormula>
    </tableColumn>
    <tableColumn id="25" xr3:uid="{53E6C03C-0E51-4430-A91A-248180ACCC35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65CF97D8-3209-4A03-A970-652FEA24F936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E3F4FD-207C-4FCC-83D1-BA84ACD7FC33}" name="Table2" displayName="Table2" ref="A1:AV738" totalsRowShown="0">
  <sortState xmlns:xlrd2="http://schemas.microsoft.com/office/spreadsheetml/2017/richdata2" ref="A2:AV738">
    <sortCondition ref="AV1:AV738"/>
  </sortState>
  <tableColumns count="48">
    <tableColumn id="1" xr3:uid="{15F66FCE-7E0A-4DFA-9CC2-5640C4B3B038}" name="Name"/>
    <tableColumn id="2" xr3:uid="{952CB402-C275-482C-94CF-874CE2BAE1DC}" name="Ticker"/>
    <tableColumn id="3" xr3:uid="{EBF43E06-074E-4B66-8446-F71E4A6F3D14}" name="Industry"/>
    <tableColumn id="4" xr3:uid="{FA90BE69-3C0A-4D4B-AC5B-E11760D46CD9}" name="Sub-Sector"/>
    <tableColumn id="5" xr3:uid="{09C7B5C8-1820-48AD-9347-05B171248809}" name="Market Cap"/>
    <tableColumn id="6" xr3:uid="{A7DFE9D5-8E47-4C15-9619-E9BBFBB84C1C}" name="Close Price"/>
    <tableColumn id="7" xr3:uid="{D542E83F-3CCE-4B25-85BE-044B312B59E0}" name="1Y Return vs Nifty"/>
    <tableColumn id="18" xr3:uid="{7FB0E393-C653-4134-8C96-6506711AFE58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CC27BE86-1007-4D89-8626-99650F37BEE6}" name="1M Return vs Nifty"/>
    <tableColumn id="19" xr3:uid="{D7007FC6-A1A9-47EE-B81D-506D4A086131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F59DC962-130B-4EEF-AEBC-D992F95CB538}" name="6M Return vs Nifty"/>
    <tableColumn id="20" xr3:uid="{6E6CA5DF-E3A1-45FE-9C1D-07971389D1A0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8712083C-610A-4987-B43F-AB117B8772F6}" name="1W Return vs Nifty"/>
    <tableColumn id="21" xr3:uid="{20959CC8-9501-474E-901C-6F6315A88FE9}" name="1W Return vs Nifty Z-Score" dataDxfId="20">
      <calculatedColumnFormula>(Table2[[#This Row],[1W Return vs Nifty]]-AVERAGE(Table2[1W Return vs Nifty]))/_xlfn.STDEV.P(Table2[1W Return vs Nifty])</calculatedColumnFormula>
    </tableColumn>
    <tableColumn id="22" xr3:uid="{CF0F28E1-6B80-4B01-9817-EBC1ADC27324}" name="20D EMA" dataDxfId="19"/>
    <tableColumn id="11" xr3:uid="{7445B360-C6EA-49E1-BCE8-957B0A5031C2}" name="50D EMA"/>
    <tableColumn id="12" xr3:uid="{063D05D5-2E93-4C8F-B06C-D553C969267F}" name="200D EMA"/>
    <tableColumn id="13" xr3:uid="{22BAFACD-1F22-4C7B-A891-429562FC47CE}" name="RSI Exponential â€“ 14D"/>
    <tableColumn id="25" xr3:uid="{A49CF47B-8663-4F8D-B9E7-F7314DCF61A6}" name="% Price above 20 EMA" dataDxfId="18">
      <calculatedColumnFormula>(Table2[[#This Row],[Close Price]]-Table2[[#This Row],[20D EMA]])/Table2[[#This Row],[20D EMA]]</calculatedColumnFormula>
    </tableColumn>
    <tableColumn id="24" xr3:uid="{0F355AA7-8845-4EFA-B975-AD8C2B71D1AD}" name="% Price above 50 EMA" dataDxfId="17">
      <calculatedColumnFormula>(Table2[[#This Row],[Close Price]]-Table2[[#This Row],[50D EMA]])/Table2[[#This Row],[50D EMA]]</calculatedColumnFormula>
    </tableColumn>
    <tableColumn id="23" xr3:uid="{E0DF1A08-B00B-4826-AF91-62933B77D4A9}" name="% Price above 200 EMA" dataDxfId="16">
      <calculatedColumnFormula>(Table2[[#This Row],[Close Price]]-Table2[[#This Row],[200D EMA]])/Table2[[#This Row],[200D EMA]]</calculatedColumnFormula>
    </tableColumn>
    <tableColumn id="14" xr3:uid="{3B5D3C1D-962A-496B-89BD-98816C7E2E3A}" name="Relative Volume"/>
    <tableColumn id="37" xr3:uid="{B170AEC1-BD19-45D1-B401-40055F311840}" name="Day Low" dataDxfId="15"/>
    <tableColumn id="36" xr3:uid="{C2DECC91-4B0E-4483-A919-239255AD38E2}" name="Day High"/>
    <tableColumn id="35" xr3:uid="{0654C03E-95AA-4458-B2D2-A10069275489}" name="Current Week Low"/>
    <tableColumn id="34" xr3:uid="{6513ADD8-F69D-46CA-AC48-AFAB34A5211A}" name="Current Week High"/>
    <tableColumn id="33" xr3:uid="{7D9AB177-6C36-4439-BBFF-0C3BBFFB77BB}" name="Current Month Low"/>
    <tableColumn id="32" xr3:uid="{4D9E45F2-3229-4236-AF03-673E9ECC4F66}" name="Current Month High"/>
    <tableColumn id="31" xr3:uid="{92F09543-E296-4B55-80EE-6FAAA8B26BA5}" name="% Away From Day Low" dataDxfId="14">
      <calculatedColumnFormula>(Table2[[#This Row],[Close Price]]/Table2[[#This Row],[Day Low]])-1</calculatedColumnFormula>
    </tableColumn>
    <tableColumn id="30" xr3:uid="{31092C02-D0CA-4056-8DAE-C3637A9C1126}" name="% Away From Day High" dataDxfId="13">
      <calculatedColumnFormula>(Table2[[#This Row],[Day High]]/Table2[[#This Row],[Close Price]])-1</calculatedColumnFormula>
    </tableColumn>
    <tableColumn id="29" xr3:uid="{2BF1AC3C-A63F-4A89-B44C-EDB394578D82}" name="% Away From Current Week Low" dataDxfId="12">
      <calculatedColumnFormula>(Table2[[#This Row],[Close Price]]/Table2[[#This Row],[Current Week Low]])-1</calculatedColumnFormula>
    </tableColumn>
    <tableColumn id="28" xr3:uid="{71EE5B45-05AF-4A40-9629-5F350B0B3899}" name="% Away From Current Week High" dataDxfId="11">
      <calculatedColumnFormula>(Table2[[#This Row],[Current Week High]]/Table2[[#This Row],[Close Price]])-1</calculatedColumnFormula>
    </tableColumn>
    <tableColumn id="27" xr3:uid="{C4FB8BBD-A796-4B78-9301-24F7FB522A42}" name="% Away From Current Month Low" dataDxfId="10">
      <calculatedColumnFormula>(Table2[[#This Row],[Close Price]]/Table2[[#This Row],[Current Month Low]])-1</calculatedColumnFormula>
    </tableColumn>
    <tableColumn id="26" xr3:uid="{52890931-A5A1-48EA-98D2-0A961317AA42}" name="% Away From Current Month High" dataDxfId="9">
      <calculatedColumnFormula>(Table2[[#This Row],[Current Month High]]/Table2[[#This Row],[Close Price]])-1</calculatedColumnFormula>
    </tableColumn>
    <tableColumn id="15" xr3:uid="{F23CFD48-166F-4EC4-A27D-C93173780037}" name="% Away From 52W High"/>
    <tableColumn id="16" xr3:uid="{2EAA8C72-D099-4F84-A09A-1729153A7A09}" name="% Away From 52W Low"/>
    <tableColumn id="42" xr3:uid="{81D5C6AF-87F5-40D9-B6BE-856523A5CBB6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3DF1108D-BF40-4A2D-9FC0-56116AA56A9E}" name="Relative Strength Sector Index" dataDxfId="7"/>
    <tableColumn id="40" xr3:uid="{0DBB42F4-611B-4AB1-8E40-88CDC65BFE94}" name="Relative Strength Sector Index - Zone"/>
    <tableColumn id="39" xr3:uid="{869E2455-F547-452D-94DF-911FC3E5653C}" name="Rate of Change"/>
    <tableColumn id="38" xr3:uid="{E882BD3C-F3E4-4EAF-BC62-BE89FC4B7402}" name="Rate of Change - Zone"/>
    <tableColumn id="17" xr3:uid="{3A484E1F-C6B5-4473-803C-E389EF73ADFC}" name="Sharpe Ratio"/>
    <tableColumn id="43" xr3:uid="{EC653EFC-6F55-4226-9E87-CCA2D5F63DC7}" name="Sharpe Ratio Z-Score" dataDxfId="6">
      <calculatedColumnFormula>(Table2[[#This Row],[Sharpe Ratio]]-AVERAGE(Table2[Sharpe Ratio]))/_xlfn.STDEV.P(Table2[Sharpe Ratio])</calculatedColumnFormula>
    </tableColumn>
    <tableColumn id="44" xr3:uid="{F66635B6-F2FA-4CE3-8F4B-44F3A6395648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3C12B4CF-6B39-48FF-A8E0-2D19EA4AD684}" name="Rank 1Y" dataDxfId="4">
      <calculatedColumnFormula>_xlfn.RANK.AVG(Table2[[#This Row],[1Y Return vs Nifty Z-Score]],Table2[1Y Return vs Nifty Z-Score])</calculatedColumnFormula>
    </tableColumn>
    <tableColumn id="46" xr3:uid="{ACB108B8-FEA5-4141-9B4C-004401AFC5DD}" name="Rank 6M" dataDxfId="3">
      <calculatedColumnFormula>_xlfn.RANK.AVG(Table2[[#This Row],[6M Return vs Nifty Z-Score]],Table2[6M Return vs Nifty Z-Score])</calculatedColumnFormula>
    </tableColumn>
    <tableColumn id="47" xr3:uid="{492D8B27-1F5C-430F-8015-C58A7F292A32}" name="Rank Sharpe" dataDxfId="2">
      <calculatedColumnFormula>_xlfn.RANK.AVG(Table2[[#This Row],[Sharpe Ratio Z-Score]],Table2[Sharpe Ratio Z-Score])</calculatedColumnFormula>
    </tableColumn>
    <tableColumn id="48" xr3:uid="{DD5FB1E9-BA32-4D57-ADC2-C72668034104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6C8B60-F787-4943-95A0-A8369233FA8D}" name="Table1" displayName="Table1" ref="A1:Q1475" totalsRowShown="0">
  <autoFilter ref="A1:Q1475" xr:uid="{056C8B60-F787-4943-95A0-A8369233FA8D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F9ADB326-5386-4E51-99C7-27D2E3F70980}" name="Name"/>
    <tableColumn id="2" xr3:uid="{4809BB23-0E62-426D-9C0D-D467F2460C09}" name="Ticker"/>
    <tableColumn id="17" xr3:uid="{26AFFE3F-2316-4CAB-BD9F-3A958268A1ED}" name="Industry" dataDxfId="0"/>
    <tableColumn id="3" xr3:uid="{43EE31AB-8CB5-4A9A-B572-ADE7FC7E735A}" name="Sub-Sector"/>
    <tableColumn id="4" xr3:uid="{913843DD-D5DD-4EE5-8F6D-64C04BF6B9BB}" name="Market Cap"/>
    <tableColumn id="5" xr3:uid="{1BA02E03-D777-4369-9705-B1DA0CD75222}" name="Close Price"/>
    <tableColumn id="6" xr3:uid="{89D0E5D9-BB34-4F24-B03B-0EA08E6458FC}" name="1Y Return vs Nifty"/>
    <tableColumn id="7" xr3:uid="{D6BB398E-3727-49DB-96A1-434787A58CC9}" name="1M Return vs Nifty"/>
    <tableColumn id="8" xr3:uid="{EF1D3C4F-C1C4-4065-A6D9-1D97C8F36A73}" name="6M Return vs Nifty"/>
    <tableColumn id="9" xr3:uid="{F0C59654-26FF-4715-95CC-C0B4699195C1}" name="1W Return vs Nifty"/>
    <tableColumn id="10" xr3:uid="{D27047D9-5B90-4043-9B49-755CDCDC54A3}" name="50D EMA"/>
    <tableColumn id="11" xr3:uid="{FEA6C658-557D-42DF-8818-65280AD59F4A}" name="200D EMA"/>
    <tableColumn id="12" xr3:uid="{403AA583-8AF7-4B80-8D8F-2D545F424F6A}" name="RSI Exponential â€“ 14D"/>
    <tableColumn id="13" xr3:uid="{18A86655-B56A-4B48-82AB-3761A671F006}" name="Relative Volume"/>
    <tableColumn id="14" xr3:uid="{70DEBEC5-E1BA-4247-A12D-AC30362C643F}" name="% Away From 52W High"/>
    <tableColumn id="15" xr3:uid="{FD50E6BC-BE89-41F3-BA0A-018F872AA20D}" name="% Away From 52W Low"/>
    <tableColumn id="16" xr3:uid="{3727A0F5-51F8-42AC-A20C-F7A44D4DA64F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B034-BAC6-48AE-B003-91D128785890}">
  <dimension ref="A1:Z126"/>
  <sheetViews>
    <sheetView tabSelected="1" topLeftCell="K1" workbookViewId="0">
      <selection activeCell="O17" sqref="O17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3183</v>
      </c>
      <c r="C1" s="1" t="s">
        <v>3169</v>
      </c>
      <c r="D1" s="1" t="s">
        <v>3184</v>
      </c>
      <c r="E1" s="1" t="s">
        <v>3185</v>
      </c>
      <c r="F1" s="1" t="s">
        <v>7</v>
      </c>
      <c r="G1" s="1" t="s">
        <v>5</v>
      </c>
      <c r="H1" s="1" t="s">
        <v>3186</v>
      </c>
      <c r="I1" s="1" t="s">
        <v>12</v>
      </c>
      <c r="J1" s="1" t="s">
        <v>3163</v>
      </c>
      <c r="K1" s="1" t="s">
        <v>3164</v>
      </c>
      <c r="L1" s="1" t="s">
        <v>3165</v>
      </c>
      <c r="M1" s="1" t="s">
        <v>3166</v>
      </c>
      <c r="N1" s="1" t="s">
        <v>3167</v>
      </c>
      <c r="O1" s="1" t="s">
        <v>3168</v>
      </c>
      <c r="P1" s="1" t="s">
        <v>13</v>
      </c>
      <c r="Q1" s="1" t="s">
        <v>14</v>
      </c>
      <c r="R1" s="1" t="s">
        <v>3187</v>
      </c>
      <c r="S1" s="1" t="s">
        <v>3155</v>
      </c>
      <c r="T1" s="1" t="s">
        <v>3156</v>
      </c>
      <c r="U1" s="1" t="s">
        <v>3173</v>
      </c>
      <c r="V1" s="1" t="s">
        <v>15</v>
      </c>
      <c r="W1" t="s">
        <v>3174</v>
      </c>
      <c r="X1" t="s">
        <v>3188</v>
      </c>
      <c r="Y1" t="s">
        <v>3189</v>
      </c>
      <c r="Z1" t="s">
        <v>3190</v>
      </c>
    </row>
    <row r="2" spans="1:26" x14ac:dyDescent="0.3">
      <c r="A2" t="s">
        <v>658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0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0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142.5</v>
      </c>
      <c r="X2">
        <f>_xlfn.RANK.AVG(Table3[[#This Row],[Score]],Table3[Score],1)</f>
        <v>3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</v>
      </c>
      <c r="Z2">
        <f>_xlfn.RANK.AVG(Table3[[#This Row],[Score 2 ]],Table3[[Score 2 ]],1)</f>
        <v>1</v>
      </c>
    </row>
    <row r="3" spans="1:26" x14ac:dyDescent="0.3">
      <c r="A3" t="s">
        <v>717</v>
      </c>
      <c r="B3">
        <f>COUNTIFS(Table2[Sub-Sector],Table3[[#This Row],[Sub-Sector]])</f>
        <v>3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0.66666666666666663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0.66666666666666663</v>
      </c>
      <c r="I3" s="1">
        <f>COUNTIFS(Table2[Sub-Sector],Table3[[#This Row],[Sub-Sector]],Table2[Relative Volume],"&gt;=1")/Table3[[#This Row],[Count]]</f>
        <v>0.66666666666666663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0.33333333333333331</v>
      </c>
      <c r="L3" s="1">
        <f>COUNTIFS(Table2[Sub-Sector],Table3[[#This Row],[Sub-Sector]],Table2[% Away From Current Week Low],"&gt;=0.05")/Table3[[#This Row],[Count]]</f>
        <v>0</v>
      </c>
      <c r="M3" s="1">
        <f>COUNTIFS(Table2[Sub-Sector],Table3[[#This Row],[Sub-Sector]],Table2[% Away From Current Week High],"&lt;=0.05")/Table3[[#This Row],[Count]]</f>
        <v>0.33333333333333331</v>
      </c>
      <c r="N3" s="1">
        <f>COUNTIFS(Table2[Sub-Sector],Table3[[#This Row],[Sub-Sector]],Table2[% Away From Current Month Low],"&gt;=0.05")/Table3[[#This Row],[Count]]</f>
        <v>0.66666666666666663</v>
      </c>
      <c r="O3" s="1">
        <f>COUNTIFS(Table2[Sub-Sector],Table3[[#This Row],[Sub-Sector]],Table2[% Away From Current Month High],"&lt;=0.05")/Table3[[#This Row],[Count]]</f>
        <v>0.33333333333333331</v>
      </c>
      <c r="P3" s="1">
        <f>COUNTIFS(Table2[Sub-Sector],Table3[[#This Row],[Sub-Sector]],Table2[% Away From 52W High],"&lt;=10")/Table3[[#This Row],[Count]]</f>
        <v>0.66666666666666663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0.33333333333333331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</v>
      </c>
      <c r="X3">
        <f>_xlfn.RANK.AVG(Table3[[#This Row],[Score]],Table3[Score],1)</f>
        <v>1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46.5</v>
      </c>
      <c r="Z3">
        <f>_xlfn.RANK.AVG(Table3[[#This Row],[Score 2 ]],Table3[[Score 2 ]],1)</f>
        <v>2</v>
      </c>
    </row>
    <row r="4" spans="1:26" x14ac:dyDescent="0.3">
      <c r="A4" t="s">
        <v>949</v>
      </c>
      <c r="B4">
        <f>COUNTIFS(Table2[Sub-Sector],Table3[[#This Row],[Sub-Sector]])</f>
        <v>2</v>
      </c>
      <c r="C4" s="1">
        <f>COUNTIFS(Table2[Sub-Sector],Table3[[#This Row],[Sub-Sector]],Table2[Uptrend],"Uptrend")/Table3[[#This Row],[Count]]</f>
        <v>0</v>
      </c>
      <c r="D4" s="1">
        <f>COUNTIFS(Table2[Sub-Sector],Table3[[#This Row],[Sub-Sector]],Table2[1W Return vs Nifty],"&gt;=5")/Table3[[#This Row],[Count]]</f>
        <v>0.5</v>
      </c>
      <c r="E4" s="1">
        <f>COUNTIFS(Table2[Sub-Sector],Table3[[#This Row],[Sub-Sector]],Table2[1M Return vs Nifty],"&gt;=5")/Table3[[#This Row],[Count]]</f>
        <v>0.5</v>
      </c>
      <c r="F4" s="1">
        <f>COUNTIFS(Table2[Sub-Sector],Table3[[#This Row],[Sub-Sector]],Table2[6M Return vs Nifty],"&gt;=10")/Table3[[#This Row],[Count]]</f>
        <v>0.5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0</v>
      </c>
      <c r="I4" s="1">
        <f>COUNTIFS(Table2[Sub-Sector],Table3[[#This Row],[Sub-Sector]],Table2[Relative Volume],"&gt;=1")/Table3[[#This Row],[Count]]</f>
        <v>0.5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0.5</v>
      </c>
      <c r="N4" s="1">
        <f>COUNTIFS(Table2[Sub-Sector],Table3[[#This Row],[Sub-Sector]],Table2[% Away From Current Month Low],"&gt;=0.05")/Table3[[#This Row],[Count]]</f>
        <v>0</v>
      </c>
      <c r="O4" s="1">
        <f>COUNTIFS(Table2[Sub-Sector],Table3[[#This Row],[Sub-Sector]],Table2[% Away From Current Month High],"&lt;=0.05")/Table3[[#This Row],[Count]]</f>
        <v>0</v>
      </c>
      <c r="P4" s="1">
        <f>COUNTIFS(Table2[Sub-Sector],Table3[[#This Row],[Sub-Sector]],Table2[% Away From 52W High],"&lt;=10")/Table3[[#This Row],[Count]]</f>
        <v>0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0</v>
      </c>
      <c r="S4" s="1">
        <f>COUNTIFS(Table2[Sub-Sector],Table3[[#This Row],[Sub-Sector]],Table2[% Price above 50 EMA],"&gt;=0")/Table3[[#This Row],[Count]]</f>
        <v>0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0.5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211.5</v>
      </c>
      <c r="X4">
        <f>_xlfn.RANK.AVG(Table3[[#This Row],[Score]],Table3[Score],1)</f>
        <v>8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84.5</v>
      </c>
      <c r="Z4">
        <f>_xlfn.RANK.AVG(Table3[[#This Row],[Score 2 ]],Table3[[Score 2 ]],1)</f>
        <v>3</v>
      </c>
    </row>
    <row r="5" spans="1:26" x14ac:dyDescent="0.3">
      <c r="A5" t="s">
        <v>128</v>
      </c>
      <c r="B5">
        <f>COUNTIFS(Table2[Sub-Sector],Table3[[#This Row],[Sub-Sector]])</f>
        <v>6</v>
      </c>
      <c r="C5" s="1">
        <f>COUNTIFS(Table2[Sub-Sector],Table3[[#This Row],[Sub-Sector]],Table2[Uptrend],"Uptrend")/Table3[[#This Row],[Count]]</f>
        <v>0.66666666666666663</v>
      </c>
      <c r="D5" s="1">
        <f>COUNTIFS(Table2[Sub-Sector],Table3[[#This Row],[Sub-Sector]],Table2[1W Return vs Nifty],"&gt;=5")/Table3[[#This Row],[Count]]</f>
        <v>0.66666666666666663</v>
      </c>
      <c r="E5" s="1">
        <f>COUNTIFS(Table2[Sub-Sector],Table3[[#This Row],[Sub-Sector]],Table2[1M Return vs Nifty],"&gt;=5")/Table3[[#This Row],[Count]]</f>
        <v>0.66666666666666663</v>
      </c>
      <c r="F5" s="1">
        <f>COUNTIFS(Table2[Sub-Sector],Table3[[#This Row],[Sub-Sector]],Table2[6M Return vs Nifty],"&gt;=10")/Table3[[#This Row],[Count]]</f>
        <v>0.83333333333333337</v>
      </c>
      <c r="G5" s="1">
        <f>COUNTIFS(Table2[Sub-Sector],Table3[[#This Row],[Sub-Sector]],Table2[1Y Return vs Nifty],"&gt;=10")/Table3[[#This Row],[Count]]</f>
        <v>0.66666666666666663</v>
      </c>
      <c r="H5" s="1">
        <f>COUNTIFS(Table2[Sub-Sector],Table3[[#This Row],[Sub-Sector]],Table2[RSI Exponential â€“ 14D],"&gt;=50")/Table3[[#This Row],[Count]]</f>
        <v>0.66666666666666663</v>
      </c>
      <c r="I5" s="1">
        <f>COUNTIFS(Table2[Sub-Sector],Table3[[#This Row],[Sub-Sector]],Table2[Relative Volume],"&gt;=1")/Table3[[#This Row],[Count]]</f>
        <v>0.66666666666666663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0.83333333333333337</v>
      </c>
      <c r="L5" s="1">
        <f>COUNTIFS(Table2[Sub-Sector],Table3[[#This Row],[Sub-Sector]],Table2[% Away From Current Week Low],"&gt;=0.05")/Table3[[#This Row],[Count]]</f>
        <v>0.16666666666666666</v>
      </c>
      <c r="M5" s="1">
        <f>COUNTIFS(Table2[Sub-Sector],Table3[[#This Row],[Sub-Sector]],Table2[% Away From Current Week High],"&lt;=0.05")/Table3[[#This Row],[Count]]</f>
        <v>0.66666666666666663</v>
      </c>
      <c r="N5" s="1">
        <f>COUNTIFS(Table2[Sub-Sector],Table3[[#This Row],[Sub-Sector]],Table2[% Away From Current Month Low],"&gt;=0.05")/Table3[[#This Row],[Count]]</f>
        <v>0.5</v>
      </c>
      <c r="O5" s="1">
        <f>COUNTIFS(Table2[Sub-Sector],Table3[[#This Row],[Sub-Sector]],Table2[% Away From Current Month High],"&lt;=0.05")/Table3[[#This Row],[Count]]</f>
        <v>0.16666666666666666</v>
      </c>
      <c r="P5" s="1">
        <f>COUNTIFS(Table2[Sub-Sector],Table3[[#This Row],[Sub-Sector]],Table2[% Away From 52W High],"&lt;=10")/Table3[[#This Row],[Count]]</f>
        <v>0.16666666666666666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0.66666666666666663</v>
      </c>
      <c r="S5" s="1">
        <f>COUNTIFS(Table2[Sub-Sector],Table3[[#This Row],[Sub-Sector]],Table2[% Price above 50 EMA],"&gt;=0")/Table3[[#This Row],[Count]]</f>
        <v>0.83333333333333337</v>
      </c>
      <c r="T5" s="1">
        <f>COUNTIFS(Table2[Sub-Sector],Table3[[#This Row],[Sub-Sector]],Table2[% Price above 200 EMA],"&gt;=0")/Table3[[#This Row],[Count]]</f>
        <v>0.83333333333333337</v>
      </c>
      <c r="U5" s="1">
        <f>COUNTIFS(Table2[Sub-Sector],Table3[[#This Row],[Sub-Sector]],Table2[Rate of Change - Zone],"Positive")/Table3[[#This Row],[Count]]</f>
        <v>0.83333333333333337</v>
      </c>
      <c r="V5" s="1">
        <f>COUNTIFS(Table2[Sub-Sector],Table3[[#This Row],[Sub-Sector]],Table2[Sharpe Ratio],"&gt;=0.10")/Table3[[#This Row],[Count]]</f>
        <v>0.5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129.5</v>
      </c>
      <c r="X5">
        <f>_xlfn.RANK.AVG(Table3[[#This Row],[Score]],Table3[Score],1)</f>
        <v>2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94.5</v>
      </c>
      <c r="Z5">
        <f>_xlfn.RANK.AVG(Table3[[#This Row],[Score 2 ]],Table3[[Score 2 ]],1)</f>
        <v>4</v>
      </c>
    </row>
    <row r="6" spans="1:26" x14ac:dyDescent="0.3">
      <c r="A6" t="s">
        <v>1565</v>
      </c>
      <c r="B6">
        <f>COUNTIFS(Table2[Sub-Sector],Table3[[#This Row],[Sub-Sector]])</f>
        <v>2</v>
      </c>
      <c r="C6" s="1">
        <f>COUNTIFS(Table2[Sub-Sector],Table3[[#This Row],[Sub-Sector]],Table2[Uptrend],"Uptrend")/Table3[[#This Row],[Count]]</f>
        <v>0.5</v>
      </c>
      <c r="D6" s="1">
        <f>COUNTIFS(Table2[Sub-Sector],Table3[[#This Row],[Sub-Sector]],Table2[1W Return vs Nifty],"&gt;=5")/Table3[[#This Row],[Count]]</f>
        <v>1</v>
      </c>
      <c r="E6" s="1">
        <f>COUNTIFS(Table2[Sub-Sector],Table3[[#This Row],[Sub-Sector]],Table2[1M Return vs Nifty],"&gt;=5")/Table3[[#This Row],[Count]]</f>
        <v>1</v>
      </c>
      <c r="F6" s="1">
        <f>COUNTIFS(Table2[Sub-Sector],Table3[[#This Row],[Sub-Sector]],Table2[6M Return vs Nifty],"&gt;=10")/Table3[[#This Row],[Count]]</f>
        <v>0.5</v>
      </c>
      <c r="G6" s="1">
        <f>COUNTIFS(Table2[Sub-Sector],Table3[[#This Row],[Sub-Sector]],Table2[1Y Return vs Nifty],"&gt;=10")/Table3[[#This Row],[Count]]</f>
        <v>0.5</v>
      </c>
      <c r="H6" s="1">
        <f>COUNTIFS(Table2[Sub-Sector],Table3[[#This Row],[Sub-Sector]],Table2[RSI Exponential â€“ 14D],"&gt;=50")/Table3[[#This Row],[Count]]</f>
        <v>1</v>
      </c>
      <c r="I6" s="1">
        <f>COUNTIFS(Table2[Sub-Sector],Table3[[#This Row],[Sub-Sector]],Table2[Relative Volume],"&gt;=1")/Table3[[#This Row],[Count]]</f>
        <v>1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0.5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0.5</v>
      </c>
      <c r="N6" s="1">
        <f>COUNTIFS(Table2[Sub-Sector],Table3[[#This Row],[Sub-Sector]],Table2[% Away From Current Month Low],"&gt;=0.05")/Table3[[#This Row],[Count]]</f>
        <v>1</v>
      </c>
      <c r="O6" s="1">
        <f>COUNTIFS(Table2[Sub-Sector],Table3[[#This Row],[Sub-Sector]],Table2[% Away From Current Month High],"&lt;=0.05")/Table3[[#This Row],[Count]]</f>
        <v>0</v>
      </c>
      <c r="P6" s="1">
        <f>COUNTIFS(Table2[Sub-Sector],Table3[[#This Row],[Sub-Sector]],Table2[% Away From 52W High],"&lt;=10")/Table3[[#This Row],[Count]]</f>
        <v>0.5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1</v>
      </c>
      <c r="S6" s="1">
        <f>COUNTIFS(Table2[Sub-Sector],Table3[[#This Row],[Sub-Sector]],Table2[% Price above 50 EMA],"&gt;=0")/Table3[[#This Row],[Count]]</f>
        <v>1</v>
      </c>
      <c r="T6" s="1">
        <f>COUNTIFS(Table2[Sub-Sector],Table3[[#This Row],[Sub-Sector]],Table2[% Price above 200 EMA],"&gt;=0")/Table3[[#This Row],[Count]]</f>
        <v>0.5</v>
      </c>
      <c r="U6" s="1">
        <f>COUNTIFS(Table2[Sub-Sector],Table3[[#This Row],[Sub-Sector]],Table2[Rate of Change - Zone],"Positive")/Table3[[#This Row],[Count]]</f>
        <v>1</v>
      </c>
      <c r="V6" s="1">
        <f>COUNTIFS(Table2[Sub-Sector],Table3[[#This Row],[Sub-Sector]],Table2[Sharpe Ratio],"&gt;=0.10")/Table3[[#This Row],[Count]]</f>
        <v>0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143</v>
      </c>
      <c r="X6">
        <f>_xlfn.RANK.AVG(Table3[[#This Row],[Score]],Table3[Score],1)</f>
        <v>4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112.5</v>
      </c>
      <c r="Z6">
        <f>_xlfn.RANK.AVG(Table3[[#This Row],[Score 2 ]],Table3[[Score 2 ]],1)</f>
        <v>5</v>
      </c>
    </row>
    <row r="7" spans="1:26" x14ac:dyDescent="0.3">
      <c r="A7" t="s">
        <v>208</v>
      </c>
      <c r="B7">
        <f>COUNTIFS(Table2[Sub-Sector],Table3[[#This Row],[Sub-Sector]])</f>
        <v>8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</v>
      </c>
      <c r="E7" s="1">
        <f>COUNTIFS(Table2[Sub-Sector],Table3[[#This Row],[Sub-Sector]],Table2[1M Return vs Nifty],"&gt;=5")/Table3[[#This Row],[Count]]</f>
        <v>0.375</v>
      </c>
      <c r="F7" s="1">
        <f>COUNTIFS(Table2[Sub-Sector],Table3[[#This Row],[Sub-Sector]],Table2[6M Return vs Nifty],"&gt;=10")/Table3[[#This Row],[Count]]</f>
        <v>0.75</v>
      </c>
      <c r="G7" s="1">
        <f>COUNTIFS(Table2[Sub-Sector],Table3[[#This Row],[Sub-Sector]],Table2[1Y Return vs Nifty],"&gt;=10")/Table3[[#This Row],[Count]]</f>
        <v>1</v>
      </c>
      <c r="H7" s="1">
        <f>COUNTIFS(Table2[Sub-Sector],Table3[[#This Row],[Sub-Sector]],Table2[RSI Exponential â€“ 14D],"&gt;=50")/Table3[[#This Row],[Count]]</f>
        <v>0.625</v>
      </c>
      <c r="I7" s="1">
        <f>COUNTIFS(Table2[Sub-Sector],Table3[[#This Row],[Sub-Sector]],Table2[Relative Volume],"&gt;=1")/Table3[[#This Row],[Count]]</f>
        <v>0.25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0.375</v>
      </c>
      <c r="O7" s="1">
        <f>COUNTIFS(Table2[Sub-Sector],Table3[[#This Row],[Sub-Sector]],Table2[% Away From Current Month High],"&lt;=0.05")/Table3[[#This Row],[Count]]</f>
        <v>0.5</v>
      </c>
      <c r="P7" s="1">
        <f>COUNTIFS(Table2[Sub-Sector],Table3[[#This Row],[Sub-Sector]],Table2[% Away From 52W High],"&lt;=10")/Table3[[#This Row],[Count]]</f>
        <v>0.5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0.625</v>
      </c>
      <c r="S7" s="1">
        <f>COUNTIFS(Table2[Sub-Sector],Table3[[#This Row],[Sub-Sector]],Table2[% Price above 50 EMA],"&gt;=0")/Table3[[#This Row],[Count]]</f>
        <v>0.875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0.875</v>
      </c>
      <c r="V7" s="1">
        <f>COUNTIFS(Table2[Sub-Sector],Table3[[#This Row],[Sub-Sector]],Table2[Sharpe Ratio],"&gt;=0.10")/Table3[[#This Row],[Count]]</f>
        <v>0.5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240</v>
      </c>
      <c r="X7">
        <f>_xlfn.RANK.AVG(Table3[[#This Row],[Score]],Table3[Score],1)</f>
        <v>11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113.5</v>
      </c>
      <c r="Z7">
        <f>_xlfn.RANK.AVG(Table3[[#This Row],[Score 2 ]],Table3[[Score 2 ]],1)</f>
        <v>6</v>
      </c>
    </row>
    <row r="8" spans="1:26" x14ac:dyDescent="0.3">
      <c r="A8" t="s">
        <v>376</v>
      </c>
      <c r="B8">
        <f>COUNTIFS(Table2[Sub-Sector],Table3[[#This Row],[Sub-Sector]])</f>
        <v>4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0.25</v>
      </c>
      <c r="E8" s="1">
        <f>COUNTIFS(Table2[Sub-Sector],Table3[[#This Row],[Sub-Sector]],Table2[1M Return vs Nifty],"&gt;=5")/Table3[[#This Row],[Count]]</f>
        <v>0.75</v>
      </c>
      <c r="F8" s="1">
        <f>COUNTIFS(Table2[Sub-Sector],Table3[[#This Row],[Sub-Sector]],Table2[6M Return vs Nifty],"&gt;=10")/Table3[[#This Row],[Count]]</f>
        <v>1</v>
      </c>
      <c r="G8" s="1">
        <f>COUNTIFS(Table2[Sub-Sector],Table3[[#This Row],[Sub-Sector]],Table2[1Y Return vs Nifty],"&gt;=10")/Table3[[#This Row],[Count]]</f>
        <v>0.75</v>
      </c>
      <c r="H8" s="1">
        <f>COUNTIFS(Table2[Sub-Sector],Table3[[#This Row],[Sub-Sector]],Table2[RSI Exponential â€“ 14D],"&gt;=50")/Table3[[#This Row],[Count]]</f>
        <v>0.5</v>
      </c>
      <c r="I8" s="1">
        <f>COUNTIFS(Table2[Sub-Sector],Table3[[#This Row],[Sub-Sector]],Table2[Relative Volume],"&gt;=1")/Table3[[#This Row],[Count]]</f>
        <v>0.25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0.75</v>
      </c>
      <c r="L8" s="1">
        <f>COUNTIFS(Table2[Sub-Sector],Table3[[#This Row],[Sub-Sector]],Table2[% Away From Current Week Low],"&gt;=0.05")/Table3[[#This Row],[Count]]</f>
        <v>0</v>
      </c>
      <c r="M8" s="1">
        <f>COUNTIFS(Table2[Sub-Sector],Table3[[#This Row],[Sub-Sector]],Table2[% Away From Current Week High],"&lt;=0.05")/Table3[[#This Row],[Count]]</f>
        <v>0.75</v>
      </c>
      <c r="N8" s="1">
        <f>COUNTIFS(Table2[Sub-Sector],Table3[[#This Row],[Sub-Sector]],Table2[% Away From Current Month Low],"&gt;=0.05")/Table3[[#This Row],[Count]]</f>
        <v>0.25</v>
      </c>
      <c r="O8" s="1">
        <f>COUNTIFS(Table2[Sub-Sector],Table3[[#This Row],[Sub-Sector]],Table2[% Away From Current Month High],"&lt;=0.05")/Table3[[#This Row],[Count]]</f>
        <v>0.25</v>
      </c>
      <c r="P8" s="1">
        <f>COUNTIFS(Table2[Sub-Sector],Table3[[#This Row],[Sub-Sector]],Table2[% Away From 52W High],"&lt;=10")/Table3[[#This Row],[Count]]</f>
        <v>0.5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0.5</v>
      </c>
      <c r="S8" s="1">
        <f>COUNTIFS(Table2[Sub-Sector],Table3[[#This Row],[Sub-Sector]],Table2[% Price above 50 EMA],"&gt;=0")/Table3[[#This Row],[Count]]</f>
        <v>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0.75</v>
      </c>
      <c r="V8" s="1">
        <f>COUNTIFS(Table2[Sub-Sector],Table3[[#This Row],[Sub-Sector]],Table2[Sharpe Ratio],"&gt;=0.10")/Table3[[#This Row],[Count]]</f>
        <v>0.5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178</v>
      </c>
      <c r="X8">
        <f>_xlfn.RANK.AVG(Table3[[#This Row],[Score]],Table3[Score],1)</f>
        <v>6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127</v>
      </c>
      <c r="Z8">
        <f>_xlfn.RANK.AVG(Table3[[#This Row],[Score 2 ]],Table3[[Score 2 ]],1)</f>
        <v>7</v>
      </c>
    </row>
    <row r="9" spans="1:26" x14ac:dyDescent="0.3">
      <c r="A9" t="s">
        <v>966</v>
      </c>
      <c r="B9">
        <f>COUNTIFS(Table2[Sub-Sector],Table3[[#This Row],[Sub-Sector]])</f>
        <v>2</v>
      </c>
      <c r="C9" s="1">
        <f>COUNTIFS(Table2[Sub-Sector],Table3[[#This Row],[Sub-Sector]],Table2[Uptrend],"Uptrend")/Table3[[#This Row],[Count]]</f>
        <v>0.5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0.5</v>
      </c>
      <c r="F9" s="1">
        <f>COUNTIFS(Table2[Sub-Sector],Table3[[#This Row],[Sub-Sector]],Table2[6M Return vs Nifty],"&gt;=10")/Table3[[#This Row],[Count]]</f>
        <v>0.5</v>
      </c>
      <c r="G9" s="1">
        <f>COUNTIFS(Table2[Sub-Sector],Table3[[#This Row],[Sub-Sector]],Table2[1Y Return vs Nifty],"&gt;=10")/Table3[[#This Row],[Count]]</f>
        <v>0.5</v>
      </c>
      <c r="H9" s="1">
        <f>COUNTIFS(Table2[Sub-Sector],Table3[[#This Row],[Sub-Sector]],Table2[RSI Exponential â€“ 14D],"&gt;=50")/Table3[[#This Row],[Count]]</f>
        <v>0.5</v>
      </c>
      <c r="I9" s="1">
        <f>COUNTIFS(Table2[Sub-Sector],Table3[[#This Row],[Sub-Sector]],Table2[Relative Volume],"&gt;=1")/Table3[[#This Row],[Count]]</f>
        <v>0.5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0.5</v>
      </c>
      <c r="N9" s="1">
        <f>COUNTIFS(Table2[Sub-Sector],Table3[[#This Row],[Sub-Sector]],Table2[% Away From Current Month Low],"&gt;=0.05")/Table3[[#This Row],[Count]]</f>
        <v>0</v>
      </c>
      <c r="O9" s="1">
        <f>COUNTIFS(Table2[Sub-Sector],Table3[[#This Row],[Sub-Sector]],Table2[% Away From Current Month High],"&lt;=0.05")/Table3[[#This Row],[Count]]</f>
        <v>0</v>
      </c>
      <c r="P9" s="1">
        <f>COUNTIFS(Table2[Sub-Sector],Table3[[#This Row],[Sub-Sector]],Table2[% Away From 52W High],"&lt;=10")/Table3[[#This Row],[Count]]</f>
        <v>0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0.5</v>
      </c>
      <c r="S9" s="1">
        <f>COUNTIFS(Table2[Sub-Sector],Table3[[#This Row],[Sub-Sector]],Table2[% Price above 50 EMA],"&gt;=0")/Table3[[#This Row],[Count]]</f>
        <v>0.5</v>
      </c>
      <c r="T9" s="1">
        <f>COUNTIFS(Table2[Sub-Sector],Table3[[#This Row],[Sub-Sector]],Table2[% Price above 200 EMA],"&gt;=0")/Table3[[#This Row],[Count]]</f>
        <v>0.5</v>
      </c>
      <c r="U9" s="1">
        <f>COUNTIFS(Table2[Sub-Sector],Table3[[#This Row],[Sub-Sector]],Table2[Rate of Change - Zone],"Positive")/Table3[[#This Row],[Count]]</f>
        <v>1</v>
      </c>
      <c r="V9" s="1">
        <f>COUNTIFS(Table2[Sub-Sector],Table3[[#This Row],[Sub-Sector]],Table2[Sharpe Ratio],"&gt;=0.10")/Table3[[#This Row],[Count]]</f>
        <v>0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260.5</v>
      </c>
      <c r="X9">
        <f>_xlfn.RANK.AVG(Table3[[#This Row],[Score]],Table3[Score],1)</f>
        <v>18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</v>
      </c>
      <c r="Z9">
        <f>_xlfn.RANK.AVG(Table3[[#This Row],[Score 2 ]],Table3[[Score 2 ]],1)</f>
        <v>8.5</v>
      </c>
    </row>
    <row r="10" spans="1:26" x14ac:dyDescent="0.3">
      <c r="A10" t="s">
        <v>360</v>
      </c>
      <c r="B10">
        <f>COUNTIFS(Table2[Sub-Sector],Table3[[#This Row],[Sub-Sector]])</f>
        <v>2</v>
      </c>
      <c r="C10" s="1">
        <f>COUNTIFS(Table2[Sub-Sector],Table3[[#This Row],[Sub-Sector]],Table2[Uptrend],"Uptrend")/Table3[[#This Row],[Count]]</f>
        <v>1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0.5</v>
      </c>
      <c r="F10" s="1">
        <f>COUNTIFS(Table2[Sub-Sector],Table3[[#This Row],[Sub-Sector]],Table2[6M Return vs Nifty],"&gt;=10")/Table3[[#This Row],[Count]]</f>
        <v>0.5</v>
      </c>
      <c r="G10" s="1">
        <f>COUNTIFS(Table2[Sub-Sector],Table3[[#This Row],[Sub-Sector]],Table2[1Y Return vs Nifty],"&gt;=10")/Table3[[#This Row],[Count]]</f>
        <v>0.5</v>
      </c>
      <c r="H10" s="1">
        <f>COUNTIFS(Table2[Sub-Sector],Table3[[#This Row],[Sub-Sector]],Table2[RSI Exponential â€“ 14D],"&gt;=50")/Table3[[#This Row],[Count]]</f>
        <v>0.5</v>
      </c>
      <c r="I10" s="1">
        <f>COUNTIFS(Table2[Sub-Sector],Table3[[#This Row],[Sub-Sector]],Table2[Relative Volume],"&gt;=1")/Table3[[#This Row],[Count]]</f>
        <v>0.5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0</v>
      </c>
      <c r="O10" s="1">
        <f>COUNTIFS(Table2[Sub-Sector],Table3[[#This Row],[Sub-Sector]],Table2[% Away From Current Month High],"&lt;=0.05")/Table3[[#This Row],[Count]]</f>
        <v>0.5</v>
      </c>
      <c r="P10" s="1">
        <f>COUNTIFS(Table2[Sub-Sector],Table3[[#This Row],[Sub-Sector]],Table2[% Away From 52W High],"&lt;=10")/Table3[[#This Row],[Count]]</f>
        <v>0.5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0.5</v>
      </c>
      <c r="S10" s="1">
        <f>COUNTIFS(Table2[Sub-Sector],Table3[[#This Row],[Sub-Sector]],Table2[% Price above 50 EMA],"&gt;=0")/Table3[[#This Row],[Count]]</f>
        <v>0.5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1</v>
      </c>
      <c r="V10" s="1">
        <f>COUNTIFS(Table2[Sub-Sector],Table3[[#This Row],[Sub-Sector]],Table2[Sharpe Ratio],"&gt;=0.10")/Table3[[#This Row],[Count]]</f>
        <v>0.5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245</v>
      </c>
      <c r="X10">
        <f>_xlfn.RANK.AVG(Table3[[#This Row],[Score]],Table3[Score],1)</f>
        <v>15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</v>
      </c>
      <c r="Z10">
        <f>_xlfn.RANK.AVG(Table3[[#This Row],[Score 2 ]],Table3[[Score 2 ]],1)</f>
        <v>8.5</v>
      </c>
    </row>
    <row r="11" spans="1:26" x14ac:dyDescent="0.3">
      <c r="A11" t="s">
        <v>248</v>
      </c>
      <c r="B11">
        <f>COUNTIFS(Table2[Sub-Sector],Table3[[#This Row],[Sub-Sector]])</f>
        <v>14</v>
      </c>
      <c r="C11" s="1">
        <f>COUNTIFS(Table2[Sub-Sector],Table3[[#This Row],[Sub-Sector]],Table2[Uptrend],"Uptrend")/Table3[[#This Row],[Count]]</f>
        <v>0.8571428571428571</v>
      </c>
      <c r="D11" s="1">
        <f>COUNTIFS(Table2[Sub-Sector],Table3[[#This Row],[Sub-Sector]],Table2[1W Return vs Nifty],"&gt;=5")/Table3[[#This Row],[Count]]</f>
        <v>0.2857142857142857</v>
      </c>
      <c r="E11" s="1">
        <f>COUNTIFS(Table2[Sub-Sector],Table3[[#This Row],[Sub-Sector]],Table2[1M Return vs Nifty],"&gt;=5")/Table3[[#This Row],[Count]]</f>
        <v>0.7857142857142857</v>
      </c>
      <c r="F11" s="1">
        <f>COUNTIFS(Table2[Sub-Sector],Table3[[#This Row],[Sub-Sector]],Table2[6M Return vs Nifty],"&gt;=10")/Table3[[#This Row],[Count]]</f>
        <v>0.8571428571428571</v>
      </c>
      <c r="G11" s="1">
        <f>COUNTIFS(Table2[Sub-Sector],Table3[[#This Row],[Sub-Sector]],Table2[1Y Return vs Nifty],"&gt;=10")/Table3[[#This Row],[Count]]</f>
        <v>0.6428571428571429</v>
      </c>
      <c r="H11" s="1">
        <f>COUNTIFS(Table2[Sub-Sector],Table3[[#This Row],[Sub-Sector]],Table2[RSI Exponential â€“ 14D],"&gt;=50")/Table3[[#This Row],[Count]]</f>
        <v>0.7142857142857143</v>
      </c>
      <c r="I11" s="1">
        <f>COUNTIFS(Table2[Sub-Sector],Table3[[#This Row],[Sub-Sector]],Table2[Relative Volume],"&gt;=1")/Table3[[#This Row],[Count]]</f>
        <v>0.35714285714285715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0.14285714285714285</v>
      </c>
      <c r="M11" s="1">
        <f>COUNTIFS(Table2[Sub-Sector],Table3[[#This Row],[Sub-Sector]],Table2[% Away From Current Week High],"&lt;=0.05")/Table3[[#This Row],[Count]]</f>
        <v>0.7857142857142857</v>
      </c>
      <c r="N11" s="1">
        <f>COUNTIFS(Table2[Sub-Sector],Table3[[#This Row],[Sub-Sector]],Table2[% Away From Current Month Low],"&gt;=0.05")/Table3[[#This Row],[Count]]</f>
        <v>0.42857142857142855</v>
      </c>
      <c r="O11" s="1">
        <f>COUNTIFS(Table2[Sub-Sector],Table3[[#This Row],[Sub-Sector]],Table2[% Away From Current Month High],"&lt;=0.05")/Table3[[#This Row],[Count]]</f>
        <v>0.5</v>
      </c>
      <c r="P11" s="1">
        <f>COUNTIFS(Table2[Sub-Sector],Table3[[#This Row],[Sub-Sector]],Table2[% Away From 52W High],"&lt;=10")/Table3[[#This Row],[Count]]</f>
        <v>0.5714285714285714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0.7142857142857143</v>
      </c>
      <c r="S11" s="1">
        <f>COUNTIFS(Table2[Sub-Sector],Table3[[#This Row],[Sub-Sector]],Table2[% Price above 50 EMA],"&gt;=0")/Table3[[#This Row],[Count]]</f>
        <v>0.8571428571428571</v>
      </c>
      <c r="T11" s="1">
        <f>COUNTIFS(Table2[Sub-Sector],Table3[[#This Row],[Sub-Sector]],Table2[% Price above 200 EMA],"&gt;=0")/Table3[[#This Row],[Count]]</f>
        <v>0.9285714285714286</v>
      </c>
      <c r="U11" s="1">
        <f>COUNTIFS(Table2[Sub-Sector],Table3[[#This Row],[Sub-Sector]],Table2[Rate of Change - Zone],"Positive")/Table3[[#This Row],[Count]]</f>
        <v>0.7142857142857143</v>
      </c>
      <c r="V11" s="1">
        <f>COUNTIFS(Table2[Sub-Sector],Table3[[#This Row],[Sub-Sector]],Table2[Sharpe Ratio],"&gt;=0.10")/Table3[[#This Row],[Count]]</f>
        <v>0.42857142857142855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183.5</v>
      </c>
      <c r="X11">
        <f>_xlfn.RANK.AVG(Table3[[#This Row],[Score]],Table3[Score],1)</f>
        <v>7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130.5</v>
      </c>
      <c r="Z11">
        <f>_xlfn.RANK.AVG(Table3[[#This Row],[Score 2 ]],Table3[[Score 2 ]],1)</f>
        <v>10</v>
      </c>
    </row>
    <row r="12" spans="1:26" x14ac:dyDescent="0.3">
      <c r="A12" t="s">
        <v>1130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1</v>
      </c>
      <c r="E12" s="1">
        <f>COUNTIFS(Table2[Sub-Sector],Table3[[#This Row],[Sub-Sector]],Table2[1M Return vs Nifty],"&gt;=5")/Table3[[#This Row],[Count]]</f>
        <v>1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0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0</v>
      </c>
      <c r="O12" s="1">
        <f>COUNTIFS(Table2[Sub-Sector],Table3[[#This Row],[Sub-Sector]],Table2[% Away From Current Month High],"&lt;=0.05")/Table3[[#This Row],[Count]]</f>
        <v>1</v>
      </c>
      <c r="P12" s="1">
        <f>COUNTIFS(Table2[Sub-Sector],Table3[[#This Row],[Sub-Sector]],Table2[% Away From 52W High],"&lt;=10")/Table3[[#This Row],[Count]]</f>
        <v>1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152</v>
      </c>
      <c r="X12">
        <f>_xlfn.RANK.AVG(Table3[[#This Row],[Score]],Table3[Score],1)</f>
        <v>5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2">
        <f>_xlfn.RANK.AVG(Table3[[#This Row],[Score 2 ]],Table3[[Score 2 ]],1)</f>
        <v>13.5</v>
      </c>
    </row>
    <row r="13" spans="1:26" x14ac:dyDescent="0.3">
      <c r="A13" t="s">
        <v>969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1</v>
      </c>
      <c r="E13" s="1">
        <f>COUNTIFS(Table2[Sub-Sector],Table3[[#This Row],[Sub-Sector]],Table2[1M Return vs Nifty],"&gt;=5")/Table3[[#This Row],[Count]]</f>
        <v>0</v>
      </c>
      <c r="F13" s="1">
        <f>COUNTIFS(Table2[Sub-Sector],Table3[[#This Row],[Sub-Sector]],Table2[6M Return vs Nifty],"&gt;=10")/Table3[[#This Row],[Count]]</f>
        <v>1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0</v>
      </c>
      <c r="I13" s="1">
        <f>COUNTIFS(Table2[Sub-Sector],Table3[[#This Row],[Sub-Sector]],Table2[Relative Volume],"&gt;=1")/Table3[[#This Row],[Count]]</f>
        <v>0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0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0</v>
      </c>
      <c r="N13" s="1">
        <f>COUNTIFS(Table2[Sub-Sector],Table3[[#This Row],[Sub-Sector]],Table2[% Away From Current Month Low],"&gt;=0.05")/Table3[[#This Row],[Count]]</f>
        <v>0</v>
      </c>
      <c r="O13" s="1">
        <f>COUNTIFS(Table2[Sub-Sector],Table3[[#This Row],[Sub-Sector]],Table2[% Away From Current Month High],"&lt;=0.05")/Table3[[#This Row],[Count]]</f>
        <v>0</v>
      </c>
      <c r="P13" s="1">
        <f>COUNTIFS(Table2[Sub-Sector],Table3[[#This Row],[Sub-Sector]],Table2[% Away From 52W High],"&lt;=10")/Table3[[#This Row],[Count]]</f>
        <v>0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</v>
      </c>
      <c r="S13" s="1">
        <f>COUNTIFS(Table2[Sub-Sector],Table3[[#This Row],[Sub-Sector]],Table2[% Price above 50 EMA],"&gt;=0")/Table3[[#This Row],[Count]]</f>
        <v>0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1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241.5</v>
      </c>
      <c r="X13">
        <f>_xlfn.RANK.AVG(Table3[[#This Row],[Score]],Table3[Score],1)</f>
        <v>12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3">
        <f>_xlfn.RANK.AVG(Table3[[#This Row],[Score 2 ]],Table3[[Score 2 ]],1)</f>
        <v>13.5</v>
      </c>
    </row>
    <row r="14" spans="1:26" x14ac:dyDescent="0.3">
      <c r="A14" t="s">
        <v>918</v>
      </c>
      <c r="B14">
        <f>COUNTIFS(Table2[Sub-Sector],Table3[[#This Row],[Sub-Sector]])</f>
        <v>1</v>
      </c>
      <c r="C14" s="1">
        <f>COUNTIFS(Table2[Sub-Sector],Table3[[#This Row],[Sub-Sector]],Table2[Uptrend],"Uptrend")/Table3[[#This Row],[Count]]</f>
        <v>1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1</v>
      </c>
      <c r="F14" s="1">
        <f>COUNTIFS(Table2[Sub-Sector],Table3[[#This Row],[Sub-Sector]],Table2[6M Return vs Nifty],"&gt;=10")/Table3[[#This Row],[Count]]</f>
        <v>1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0</v>
      </c>
      <c r="I14" s="1">
        <f>COUNTIFS(Table2[Sub-Sector],Table3[[#This Row],[Sub-Sector]],Table2[Relative Volume],"&gt;=1")/Table3[[#This Row],[Count]]</f>
        <v>0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</v>
      </c>
      <c r="M14" s="1">
        <f>COUNTIFS(Table2[Sub-Sector],Table3[[#This Row],[Sub-Sector]],Table2[% Away From Current Week High],"&lt;=0.05")/Table3[[#This Row],[Count]]</f>
        <v>0</v>
      </c>
      <c r="N14" s="1">
        <f>COUNTIFS(Table2[Sub-Sector],Table3[[#This Row],[Sub-Sector]],Table2[% Away From Current Month Low],"&gt;=0.05")/Table3[[#This Row],[Count]]</f>
        <v>0</v>
      </c>
      <c r="O14" s="1">
        <f>COUNTIFS(Table2[Sub-Sector],Table3[[#This Row],[Sub-Sector]],Table2[% Away From Current Month High],"&lt;=0.05")/Table3[[#This Row],[Count]]</f>
        <v>0</v>
      </c>
      <c r="P14" s="1">
        <f>COUNTIFS(Table2[Sub-Sector],Table3[[#This Row],[Sub-Sector]],Table2[% Away From 52W High],"&lt;=10")/Table3[[#This Row],[Count]]</f>
        <v>0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0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239.5</v>
      </c>
      <c r="X14">
        <f>_xlfn.RANK.AVG(Table3[[#This Row],[Score]],Table3[Score],1)</f>
        <v>10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4">
        <f>_xlfn.RANK.AVG(Table3[[#This Row],[Score 2 ]],Table3[[Score 2 ]],1)</f>
        <v>13.5</v>
      </c>
    </row>
    <row r="15" spans="1:26" x14ac:dyDescent="0.3">
      <c r="A15" t="s">
        <v>714</v>
      </c>
      <c r="B15">
        <f>COUNTIFS(Table2[Sub-Sector],Table3[[#This Row],[Sub-Sector]])</f>
        <v>1</v>
      </c>
      <c r="C15" s="1">
        <f>COUNTIFS(Table2[Sub-Sector],Table3[[#This Row],[Sub-Sector]],Table2[Uptrend],"Uptrend")/Table3[[#This Row],[Count]]</f>
        <v>0</v>
      </c>
      <c r="D15" s="1">
        <f>COUNTIFS(Table2[Sub-Sector],Table3[[#This Row],[Sub-Sector]],Table2[1W Return vs Nifty],"&gt;=5")/Table3[[#This Row],[Count]]</f>
        <v>1</v>
      </c>
      <c r="E15" s="1">
        <f>COUNTIFS(Table2[Sub-Sector],Table3[[#This Row],[Sub-Sector]],Table2[1M Return vs Nifty],"&gt;=5")/Table3[[#This Row],[Count]]</f>
        <v>0</v>
      </c>
      <c r="F15" s="1">
        <f>COUNTIFS(Table2[Sub-Sector],Table3[[#This Row],[Sub-Sector]],Table2[6M Return vs Nifty],"&gt;=10")/Table3[[#This Row],[Count]]</f>
        <v>1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0</v>
      </c>
      <c r="I15" s="1">
        <f>COUNTIFS(Table2[Sub-Sector],Table3[[#This Row],[Sub-Sector]],Table2[Relative Volume],"&gt;=1")/Table3[[#This Row],[Count]]</f>
        <v>0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0</v>
      </c>
      <c r="N15" s="1">
        <f>COUNTIFS(Table2[Sub-Sector],Table3[[#This Row],[Sub-Sector]],Table2[% Away From Current Month Low],"&gt;=0.05")/Table3[[#This Row],[Count]]</f>
        <v>0</v>
      </c>
      <c r="O15" s="1">
        <f>COUNTIFS(Table2[Sub-Sector],Table3[[#This Row],[Sub-Sector]],Table2[% Away From Current Month High],"&lt;=0.05")/Table3[[#This Row],[Count]]</f>
        <v>0</v>
      </c>
      <c r="P15" s="1">
        <f>COUNTIFS(Table2[Sub-Sector],Table3[[#This Row],[Sub-Sector]],Table2[% Away From 52W High],"&lt;=10")/Table3[[#This Row],[Count]]</f>
        <v>0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0</v>
      </c>
      <c r="S15" s="1">
        <f>COUNTIFS(Table2[Sub-Sector],Table3[[#This Row],[Sub-Sector]],Table2[% Price above 50 EMA],"&gt;=0")/Table3[[#This Row],[Count]]</f>
        <v>0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0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</v>
      </c>
      <c r="X15">
        <f>_xlfn.RANK.AVG(Table3[[#This Row],[Score]],Table3[Score],1)</f>
        <v>32.5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5">
        <f>_xlfn.RANK.AVG(Table3[[#This Row],[Score 2 ]],Table3[[Score 2 ]],1)</f>
        <v>13.5</v>
      </c>
    </row>
    <row r="16" spans="1:26" x14ac:dyDescent="0.3">
      <c r="A16" t="s">
        <v>753</v>
      </c>
      <c r="B16">
        <f>COUNTIFS(Table2[Sub-Sector],Table3[[#This Row],[Sub-Sector]])</f>
        <v>1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0</v>
      </c>
      <c r="F16" s="1">
        <f>COUNTIFS(Table2[Sub-Sector],Table3[[#This Row],[Sub-Sector]],Table2[6M Return vs Nifty],"&gt;=10")/Table3[[#This Row],[Count]]</f>
        <v>1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0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0</v>
      </c>
      <c r="N16" s="1">
        <f>COUNTIFS(Table2[Sub-Sector],Table3[[#This Row],[Sub-Sector]],Table2[% Away From Current Month Low],"&gt;=0.05")/Table3[[#This Row],[Count]]</f>
        <v>0</v>
      </c>
      <c r="O16" s="1">
        <f>COUNTIFS(Table2[Sub-Sector],Table3[[#This Row],[Sub-Sector]],Table2[% Away From Current Month High],"&lt;=0.05")/Table3[[#This Row],[Count]]</f>
        <v>0</v>
      </c>
      <c r="P16" s="1">
        <f>COUNTIFS(Table2[Sub-Sector],Table3[[#This Row],[Sub-Sector]],Table2[% Away From 52W High],"&lt;=10")/Table3[[#This Row],[Count]]</f>
        <v>1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</v>
      </c>
      <c r="X16">
        <f>_xlfn.RANK.AVG(Table3[[#This Row],[Score]],Table3[Score],1)</f>
        <v>31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6">
        <f>_xlfn.RANK.AVG(Table3[[#This Row],[Score 2 ]],Table3[[Score 2 ]],1)</f>
        <v>13.5</v>
      </c>
    </row>
    <row r="17" spans="1:26" x14ac:dyDescent="0.3">
      <c r="A17" t="s">
        <v>505</v>
      </c>
      <c r="B17">
        <f>COUNTIFS(Table2[Sub-Sector],Table3[[#This Row],[Sub-Sector]])</f>
        <v>1</v>
      </c>
      <c r="C17" s="1">
        <f>COUNTIFS(Table2[Sub-Sector],Table3[[#This Row],[Sub-Sector]],Table2[Uptrend],"Uptrend")/Table3[[#This Row],[Count]]</f>
        <v>0</v>
      </c>
      <c r="D17" s="1">
        <f>COUNTIFS(Table2[Sub-Sector],Table3[[#This Row],[Sub-Sector]],Table2[1W Return vs Nifty],"&gt;=5")/Table3[[#This Row],[Count]]</f>
        <v>1</v>
      </c>
      <c r="E17" s="1">
        <f>COUNTIFS(Table2[Sub-Sector],Table3[[#This Row],[Sub-Sector]],Table2[1M Return vs Nifty],"&gt;=5")/Table3[[#This Row],[Count]]</f>
        <v>0</v>
      </c>
      <c r="F17" s="1">
        <f>COUNTIFS(Table2[Sub-Sector],Table3[[#This Row],[Sub-Sector]],Table2[6M Return vs Nifty],"&gt;=10")/Table3[[#This Row],[Count]]</f>
        <v>0</v>
      </c>
      <c r="G17" s="1">
        <f>COUNTIFS(Table2[Sub-Sector],Table3[[#This Row],[Sub-Sector]],Table2[1Y Return vs Nifty],"&gt;=10")/Table3[[#This Row],[Count]]</f>
        <v>1</v>
      </c>
      <c r="H17" s="1">
        <f>COUNTIFS(Table2[Sub-Sector],Table3[[#This Row],[Sub-Sector]],Table2[RSI Exponential â€“ 14D],"&gt;=50")/Table3[[#This Row],[Count]]</f>
        <v>1</v>
      </c>
      <c r="I17" s="1">
        <f>COUNTIFS(Table2[Sub-Sector],Table3[[#This Row],[Sub-Sector]],Table2[Relative Volume],"&gt;=1")/Table3[[#This Row],[Count]]</f>
        <v>1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1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1</v>
      </c>
      <c r="O17" s="1">
        <f>COUNTIFS(Table2[Sub-Sector],Table3[[#This Row],[Sub-Sector]],Table2[% Away From Current Month High],"&lt;=0.05")/Table3[[#This Row],[Count]]</f>
        <v>1</v>
      </c>
      <c r="P17" s="1">
        <f>COUNTIFS(Table2[Sub-Sector],Table3[[#This Row],[Sub-Sector]],Table2[% Away From 52W High],"&lt;=10")/Table3[[#This Row],[Count]]</f>
        <v>0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1</v>
      </c>
      <c r="S17" s="1">
        <f>COUNTIFS(Table2[Sub-Sector],Table3[[#This Row],[Sub-Sector]],Table2[% Price above 50 EMA],"&gt;=0")/Table3[[#This Row],[Count]]</f>
        <v>1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1</v>
      </c>
      <c r="V17" s="1">
        <f>COUNTIFS(Table2[Sub-Sector],Table3[[#This Row],[Sub-Sector]],Table2[Sharpe Ratio],"&gt;=0.10")/Table3[[#This Row],[Count]]</f>
        <v>0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</v>
      </c>
      <c r="X17">
        <f>_xlfn.RANK.AVG(Table3[[#This Row],[Score]],Table3[Score],1)</f>
        <v>32.5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7">
        <f>_xlfn.RANK.AVG(Table3[[#This Row],[Score 2 ]],Table3[[Score 2 ]],1)</f>
        <v>13.5</v>
      </c>
    </row>
    <row r="18" spans="1:26" x14ac:dyDescent="0.3">
      <c r="A18" t="s">
        <v>178</v>
      </c>
      <c r="B18">
        <f>COUNTIFS(Table2[Sub-Sector],Table3[[#This Row],[Sub-Sector]])</f>
        <v>2</v>
      </c>
      <c r="C18" s="1">
        <f>COUNTIFS(Table2[Sub-Sector],Table3[[#This Row],[Sub-Sector]],Table2[Uptrend],"Uptrend")/Table3[[#This Row],[Count]]</f>
        <v>0.5</v>
      </c>
      <c r="D18" s="1">
        <f>COUNTIFS(Table2[Sub-Sector],Table3[[#This Row],[Sub-Sector]],Table2[1W Return vs Nifty],"&gt;=5")/Table3[[#This Row],[Count]]</f>
        <v>0</v>
      </c>
      <c r="E18" s="1">
        <f>COUNTIFS(Table2[Sub-Sector],Table3[[#This Row],[Sub-Sector]],Table2[1M Return vs Nifty],"&gt;=5")/Table3[[#This Row],[Count]]</f>
        <v>0.5</v>
      </c>
      <c r="F18" s="1">
        <f>COUNTIFS(Table2[Sub-Sector],Table3[[#This Row],[Sub-Sector]],Table2[6M Return vs Nifty],"&gt;=10")/Table3[[#This Row],[Count]]</f>
        <v>0.5</v>
      </c>
      <c r="G18" s="1">
        <f>COUNTIFS(Table2[Sub-Sector],Table3[[#This Row],[Sub-Sector]],Table2[1Y Return vs Nifty],"&gt;=10")/Table3[[#This Row],[Count]]</f>
        <v>1</v>
      </c>
      <c r="H18" s="1">
        <f>COUNTIFS(Table2[Sub-Sector],Table3[[#This Row],[Sub-Sector]],Table2[RSI Exponential â€“ 14D],"&gt;=50")/Table3[[#This Row],[Count]]</f>
        <v>0</v>
      </c>
      <c r="I18" s="1">
        <f>COUNTIFS(Table2[Sub-Sector],Table3[[#This Row],[Sub-Sector]],Table2[Relative Volume],"&gt;=1")/Table3[[#This Row],[Count]]</f>
        <v>0.5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0.5</v>
      </c>
      <c r="L18" s="1">
        <f>COUNTIFS(Table2[Sub-Sector],Table3[[#This Row],[Sub-Sector]],Table2[% Away From Current Week Low],"&gt;=0.05")/Table3[[#This Row],[Count]]</f>
        <v>0</v>
      </c>
      <c r="M18" s="1">
        <f>COUNTIFS(Table2[Sub-Sector],Table3[[#This Row],[Sub-Sector]],Table2[% Away From Current Week High],"&lt;=0.05")/Table3[[#This Row],[Count]]</f>
        <v>0.5</v>
      </c>
      <c r="N18" s="1">
        <f>COUNTIFS(Table2[Sub-Sector],Table3[[#This Row],[Sub-Sector]],Table2[% Away From Current Month Low],"&gt;=0.05")/Table3[[#This Row],[Count]]</f>
        <v>0</v>
      </c>
      <c r="O18" s="1">
        <f>COUNTIFS(Table2[Sub-Sector],Table3[[#This Row],[Sub-Sector]],Table2[% Away From Current Month High],"&lt;=0.05")/Table3[[#This Row],[Count]]</f>
        <v>0</v>
      </c>
      <c r="P18" s="1">
        <f>COUNTIFS(Table2[Sub-Sector],Table3[[#This Row],[Sub-Sector]],Table2[% Away From 52W High],"&lt;=10")/Table3[[#This Row],[Count]]</f>
        <v>0.5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</v>
      </c>
      <c r="S18" s="1">
        <f>COUNTIFS(Table2[Sub-Sector],Table3[[#This Row],[Sub-Sector]],Table2[% Price above 50 EMA],"&gt;=0")/Table3[[#This Row],[Count]]</f>
        <v>0.5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0.5</v>
      </c>
      <c r="V18" s="1">
        <f>COUNTIFS(Table2[Sub-Sector],Table3[[#This Row],[Sub-Sector]],Table2[Sharpe Ratio],"&gt;=0.10")/Table3[[#This Row],[Count]]</f>
        <v>0.5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278.5</v>
      </c>
      <c r="X18">
        <f>_xlfn.RANK.AVG(Table3[[#This Row],[Score]],Table3[Score],1)</f>
        <v>23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</v>
      </c>
      <c r="Z18">
        <f>_xlfn.RANK.AVG(Table3[[#This Row],[Score 2 ]],Table3[[Score 2 ]],1)</f>
        <v>17</v>
      </c>
    </row>
    <row r="19" spans="1:26" x14ac:dyDescent="0.3">
      <c r="A19" t="s">
        <v>407</v>
      </c>
      <c r="B19">
        <f>COUNTIFS(Table2[Sub-Sector],Table3[[#This Row],[Sub-Sector]])</f>
        <v>14</v>
      </c>
      <c r="C19" s="1">
        <f>COUNTIFS(Table2[Sub-Sector],Table3[[#This Row],[Sub-Sector]],Table2[Uptrend],"Uptrend")/Table3[[#This Row],[Count]]</f>
        <v>0.35714285714285715</v>
      </c>
      <c r="D19" s="1">
        <f>COUNTIFS(Table2[Sub-Sector],Table3[[#This Row],[Sub-Sector]],Table2[1W Return vs Nifty],"&gt;=5")/Table3[[#This Row],[Count]]</f>
        <v>0.21428571428571427</v>
      </c>
      <c r="E19" s="1">
        <f>COUNTIFS(Table2[Sub-Sector],Table3[[#This Row],[Sub-Sector]],Table2[1M Return vs Nifty],"&gt;=5")/Table3[[#This Row],[Count]]</f>
        <v>0.35714285714285715</v>
      </c>
      <c r="F19" s="1">
        <f>COUNTIFS(Table2[Sub-Sector],Table3[[#This Row],[Sub-Sector]],Table2[6M Return vs Nifty],"&gt;=10")/Table3[[#This Row],[Count]]</f>
        <v>0.6428571428571429</v>
      </c>
      <c r="G19" s="1">
        <f>COUNTIFS(Table2[Sub-Sector],Table3[[#This Row],[Sub-Sector]],Table2[1Y Return vs Nifty],"&gt;=10")/Table3[[#This Row],[Count]]</f>
        <v>0.5</v>
      </c>
      <c r="H19" s="1">
        <f>COUNTIFS(Table2[Sub-Sector],Table3[[#This Row],[Sub-Sector]],Table2[RSI Exponential â€“ 14D],"&gt;=50")/Table3[[#This Row],[Count]]</f>
        <v>0.21428571428571427</v>
      </c>
      <c r="I19" s="1">
        <f>COUNTIFS(Table2[Sub-Sector],Table3[[#This Row],[Sub-Sector]],Table2[Relative Volume],"&gt;=1")/Table3[[#This Row],[Count]]</f>
        <v>0.35714285714285715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0.8571428571428571</v>
      </c>
      <c r="L19" s="1">
        <f>COUNTIFS(Table2[Sub-Sector],Table3[[#This Row],[Sub-Sector]],Table2[% Away From Current Week Low],"&gt;=0.05")/Table3[[#This Row],[Count]]</f>
        <v>0</v>
      </c>
      <c r="M19" s="1">
        <f>COUNTIFS(Table2[Sub-Sector],Table3[[#This Row],[Sub-Sector]],Table2[% Away From Current Week High],"&lt;=0.05")/Table3[[#This Row],[Count]]</f>
        <v>0.7857142857142857</v>
      </c>
      <c r="N19" s="1">
        <f>COUNTIFS(Table2[Sub-Sector],Table3[[#This Row],[Sub-Sector]],Table2[% Away From Current Month Low],"&gt;=0.05")/Table3[[#This Row],[Count]]</f>
        <v>0.21428571428571427</v>
      </c>
      <c r="O19" s="1">
        <f>COUNTIFS(Table2[Sub-Sector],Table3[[#This Row],[Sub-Sector]],Table2[% Away From Current Month High],"&lt;=0.05")/Table3[[#This Row],[Count]]</f>
        <v>7.1428571428571425E-2</v>
      </c>
      <c r="P19" s="1">
        <f>COUNTIFS(Table2[Sub-Sector],Table3[[#This Row],[Sub-Sector]],Table2[% Away From 52W High],"&lt;=10")/Table3[[#This Row],[Count]]</f>
        <v>0.14285714285714285</v>
      </c>
      <c r="Q19" s="1">
        <f>COUNTIFS(Table2[Sub-Sector],Table3[[#This Row],[Sub-Sector]],Table2[% Away From 52W Low],"&gt;=10")/Table3[[#This Row],[Count]]</f>
        <v>0.7857142857142857</v>
      </c>
      <c r="R19" s="1">
        <f>COUNTIFS(Table2[Sub-Sector],Table3[[#This Row],[Sub-Sector]],Table2[% Price above 20 EMA],"&gt;=0")/Table3[[#This Row],[Count]]</f>
        <v>0.2857142857142857</v>
      </c>
      <c r="S19" s="1">
        <f>COUNTIFS(Table2[Sub-Sector],Table3[[#This Row],[Sub-Sector]],Table2[% Price above 50 EMA],"&gt;=0")/Table3[[#This Row],[Count]]</f>
        <v>0.21428571428571427</v>
      </c>
      <c r="T19" s="1">
        <f>COUNTIFS(Table2[Sub-Sector],Table3[[#This Row],[Sub-Sector]],Table2[% Price above 200 EMA],"&gt;=0")/Table3[[#This Row],[Count]]</f>
        <v>0.5714285714285714</v>
      </c>
      <c r="U19" s="1">
        <f>COUNTIFS(Table2[Sub-Sector],Table3[[#This Row],[Sub-Sector]],Table2[Rate of Change - Zone],"Positive")/Table3[[#This Row],[Count]]</f>
        <v>0.7857142857142857</v>
      </c>
      <c r="V19" s="1">
        <f>COUNTIFS(Table2[Sub-Sector],Table3[[#This Row],[Sub-Sector]],Table2[Sharpe Ratio],"&gt;=0.10")/Table3[[#This Row],[Count]]</f>
        <v>0.21428571428571427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250.5</v>
      </c>
      <c r="X19">
        <f>_xlfn.RANK.AVG(Table3[[#This Row],[Score]],Table3[Score],1)</f>
        <v>16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149.5</v>
      </c>
      <c r="Z19">
        <f>_xlfn.RANK.AVG(Table3[[#This Row],[Score 2 ]],Table3[[Score 2 ]],1)</f>
        <v>18.5</v>
      </c>
    </row>
    <row r="20" spans="1:26" x14ac:dyDescent="0.3">
      <c r="A20" t="s">
        <v>637</v>
      </c>
      <c r="B20">
        <f>COUNTIFS(Table2[Sub-Sector],Table3[[#This Row],[Sub-Sector]])</f>
        <v>4</v>
      </c>
      <c r="C20" s="1">
        <f>COUNTIFS(Table2[Sub-Sector],Table3[[#This Row],[Sub-Sector]],Table2[Uptrend],"Uptrend")/Table3[[#This Row],[Count]]</f>
        <v>0.25</v>
      </c>
      <c r="D20" s="1">
        <f>COUNTIFS(Table2[Sub-Sector],Table3[[#This Row],[Sub-Sector]],Table2[1W Return vs Nifty],"&gt;=5")/Table3[[#This Row],[Count]]</f>
        <v>0.5</v>
      </c>
      <c r="E20" s="1">
        <f>COUNTIFS(Table2[Sub-Sector],Table3[[#This Row],[Sub-Sector]],Table2[1M Return vs Nifty],"&gt;=5")/Table3[[#This Row],[Count]]</f>
        <v>0.5</v>
      </c>
      <c r="F20" s="1">
        <f>COUNTIFS(Table2[Sub-Sector],Table3[[#This Row],[Sub-Sector]],Table2[6M Return vs Nifty],"&gt;=10")/Table3[[#This Row],[Count]]</f>
        <v>0.25</v>
      </c>
      <c r="G20" s="1">
        <f>COUNTIFS(Table2[Sub-Sector],Table3[[#This Row],[Sub-Sector]],Table2[1Y Return vs Nifty],"&gt;=10")/Table3[[#This Row],[Count]]</f>
        <v>0.5</v>
      </c>
      <c r="H20" s="1">
        <f>COUNTIFS(Table2[Sub-Sector],Table3[[#This Row],[Sub-Sector]],Table2[RSI Exponential â€“ 14D],"&gt;=50")/Table3[[#This Row],[Count]]</f>
        <v>0.5</v>
      </c>
      <c r="I20" s="1">
        <f>COUNTIFS(Table2[Sub-Sector],Table3[[#This Row],[Sub-Sector]],Table2[Relative Volume],"&gt;=1")/Table3[[#This Row],[Count]]</f>
        <v>0.75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0.25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0</v>
      </c>
      <c r="N20" s="1">
        <f>COUNTIFS(Table2[Sub-Sector],Table3[[#This Row],[Sub-Sector]],Table2[% Away From Current Month Low],"&gt;=0.05")/Table3[[#This Row],[Count]]</f>
        <v>0.5</v>
      </c>
      <c r="O20" s="1">
        <f>COUNTIFS(Table2[Sub-Sector],Table3[[#This Row],[Sub-Sector]],Table2[% Away From Current Month High],"&lt;=0.05")/Table3[[#This Row],[Count]]</f>
        <v>0</v>
      </c>
      <c r="P20" s="1">
        <f>COUNTIFS(Table2[Sub-Sector],Table3[[#This Row],[Sub-Sector]],Table2[% Away From 52W High],"&lt;=10")/Table3[[#This Row],[Count]]</f>
        <v>0</v>
      </c>
      <c r="Q20" s="1">
        <f>COUNTIFS(Table2[Sub-Sector],Table3[[#This Row],[Sub-Sector]],Table2[% Away From 52W Low],"&gt;=10")/Table3[[#This Row],[Count]]</f>
        <v>0.75</v>
      </c>
      <c r="R20" s="1">
        <f>COUNTIFS(Table2[Sub-Sector],Table3[[#This Row],[Sub-Sector]],Table2[% Price above 20 EMA],"&gt;=0")/Table3[[#This Row],[Count]]</f>
        <v>0.25</v>
      </c>
      <c r="S20" s="1">
        <f>COUNTIFS(Table2[Sub-Sector],Table3[[#This Row],[Sub-Sector]],Table2[% Price above 50 EMA],"&gt;=0")/Table3[[#This Row],[Count]]</f>
        <v>0.5</v>
      </c>
      <c r="T20" s="1">
        <f>COUNTIFS(Table2[Sub-Sector],Table3[[#This Row],[Sub-Sector]],Table2[% Price above 200 EMA],"&gt;=0")/Table3[[#This Row],[Count]]</f>
        <v>0.75</v>
      </c>
      <c r="U20" s="1">
        <f>COUNTIFS(Table2[Sub-Sector],Table3[[#This Row],[Sub-Sector]],Table2[Rate of Change - Zone],"Positive")/Table3[[#This Row],[Count]]</f>
        <v>1</v>
      </c>
      <c r="V20" s="1">
        <f>COUNTIFS(Table2[Sub-Sector],Table3[[#This Row],[Sub-Sector]],Table2[Sharpe Ratio],"&gt;=0.10")/Table3[[#This Row],[Count]]</f>
        <v>0.25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230</v>
      </c>
      <c r="X20">
        <f>_xlfn.RANK.AVG(Table3[[#This Row],[Score]],Table3[Score],1)</f>
        <v>9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149.5</v>
      </c>
      <c r="Z20">
        <f>_xlfn.RANK.AVG(Table3[[#This Row],[Score 2 ]],Table3[[Score 2 ]],1)</f>
        <v>18.5</v>
      </c>
    </row>
    <row r="21" spans="1:26" x14ac:dyDescent="0.3">
      <c r="A21" t="s">
        <v>85</v>
      </c>
      <c r="B21">
        <f>COUNTIFS(Table2[Sub-Sector],Table3[[#This Row],[Sub-Sector]])</f>
        <v>3</v>
      </c>
      <c r="C21" s="1">
        <f>COUNTIFS(Table2[Sub-Sector],Table3[[#This Row],[Sub-Sector]],Table2[Uptrend],"Uptrend")/Table3[[#This Row],[Count]]</f>
        <v>0</v>
      </c>
      <c r="D21" s="1">
        <f>COUNTIFS(Table2[Sub-Sector],Table3[[#This Row],[Sub-Sector]],Table2[1W Return vs Nifty],"&gt;=5")/Table3[[#This Row],[Count]]</f>
        <v>0</v>
      </c>
      <c r="E21" s="1">
        <f>COUNTIFS(Table2[Sub-Sector],Table3[[#This Row],[Sub-Sector]],Table2[1M Return vs Nifty],"&gt;=5")/Table3[[#This Row],[Count]]</f>
        <v>0</v>
      </c>
      <c r="F21" s="1">
        <f>COUNTIFS(Table2[Sub-Sector],Table3[[#This Row],[Sub-Sector]],Table2[6M Return vs Nifty],"&gt;=10")/Table3[[#This Row],[Count]]</f>
        <v>0.33333333333333331</v>
      </c>
      <c r="G21" s="1">
        <f>COUNTIFS(Table2[Sub-Sector],Table3[[#This Row],[Sub-Sector]],Table2[1Y Return vs Nifty],"&gt;=10")/Table3[[#This Row],[Count]]</f>
        <v>0.66666666666666663</v>
      </c>
      <c r="H21" s="1">
        <f>COUNTIFS(Table2[Sub-Sector],Table3[[#This Row],[Sub-Sector]],Table2[RSI Exponential â€“ 14D],"&gt;=50")/Table3[[#This Row],[Count]]</f>
        <v>0</v>
      </c>
      <c r="I21" s="1">
        <f>COUNTIFS(Table2[Sub-Sector],Table3[[#This Row],[Sub-Sector]],Table2[Relative Volume],"&gt;=1")/Table3[[#This Row],[Count]]</f>
        <v>0.66666666666666663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0</v>
      </c>
      <c r="O21" s="1">
        <f>COUNTIFS(Table2[Sub-Sector],Table3[[#This Row],[Sub-Sector]],Table2[% Away From Current Month High],"&lt;=0.05")/Table3[[#This Row],[Count]]</f>
        <v>0</v>
      </c>
      <c r="P21" s="1">
        <f>COUNTIFS(Table2[Sub-Sector],Table3[[#This Row],[Sub-Sector]],Table2[% Away From 52W High],"&lt;=10")/Table3[[#This Row],[Count]]</f>
        <v>0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</v>
      </c>
      <c r="S21" s="1">
        <f>COUNTIFS(Table2[Sub-Sector],Table3[[#This Row],[Sub-Sector]],Table2[% Price above 50 EMA],"&gt;=0")/Table3[[#This Row],[Count]]</f>
        <v>0</v>
      </c>
      <c r="T21" s="1">
        <f>COUNTIFS(Table2[Sub-Sector],Table3[[#This Row],[Sub-Sector]],Table2[% Price above 200 EMA],"&gt;=0")/Table3[[#This Row],[Count]]</f>
        <v>0.33333333333333331</v>
      </c>
      <c r="U21" s="1">
        <f>COUNTIFS(Table2[Sub-Sector],Table3[[#This Row],[Sub-Sector]],Table2[Rate of Change - Zone],"Positive")/Table3[[#This Row],[Count]]</f>
        <v>0.66666666666666663</v>
      </c>
      <c r="V21" s="1">
        <f>COUNTIFS(Table2[Sub-Sector],Table3[[#This Row],[Sub-Sector]],Table2[Sharpe Ratio],"&gt;=0.10")/Table3[[#This Row],[Count]]</f>
        <v>0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434.5</v>
      </c>
      <c r="X21">
        <f>_xlfn.RANK.AVG(Table3[[#This Row],[Score]],Table3[Score],1)</f>
        <v>63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</v>
      </c>
      <c r="Z21">
        <f>_xlfn.RANK.AVG(Table3[[#This Row],[Score 2 ]],Table3[[Score 2 ]],1)</f>
        <v>20</v>
      </c>
    </row>
    <row r="22" spans="1:26" x14ac:dyDescent="0.3">
      <c r="A22" t="s">
        <v>792</v>
      </c>
      <c r="B22">
        <f>COUNTIFS(Table2[Sub-Sector],Table3[[#This Row],[Sub-Sector]])</f>
        <v>5</v>
      </c>
      <c r="C22" s="1">
        <f>COUNTIFS(Table2[Sub-Sector],Table3[[#This Row],[Sub-Sector]],Table2[Uptrend],"Uptrend")/Table3[[#This Row],[Count]]</f>
        <v>0.2</v>
      </c>
      <c r="D22" s="1">
        <f>COUNTIFS(Table2[Sub-Sector],Table3[[#This Row],[Sub-Sector]],Table2[1W Return vs Nifty],"&gt;=5")/Table3[[#This Row],[Count]]</f>
        <v>0.2</v>
      </c>
      <c r="E22" s="1">
        <f>COUNTIFS(Table2[Sub-Sector],Table3[[#This Row],[Sub-Sector]],Table2[1M Return vs Nifty],"&gt;=5")/Table3[[#This Row],[Count]]</f>
        <v>0.6</v>
      </c>
      <c r="F22" s="1">
        <f>COUNTIFS(Table2[Sub-Sector],Table3[[#This Row],[Sub-Sector]],Table2[6M Return vs Nifty],"&gt;=10")/Table3[[#This Row],[Count]]</f>
        <v>0.4</v>
      </c>
      <c r="G22" s="1">
        <f>COUNTIFS(Table2[Sub-Sector],Table3[[#This Row],[Sub-Sector]],Table2[1Y Return vs Nifty],"&gt;=10")/Table3[[#This Row],[Count]]</f>
        <v>1</v>
      </c>
      <c r="H22" s="1">
        <f>COUNTIFS(Table2[Sub-Sector],Table3[[#This Row],[Sub-Sector]],Table2[RSI Exponential â€“ 14D],"&gt;=50")/Table3[[#This Row],[Count]]</f>
        <v>0</v>
      </c>
      <c r="I22" s="1">
        <f>COUNTIFS(Table2[Sub-Sector],Table3[[#This Row],[Sub-Sector]],Table2[Relative Volume],"&gt;=1")/Table3[[#This Row],[Count]]</f>
        <v>0.4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0.8</v>
      </c>
      <c r="L22" s="1">
        <f>COUNTIFS(Table2[Sub-Sector],Table3[[#This Row],[Sub-Sector]],Table2[% Away From Current Week Low],"&gt;=0.05")/Table3[[#This Row],[Count]]</f>
        <v>0</v>
      </c>
      <c r="M22" s="1">
        <f>COUNTIFS(Table2[Sub-Sector],Table3[[#This Row],[Sub-Sector]],Table2[% Away From Current Week High],"&lt;=0.05")/Table3[[#This Row],[Count]]</f>
        <v>0.4</v>
      </c>
      <c r="N22" s="1">
        <f>COUNTIFS(Table2[Sub-Sector],Table3[[#This Row],[Sub-Sector]],Table2[% Away From Current Month Low],"&gt;=0.05")/Table3[[#This Row],[Count]]</f>
        <v>0</v>
      </c>
      <c r="O22" s="1">
        <f>COUNTIFS(Table2[Sub-Sector],Table3[[#This Row],[Sub-Sector]],Table2[% Away From Current Month High],"&lt;=0.05")/Table3[[#This Row],[Count]]</f>
        <v>0.2</v>
      </c>
      <c r="P22" s="1">
        <f>COUNTIFS(Table2[Sub-Sector],Table3[[#This Row],[Sub-Sector]],Table2[% Away From 52W High],"&lt;=10")/Table3[[#This Row],[Count]]</f>
        <v>0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</v>
      </c>
      <c r="S22" s="1">
        <f>COUNTIFS(Table2[Sub-Sector],Table3[[#This Row],[Sub-Sector]],Table2[% Price above 50 EMA],"&gt;=0")/Table3[[#This Row],[Count]]</f>
        <v>0.2</v>
      </c>
      <c r="T22" s="1">
        <f>COUNTIFS(Table2[Sub-Sector],Table3[[#This Row],[Sub-Sector]],Table2[% Price above 200 EMA],"&gt;=0")/Table3[[#This Row],[Count]]</f>
        <v>0.6</v>
      </c>
      <c r="U22" s="1">
        <f>COUNTIFS(Table2[Sub-Sector],Table3[[#This Row],[Sub-Sector]],Table2[Rate of Change - Zone],"Positive")/Table3[[#This Row],[Count]]</f>
        <v>0.6</v>
      </c>
      <c r="V22" s="1">
        <f>COUNTIFS(Table2[Sub-Sector],Table3[[#This Row],[Sub-Sector]],Table2[Sharpe Ratio],"&gt;=0.10")/Table3[[#This Row],[Count]]</f>
        <v>1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269.5</v>
      </c>
      <c r="X22">
        <f>_xlfn.RANK.AVG(Table3[[#This Row],[Score]],Table3[Score],1)</f>
        <v>22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</v>
      </c>
      <c r="Z22">
        <f>_xlfn.RANK.AVG(Table3[[#This Row],[Score 2 ]],Table3[[Score 2 ]],1)</f>
        <v>21</v>
      </c>
    </row>
    <row r="23" spans="1:26" x14ac:dyDescent="0.3">
      <c r="A23" t="s">
        <v>51</v>
      </c>
      <c r="B23">
        <f>COUNTIFS(Table2[Sub-Sector],Table3[[#This Row],[Sub-Sector]])</f>
        <v>45</v>
      </c>
      <c r="C23" s="1">
        <f>COUNTIFS(Table2[Sub-Sector],Table3[[#This Row],[Sub-Sector]],Table2[Uptrend],"Uptrend")/Table3[[#This Row],[Count]]</f>
        <v>0.57777777777777772</v>
      </c>
      <c r="D23" s="1">
        <f>COUNTIFS(Table2[Sub-Sector],Table3[[#This Row],[Sub-Sector]],Table2[1W Return vs Nifty],"&gt;=5")/Table3[[#This Row],[Count]]</f>
        <v>0.1111111111111111</v>
      </c>
      <c r="E23" s="1">
        <f>COUNTIFS(Table2[Sub-Sector],Table3[[#This Row],[Sub-Sector]],Table2[1M Return vs Nifty],"&gt;=5")/Table3[[#This Row],[Count]]</f>
        <v>0.33333333333333331</v>
      </c>
      <c r="F23" s="1">
        <f>COUNTIFS(Table2[Sub-Sector],Table3[[#This Row],[Sub-Sector]],Table2[6M Return vs Nifty],"&gt;=10")/Table3[[#This Row],[Count]]</f>
        <v>0.66666666666666663</v>
      </c>
      <c r="G23" s="1">
        <f>COUNTIFS(Table2[Sub-Sector],Table3[[#This Row],[Sub-Sector]],Table2[1Y Return vs Nifty],"&gt;=10")/Table3[[#This Row],[Count]]</f>
        <v>0.71111111111111114</v>
      </c>
      <c r="H23" s="1">
        <f>COUNTIFS(Table2[Sub-Sector],Table3[[#This Row],[Sub-Sector]],Table2[RSI Exponential â€“ 14D],"&gt;=50")/Table3[[#This Row],[Count]]</f>
        <v>0.35555555555555557</v>
      </c>
      <c r="I23" s="1">
        <f>COUNTIFS(Table2[Sub-Sector],Table3[[#This Row],[Sub-Sector]],Table2[Relative Volume],"&gt;=1")/Table3[[#This Row],[Count]]</f>
        <v>0.28888888888888886</v>
      </c>
      <c r="J23" s="1">
        <f>COUNTIFS(Table2[Sub-Sector],Table3[[#This Row],[Sub-Sector]],Table2[% Away From Day Low],"&gt;=0.05")/Table3[[#This Row],[Count]]</f>
        <v>6.6666666666666666E-2</v>
      </c>
      <c r="K23" s="1">
        <f>COUNTIFS(Table2[Sub-Sector],Table3[[#This Row],[Sub-Sector]],Table2[% Away From Day High],"&lt;=0.05")/Table3[[#This Row],[Count]]</f>
        <v>0.8666666666666667</v>
      </c>
      <c r="L23" s="1">
        <f>COUNTIFS(Table2[Sub-Sector],Table3[[#This Row],[Sub-Sector]],Table2[% Away From Current Week Low],"&gt;=0.05")/Table3[[#This Row],[Count]]</f>
        <v>0.15555555555555556</v>
      </c>
      <c r="M23" s="1">
        <f>COUNTIFS(Table2[Sub-Sector],Table3[[#This Row],[Sub-Sector]],Table2[% Away From Current Week High],"&lt;=0.05")/Table3[[#This Row],[Count]]</f>
        <v>0.71111111111111114</v>
      </c>
      <c r="N23" s="1">
        <f>COUNTIFS(Table2[Sub-Sector],Table3[[#This Row],[Sub-Sector]],Table2[% Away From Current Month Low],"&gt;=0.05")/Table3[[#This Row],[Count]]</f>
        <v>0.28888888888888886</v>
      </c>
      <c r="O23" s="1">
        <f>COUNTIFS(Table2[Sub-Sector],Table3[[#This Row],[Sub-Sector]],Table2[% Away From Current Month High],"&lt;=0.05")/Table3[[#This Row],[Count]]</f>
        <v>0.33333333333333331</v>
      </c>
      <c r="P23" s="1">
        <f>COUNTIFS(Table2[Sub-Sector],Table3[[#This Row],[Sub-Sector]],Table2[% Away From 52W High],"&lt;=10")/Table3[[#This Row],[Count]]</f>
        <v>0.35555555555555557</v>
      </c>
      <c r="Q23" s="1">
        <f>COUNTIFS(Table2[Sub-Sector],Table3[[#This Row],[Sub-Sector]],Table2[% Away From 52W Low],"&gt;=10")/Table3[[#This Row],[Count]]</f>
        <v>0.97777777777777775</v>
      </c>
      <c r="R23" s="1">
        <f>COUNTIFS(Table2[Sub-Sector],Table3[[#This Row],[Sub-Sector]],Table2[% Price above 20 EMA],"&gt;=0")/Table3[[#This Row],[Count]]</f>
        <v>0.35555555555555557</v>
      </c>
      <c r="S23" s="1">
        <f>COUNTIFS(Table2[Sub-Sector],Table3[[#This Row],[Sub-Sector]],Table2[% Price above 50 EMA],"&gt;=0")/Table3[[#This Row],[Count]]</f>
        <v>0.51111111111111107</v>
      </c>
      <c r="T23" s="1">
        <f>COUNTIFS(Table2[Sub-Sector],Table3[[#This Row],[Sub-Sector]],Table2[% Price above 200 EMA],"&gt;=0")/Table3[[#This Row],[Count]]</f>
        <v>0.8666666666666667</v>
      </c>
      <c r="U23" s="1">
        <f>COUNTIFS(Table2[Sub-Sector],Table3[[#This Row],[Sub-Sector]],Table2[Rate of Change - Zone],"Positive")/Table3[[#This Row],[Count]]</f>
        <v>0.6</v>
      </c>
      <c r="V23" s="1">
        <f>COUNTIFS(Table2[Sub-Sector],Table3[[#This Row],[Sub-Sector]],Table2[Sharpe Ratio],"&gt;=0.10")/Table3[[#This Row],[Count]]</f>
        <v>0.26666666666666666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266</v>
      </c>
      <c r="X23">
        <f>_xlfn.RANK.AVG(Table3[[#This Row],[Score]],Table3[Score],1)</f>
        <v>20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162.5</v>
      </c>
      <c r="Z23">
        <f>_xlfn.RANK.AVG(Table3[[#This Row],[Score 2 ]],Table3[[Score 2 ]],1)</f>
        <v>22</v>
      </c>
    </row>
    <row r="24" spans="1:26" x14ac:dyDescent="0.3">
      <c r="A24" t="s">
        <v>138</v>
      </c>
      <c r="B24">
        <f>COUNTIFS(Table2[Sub-Sector],Table3[[#This Row],[Sub-Sector]])</f>
        <v>8</v>
      </c>
      <c r="C24" s="1">
        <f>COUNTIFS(Table2[Sub-Sector],Table3[[#This Row],[Sub-Sector]],Table2[Uptrend],"Uptrend")/Table3[[#This Row],[Count]]</f>
        <v>0</v>
      </c>
      <c r="D24" s="1">
        <f>COUNTIFS(Table2[Sub-Sector],Table3[[#This Row],[Sub-Sector]],Table2[1W Return vs Nifty],"&gt;=5")/Table3[[#This Row],[Count]]</f>
        <v>0.25</v>
      </c>
      <c r="E24" s="1">
        <f>COUNTIFS(Table2[Sub-Sector],Table3[[#This Row],[Sub-Sector]],Table2[1M Return vs Nifty],"&gt;=5")/Table3[[#This Row],[Count]]</f>
        <v>0.25</v>
      </c>
      <c r="F24" s="1">
        <f>COUNTIFS(Table2[Sub-Sector],Table3[[#This Row],[Sub-Sector]],Table2[6M Return vs Nifty],"&gt;=10")/Table3[[#This Row],[Count]]</f>
        <v>0.375</v>
      </c>
      <c r="G24" s="1">
        <f>COUNTIFS(Table2[Sub-Sector],Table3[[#This Row],[Sub-Sector]],Table2[1Y Return vs Nifty],"&gt;=10")/Table3[[#This Row],[Count]]</f>
        <v>0.875</v>
      </c>
      <c r="H24" s="1">
        <f>COUNTIFS(Table2[Sub-Sector],Table3[[#This Row],[Sub-Sector]],Table2[RSI Exponential â€“ 14D],"&gt;=50")/Table3[[#This Row],[Count]]</f>
        <v>0.25</v>
      </c>
      <c r="I24" s="1">
        <f>COUNTIFS(Table2[Sub-Sector],Table3[[#This Row],[Sub-Sector]],Table2[Relative Volume],"&gt;=1")/Table3[[#This Row],[Count]]</f>
        <v>0.125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0.125</v>
      </c>
      <c r="M24" s="1">
        <f>COUNTIFS(Table2[Sub-Sector],Table3[[#This Row],[Sub-Sector]],Table2[% Away From Current Week High],"&lt;=0.05")/Table3[[#This Row],[Count]]</f>
        <v>0.625</v>
      </c>
      <c r="N24" s="1">
        <f>COUNTIFS(Table2[Sub-Sector],Table3[[#This Row],[Sub-Sector]],Table2[% Away From Current Month Low],"&gt;=0.05")/Table3[[#This Row],[Count]]</f>
        <v>0.25</v>
      </c>
      <c r="O24" s="1">
        <f>COUNTIFS(Table2[Sub-Sector],Table3[[#This Row],[Sub-Sector]],Table2[% Away From Current Month High],"&lt;=0.05")/Table3[[#This Row],[Count]]</f>
        <v>0.125</v>
      </c>
      <c r="P24" s="1">
        <f>COUNTIFS(Table2[Sub-Sector],Table3[[#This Row],[Sub-Sector]],Table2[% Away From 52W High],"&lt;=10")/Table3[[#This Row],[Count]]</f>
        <v>0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0.25</v>
      </c>
      <c r="S24" s="1">
        <f>COUNTIFS(Table2[Sub-Sector],Table3[[#This Row],[Sub-Sector]],Table2[% Price above 50 EMA],"&gt;=0")/Table3[[#This Row],[Count]]</f>
        <v>0.125</v>
      </c>
      <c r="T24" s="1">
        <f>COUNTIFS(Table2[Sub-Sector],Table3[[#This Row],[Sub-Sector]],Table2[% Price above 200 EMA],"&gt;=0")/Table3[[#This Row],[Count]]</f>
        <v>0.625</v>
      </c>
      <c r="U24" s="1">
        <f>COUNTIFS(Table2[Sub-Sector],Table3[[#This Row],[Sub-Sector]],Table2[Rate of Change - Zone],"Positive")/Table3[[#This Row],[Count]]</f>
        <v>1</v>
      </c>
      <c r="V24" s="1">
        <f>COUNTIFS(Table2[Sub-Sector],Table3[[#This Row],[Sub-Sector]],Table2[Sharpe Ratio],"&gt;=0.10")/Table3[[#This Row],[Count]]</f>
        <v>0.75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</v>
      </c>
      <c r="X24">
        <f>_xlfn.RANK.AVG(Table3[[#This Row],[Score]],Table3[Score],1)</f>
        <v>37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164.5</v>
      </c>
      <c r="Z24">
        <f>_xlfn.RANK.AVG(Table3[[#This Row],[Score 2 ]],Table3[[Score 2 ]],1)</f>
        <v>23</v>
      </c>
    </row>
    <row r="25" spans="1:26" x14ac:dyDescent="0.3">
      <c r="A25" t="s">
        <v>91</v>
      </c>
      <c r="B25">
        <f>COUNTIFS(Table2[Sub-Sector],Table3[[#This Row],[Sub-Sector]])</f>
        <v>5</v>
      </c>
      <c r="C25" s="1">
        <f>COUNTIFS(Table2[Sub-Sector],Table3[[#This Row],[Sub-Sector]],Table2[Uptrend],"Uptrend")/Table3[[#This Row],[Count]]</f>
        <v>0.2</v>
      </c>
      <c r="D25" s="1">
        <f>COUNTIFS(Table2[Sub-Sector],Table3[[#This Row],[Sub-Sector]],Table2[1W Return vs Nifty],"&gt;=5")/Table3[[#This Row],[Count]]</f>
        <v>0.2</v>
      </c>
      <c r="E25" s="1">
        <f>COUNTIFS(Table2[Sub-Sector],Table3[[#This Row],[Sub-Sector]],Table2[1M Return vs Nifty],"&gt;=5")/Table3[[#This Row],[Count]]</f>
        <v>0</v>
      </c>
      <c r="F25" s="1">
        <f>COUNTIFS(Table2[Sub-Sector],Table3[[#This Row],[Sub-Sector]],Table2[6M Return vs Nifty],"&gt;=10")/Table3[[#This Row],[Count]]</f>
        <v>0.6</v>
      </c>
      <c r="G25" s="1">
        <f>COUNTIFS(Table2[Sub-Sector],Table3[[#This Row],[Sub-Sector]],Table2[1Y Return vs Nifty],"&gt;=10")/Table3[[#This Row],[Count]]</f>
        <v>0.6</v>
      </c>
      <c r="H25" s="1">
        <f>COUNTIFS(Table2[Sub-Sector],Table3[[#This Row],[Sub-Sector]],Table2[RSI Exponential â€“ 14D],"&gt;=50")/Table3[[#This Row],[Count]]</f>
        <v>0.4</v>
      </c>
      <c r="I25" s="1">
        <f>COUNTIFS(Table2[Sub-Sector],Table3[[#This Row],[Sub-Sector]],Table2[Relative Volume],"&gt;=1")/Table3[[#This Row],[Count]]</f>
        <v>0.4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0.2</v>
      </c>
      <c r="M25" s="1">
        <f>COUNTIFS(Table2[Sub-Sector],Table3[[#This Row],[Sub-Sector]],Table2[% Away From Current Week High],"&lt;=0.05")/Table3[[#This Row],[Count]]</f>
        <v>1</v>
      </c>
      <c r="N25" s="1">
        <f>COUNTIFS(Table2[Sub-Sector],Table3[[#This Row],[Sub-Sector]],Table2[% Away From Current Month Low],"&gt;=0.05")/Table3[[#This Row],[Count]]</f>
        <v>0.4</v>
      </c>
      <c r="O25" s="1">
        <f>COUNTIFS(Table2[Sub-Sector],Table3[[#This Row],[Sub-Sector]],Table2[% Away From Current Month High],"&lt;=0.05")/Table3[[#This Row],[Count]]</f>
        <v>0.6</v>
      </c>
      <c r="P25" s="1">
        <f>COUNTIFS(Table2[Sub-Sector],Table3[[#This Row],[Sub-Sector]],Table2[% Away From 52W High],"&lt;=10")/Table3[[#This Row],[Count]]</f>
        <v>0</v>
      </c>
      <c r="Q25" s="1">
        <f>COUNTIFS(Table2[Sub-Sector],Table3[[#This Row],[Sub-Sector]],Table2[% Away From 52W Low],"&gt;=10")/Table3[[#This Row],[Count]]</f>
        <v>0.6</v>
      </c>
      <c r="R25" s="1">
        <f>COUNTIFS(Table2[Sub-Sector],Table3[[#This Row],[Sub-Sector]],Table2[% Price above 20 EMA],"&gt;=0")/Table3[[#This Row],[Count]]</f>
        <v>0.4</v>
      </c>
      <c r="S25" s="1">
        <f>COUNTIFS(Table2[Sub-Sector],Table3[[#This Row],[Sub-Sector]],Table2[% Price above 50 EMA],"&gt;=0")/Table3[[#This Row],[Count]]</f>
        <v>0.2</v>
      </c>
      <c r="T25" s="1">
        <f>COUNTIFS(Table2[Sub-Sector],Table3[[#This Row],[Sub-Sector]],Table2[% Price above 200 EMA],"&gt;=0")/Table3[[#This Row],[Count]]</f>
        <v>0.6</v>
      </c>
      <c r="U25" s="1">
        <f>COUNTIFS(Table2[Sub-Sector],Table3[[#This Row],[Sub-Sector]],Table2[Rate of Change - Zone],"Positive")/Table3[[#This Row],[Count]]</f>
        <v>0.6</v>
      </c>
      <c r="V25" s="1">
        <f>COUNTIFS(Table2[Sub-Sector],Table3[[#This Row],[Sub-Sector]],Table2[Sharpe Ratio],"&gt;=0.10")/Table3[[#This Row],[Count]]</f>
        <v>0.4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361</v>
      </c>
      <c r="X25">
        <f>_xlfn.RANK.AVG(Table3[[#This Row],[Score]],Table3[Score],1)</f>
        <v>45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165.5</v>
      </c>
      <c r="Z25">
        <f>_xlfn.RANK.AVG(Table3[[#This Row],[Score 2 ]],Table3[[Score 2 ]],1)</f>
        <v>24</v>
      </c>
    </row>
    <row r="26" spans="1:26" x14ac:dyDescent="0.3">
      <c r="A26" t="s">
        <v>120</v>
      </c>
      <c r="B26">
        <f>COUNTIFS(Table2[Sub-Sector],Table3[[#This Row],[Sub-Sector]])</f>
        <v>8</v>
      </c>
      <c r="C26" s="1">
        <f>COUNTIFS(Table2[Sub-Sector],Table3[[#This Row],[Sub-Sector]],Table2[Uptrend],"Uptrend")/Table3[[#This Row],[Count]]</f>
        <v>0.375</v>
      </c>
      <c r="D26" s="1">
        <f>COUNTIFS(Table2[Sub-Sector],Table3[[#This Row],[Sub-Sector]],Table2[1W Return vs Nifty],"&gt;=5")/Table3[[#This Row],[Count]]</f>
        <v>0.5</v>
      </c>
      <c r="E26" s="1">
        <f>COUNTIFS(Table2[Sub-Sector],Table3[[#This Row],[Sub-Sector]],Table2[1M Return vs Nifty],"&gt;=5")/Table3[[#This Row],[Count]]</f>
        <v>0.375</v>
      </c>
      <c r="F26" s="1">
        <f>COUNTIFS(Table2[Sub-Sector],Table3[[#This Row],[Sub-Sector]],Table2[6M Return vs Nifty],"&gt;=10")/Table3[[#This Row],[Count]]</f>
        <v>0.5</v>
      </c>
      <c r="G26" s="1">
        <f>COUNTIFS(Table2[Sub-Sector],Table3[[#This Row],[Sub-Sector]],Table2[1Y Return vs Nifty],"&gt;=10")/Table3[[#This Row],[Count]]</f>
        <v>0.625</v>
      </c>
      <c r="H26" s="1">
        <f>COUNTIFS(Table2[Sub-Sector],Table3[[#This Row],[Sub-Sector]],Table2[RSI Exponential â€“ 14D],"&gt;=50")/Table3[[#This Row],[Count]]</f>
        <v>0.625</v>
      </c>
      <c r="I26" s="1">
        <f>COUNTIFS(Table2[Sub-Sector],Table3[[#This Row],[Sub-Sector]],Table2[Relative Volume],"&gt;=1")/Table3[[#This Row],[Count]]</f>
        <v>0.25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0.125</v>
      </c>
      <c r="M26" s="1">
        <f>COUNTIFS(Table2[Sub-Sector],Table3[[#This Row],[Sub-Sector]],Table2[% Away From Current Week High],"&lt;=0.05")/Table3[[#This Row],[Count]]</f>
        <v>0.875</v>
      </c>
      <c r="N26" s="1">
        <f>COUNTIFS(Table2[Sub-Sector],Table3[[#This Row],[Sub-Sector]],Table2[% Away From Current Month Low],"&gt;=0.05")/Table3[[#This Row],[Count]]</f>
        <v>0.5</v>
      </c>
      <c r="O26" s="1">
        <f>COUNTIFS(Table2[Sub-Sector],Table3[[#This Row],[Sub-Sector]],Table2[% Away From Current Month High],"&lt;=0.05")/Table3[[#This Row],[Count]]</f>
        <v>0.5</v>
      </c>
      <c r="P26" s="1">
        <f>COUNTIFS(Table2[Sub-Sector],Table3[[#This Row],[Sub-Sector]],Table2[% Away From 52W High],"&lt;=10")/Table3[[#This Row],[Count]]</f>
        <v>0.25</v>
      </c>
      <c r="Q26" s="1">
        <f>COUNTIFS(Table2[Sub-Sector],Table3[[#This Row],[Sub-Sector]],Table2[% Away From 52W Low],"&gt;=10")/Table3[[#This Row],[Count]]</f>
        <v>0.875</v>
      </c>
      <c r="R26" s="1">
        <f>COUNTIFS(Table2[Sub-Sector],Table3[[#This Row],[Sub-Sector]],Table2[% Price above 20 EMA],"&gt;=0")/Table3[[#This Row],[Count]]</f>
        <v>0.625</v>
      </c>
      <c r="S26" s="1">
        <f>COUNTIFS(Table2[Sub-Sector],Table3[[#This Row],[Sub-Sector]],Table2[% Price above 50 EMA],"&gt;=0")/Table3[[#This Row],[Count]]</f>
        <v>0.625</v>
      </c>
      <c r="T26" s="1">
        <f>COUNTIFS(Table2[Sub-Sector],Table3[[#This Row],[Sub-Sector]],Table2[% Price above 200 EMA],"&gt;=0")/Table3[[#This Row],[Count]]</f>
        <v>0.625</v>
      </c>
      <c r="U26" s="1">
        <f>COUNTIFS(Table2[Sub-Sector],Table3[[#This Row],[Sub-Sector]],Table2[Rate of Change - Zone],"Positive")/Table3[[#This Row],[Count]]</f>
        <v>0.75</v>
      </c>
      <c r="V26" s="1">
        <f>COUNTIFS(Table2[Sub-Sector],Table3[[#This Row],[Sub-Sector]],Table2[Sharpe Ratio],"&gt;=0.10")/Table3[[#This Row],[Count]]</f>
        <v>0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242</v>
      </c>
      <c r="X26">
        <f>_xlfn.RANK.AVG(Table3[[#This Row],[Score]],Table3[Score],1)</f>
        <v>13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169.5</v>
      </c>
      <c r="Z26">
        <f>_xlfn.RANK.AVG(Table3[[#This Row],[Score 2 ]],Table3[[Score 2 ]],1)</f>
        <v>25</v>
      </c>
    </row>
    <row r="27" spans="1:26" x14ac:dyDescent="0.3">
      <c r="A27" t="s">
        <v>117</v>
      </c>
      <c r="B27">
        <f>COUNTIFS(Table2[Sub-Sector],Table3[[#This Row],[Sub-Sector]])</f>
        <v>3</v>
      </c>
      <c r="C27" s="1">
        <f>COUNTIFS(Table2[Sub-Sector],Table3[[#This Row],[Sub-Sector]],Table2[Uptrend],"Uptrend")/Table3[[#This Row],[Count]]</f>
        <v>0.33333333333333331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0.33333333333333331</v>
      </c>
      <c r="F27" s="1">
        <f>COUNTIFS(Table2[Sub-Sector],Table3[[#This Row],[Sub-Sector]],Table2[6M Return vs Nifty],"&gt;=10")/Table3[[#This Row],[Count]]</f>
        <v>0.66666666666666663</v>
      </c>
      <c r="G27" s="1">
        <f>COUNTIFS(Table2[Sub-Sector],Table3[[#This Row],[Sub-Sector]],Table2[1Y Return vs Nifty],"&gt;=10")/Table3[[#This Row],[Count]]</f>
        <v>1</v>
      </c>
      <c r="H27" s="1">
        <f>COUNTIFS(Table2[Sub-Sector],Table3[[#This Row],[Sub-Sector]],Table2[RSI Exponential â€“ 14D],"&gt;=50")/Table3[[#This Row],[Count]]</f>
        <v>0</v>
      </c>
      <c r="I27" s="1">
        <f>COUNTIFS(Table2[Sub-Sector],Table3[[#This Row],[Sub-Sector]],Table2[Relative Volume],"&gt;=1")/Table3[[#This Row],[Count]]</f>
        <v>0.33333333333333331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0.66666666666666663</v>
      </c>
      <c r="L27" s="1">
        <f>COUNTIFS(Table2[Sub-Sector],Table3[[#This Row],[Sub-Sector]],Table2[% Away From Current Week Low],"&gt;=0.05")/Table3[[#This Row],[Count]]</f>
        <v>0.33333333333333331</v>
      </c>
      <c r="M27" s="1">
        <f>COUNTIFS(Table2[Sub-Sector],Table3[[#This Row],[Sub-Sector]],Table2[% Away From Current Week High],"&lt;=0.05")/Table3[[#This Row],[Count]]</f>
        <v>0.66666666666666663</v>
      </c>
      <c r="N27" s="1">
        <f>COUNTIFS(Table2[Sub-Sector],Table3[[#This Row],[Sub-Sector]],Table2[% Away From Current Month Low],"&gt;=0.05")/Table3[[#This Row],[Count]]</f>
        <v>0.33333333333333331</v>
      </c>
      <c r="O27" s="1">
        <f>COUNTIFS(Table2[Sub-Sector],Table3[[#This Row],[Sub-Sector]],Table2[% Away From Current Month High],"&lt;=0.05")/Table3[[#This Row],[Count]]</f>
        <v>0</v>
      </c>
      <c r="P27" s="1">
        <f>COUNTIFS(Table2[Sub-Sector],Table3[[#This Row],[Sub-Sector]],Table2[% Away From 52W High],"&lt;=10")/Table3[[#This Row],[Count]]</f>
        <v>0.33333333333333331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</v>
      </c>
      <c r="S27" s="1">
        <f>COUNTIFS(Table2[Sub-Sector],Table3[[#This Row],[Sub-Sector]],Table2[% Price above 50 EMA],"&gt;=0")/Table3[[#This Row],[Count]]</f>
        <v>0.33333333333333331</v>
      </c>
      <c r="T27" s="1">
        <f>COUNTIFS(Table2[Sub-Sector],Table3[[#This Row],[Sub-Sector]],Table2[% Price above 200 EMA],"&gt;=0")/Table3[[#This Row],[Count]]</f>
        <v>0.66666666666666663</v>
      </c>
      <c r="U27" s="1">
        <f>COUNTIFS(Table2[Sub-Sector],Table3[[#This Row],[Sub-Sector]],Table2[Rate of Change - Zone],"Positive")/Table3[[#This Row],[Count]]</f>
        <v>0.33333333333333331</v>
      </c>
      <c r="V27" s="1">
        <f>COUNTIFS(Table2[Sub-Sector],Table3[[#This Row],[Sub-Sector]],Table2[Sharpe Ratio],"&gt;=0.10")/Table3[[#This Row],[Count]]</f>
        <v>0.33333333333333331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334.5</v>
      </c>
      <c r="X27">
        <f>_xlfn.RANK.AVG(Table3[[#This Row],[Score]],Table3[Score],1)</f>
        <v>35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</v>
      </c>
      <c r="Z27">
        <f>_xlfn.RANK.AVG(Table3[[#This Row],[Score 2 ]],Table3[[Score 2 ]],1)</f>
        <v>26.5</v>
      </c>
    </row>
    <row r="28" spans="1:26" x14ac:dyDescent="0.3">
      <c r="A28" t="s">
        <v>308</v>
      </c>
      <c r="B28">
        <f>COUNTIFS(Table2[Sub-Sector],Table3[[#This Row],[Sub-Sector]])</f>
        <v>3</v>
      </c>
      <c r="C28" s="1">
        <f>COUNTIFS(Table2[Sub-Sector],Table3[[#This Row],[Sub-Sector]],Table2[Uptrend],"Uptrend")/Table3[[#This Row],[Count]]</f>
        <v>0.33333333333333331</v>
      </c>
      <c r="D28" s="1">
        <f>COUNTIFS(Table2[Sub-Sector],Table3[[#This Row],[Sub-Sector]],Table2[1W Return vs Nifty],"&gt;=5")/Table3[[#This Row],[Count]]</f>
        <v>0.33333333333333331</v>
      </c>
      <c r="E28" s="1">
        <f>COUNTIFS(Table2[Sub-Sector],Table3[[#This Row],[Sub-Sector]],Table2[1M Return vs Nifty],"&gt;=5")/Table3[[#This Row],[Count]]</f>
        <v>0.33333333333333331</v>
      </c>
      <c r="F28" s="1">
        <f>COUNTIFS(Table2[Sub-Sector],Table3[[#This Row],[Sub-Sector]],Table2[6M Return vs Nifty],"&gt;=10")/Table3[[#This Row],[Count]]</f>
        <v>0.66666666666666663</v>
      </c>
      <c r="G28" s="1">
        <f>COUNTIFS(Table2[Sub-Sector],Table3[[#This Row],[Sub-Sector]],Table2[1Y Return vs Nifty],"&gt;=10")/Table3[[#This Row],[Count]]</f>
        <v>1</v>
      </c>
      <c r="H28" s="1">
        <f>COUNTIFS(Table2[Sub-Sector],Table3[[#This Row],[Sub-Sector]],Table2[RSI Exponential â€“ 14D],"&gt;=50")/Table3[[#This Row],[Count]]</f>
        <v>0.33333333333333331</v>
      </c>
      <c r="I28" s="1">
        <f>COUNTIFS(Table2[Sub-Sector],Table3[[#This Row],[Sub-Sector]],Table2[Relative Volume],"&gt;=1")/Table3[[#This Row],[Count]]</f>
        <v>0.33333333333333331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0</v>
      </c>
      <c r="L28" s="1">
        <f>COUNTIFS(Table2[Sub-Sector],Table3[[#This Row],[Sub-Sector]],Table2[% Away From Current Week Low],"&gt;=0.05")/Table3[[#This Row],[Count]]</f>
        <v>0</v>
      </c>
      <c r="M28" s="1">
        <f>COUNTIFS(Table2[Sub-Sector],Table3[[#This Row],[Sub-Sector]],Table2[% Away From Current Week High],"&lt;=0.05")/Table3[[#This Row],[Count]]</f>
        <v>0</v>
      </c>
      <c r="N28" s="1">
        <f>COUNTIFS(Table2[Sub-Sector],Table3[[#This Row],[Sub-Sector]],Table2[% Away From Current Month Low],"&gt;=0.05")/Table3[[#This Row],[Count]]</f>
        <v>0.33333333333333331</v>
      </c>
      <c r="O28" s="1">
        <f>COUNTIFS(Table2[Sub-Sector],Table3[[#This Row],[Sub-Sector]],Table2[% Away From Current Month High],"&lt;=0.05")/Table3[[#This Row],[Count]]</f>
        <v>0</v>
      </c>
      <c r="P28" s="1">
        <f>COUNTIFS(Table2[Sub-Sector],Table3[[#This Row],[Sub-Sector]],Table2[% Away From 52W High],"&lt;=10")/Table3[[#This Row],[Count]]</f>
        <v>0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0.33333333333333331</v>
      </c>
      <c r="S28" s="1">
        <f>COUNTIFS(Table2[Sub-Sector],Table3[[#This Row],[Sub-Sector]],Table2[% Price above 50 EMA],"&gt;=0")/Table3[[#This Row],[Count]]</f>
        <v>0.33333333333333331</v>
      </c>
      <c r="T28" s="1">
        <f>COUNTIFS(Table2[Sub-Sector],Table3[[#This Row],[Sub-Sector]],Table2[% Price above 200 EMA],"&gt;=0")/Table3[[#This Row],[Count]]</f>
        <v>0.66666666666666663</v>
      </c>
      <c r="U28" s="1">
        <f>COUNTIFS(Table2[Sub-Sector],Table3[[#This Row],[Sub-Sector]],Table2[Rate of Change - Zone],"Positive")/Table3[[#This Row],[Count]]</f>
        <v>0.33333333333333331</v>
      </c>
      <c r="V28" s="1">
        <f>COUNTIFS(Table2[Sub-Sector],Table3[[#This Row],[Sub-Sector]],Table2[Sharpe Ratio],"&gt;=0.10")/Table3[[#This Row],[Count]]</f>
        <v>0.33333333333333331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268</v>
      </c>
      <c r="X28">
        <f>_xlfn.RANK.AVG(Table3[[#This Row],[Score]],Table3[Score],1)</f>
        <v>21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</v>
      </c>
      <c r="Z28">
        <f>_xlfn.RANK.AVG(Table3[[#This Row],[Score 2 ]],Table3[[Score 2 ]],1)</f>
        <v>26.5</v>
      </c>
    </row>
    <row r="29" spans="1:26" x14ac:dyDescent="0.3">
      <c r="A29" t="s">
        <v>57</v>
      </c>
      <c r="B29">
        <f>COUNTIFS(Table2[Sub-Sector],Table3[[#This Row],[Sub-Sector]])</f>
        <v>4</v>
      </c>
      <c r="C29" s="1">
        <f>COUNTIFS(Table2[Sub-Sector],Table3[[#This Row],[Sub-Sector]],Table2[Uptrend],"Uptrend")/Table3[[#This Row],[Count]]</f>
        <v>0</v>
      </c>
      <c r="D29" s="1">
        <f>COUNTIFS(Table2[Sub-Sector],Table3[[#This Row],[Sub-Sector]],Table2[1W Return vs Nifty],"&gt;=5")/Table3[[#This Row],[Count]]</f>
        <v>0.25</v>
      </c>
      <c r="E29" s="1">
        <f>COUNTIFS(Table2[Sub-Sector],Table3[[#This Row],[Sub-Sector]],Table2[1M Return vs Nifty],"&gt;=5")/Table3[[#This Row],[Count]]</f>
        <v>0.25</v>
      </c>
      <c r="F29" s="1">
        <f>COUNTIFS(Table2[Sub-Sector],Table3[[#This Row],[Sub-Sector]],Table2[6M Return vs Nifty],"&gt;=10")/Table3[[#This Row],[Count]]</f>
        <v>0.5</v>
      </c>
      <c r="G29" s="1">
        <f>COUNTIFS(Table2[Sub-Sector],Table3[[#This Row],[Sub-Sector]],Table2[1Y Return vs Nifty],"&gt;=10")/Table3[[#This Row],[Count]]</f>
        <v>1</v>
      </c>
      <c r="H29" s="1">
        <f>COUNTIFS(Table2[Sub-Sector],Table3[[#This Row],[Sub-Sector]],Table2[RSI Exponential â€“ 14D],"&gt;=50")/Table3[[#This Row],[Count]]</f>
        <v>0.25</v>
      </c>
      <c r="I29" s="1">
        <f>COUNTIFS(Table2[Sub-Sector],Table3[[#This Row],[Sub-Sector]],Table2[Relative Volume],"&gt;=1")/Table3[[#This Row],[Count]]</f>
        <v>0.25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0.75</v>
      </c>
      <c r="L29" s="1">
        <f>COUNTIFS(Table2[Sub-Sector],Table3[[#This Row],[Sub-Sector]],Table2[% Away From Current Week Low],"&gt;=0.05")/Table3[[#This Row],[Count]]</f>
        <v>0.25</v>
      </c>
      <c r="M29" s="1">
        <f>COUNTIFS(Table2[Sub-Sector],Table3[[#This Row],[Sub-Sector]],Table2[% Away From Current Week High],"&lt;=0.05")/Table3[[#This Row],[Count]]</f>
        <v>0.5</v>
      </c>
      <c r="N29" s="1">
        <f>COUNTIFS(Table2[Sub-Sector],Table3[[#This Row],[Sub-Sector]],Table2[% Away From Current Month Low],"&gt;=0.05")/Table3[[#This Row],[Count]]</f>
        <v>0.25</v>
      </c>
      <c r="O29" s="1">
        <f>COUNTIFS(Table2[Sub-Sector],Table3[[#This Row],[Sub-Sector]],Table2[% Away From Current Month High],"&lt;=0.05")/Table3[[#This Row],[Count]]</f>
        <v>0.5</v>
      </c>
      <c r="P29" s="1">
        <f>COUNTIFS(Table2[Sub-Sector],Table3[[#This Row],[Sub-Sector]],Table2[% Away From 52W High],"&lt;=10")/Table3[[#This Row],[Count]]</f>
        <v>0.25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0.25</v>
      </c>
      <c r="S29" s="1">
        <f>COUNTIFS(Table2[Sub-Sector],Table3[[#This Row],[Sub-Sector]],Table2[% Price above 50 EMA],"&gt;=0")/Table3[[#This Row],[Count]]</f>
        <v>0.25</v>
      </c>
      <c r="T29" s="1">
        <f>COUNTIFS(Table2[Sub-Sector],Table3[[#This Row],[Sub-Sector]],Table2[% Price above 200 EMA],"&gt;=0")/Table3[[#This Row],[Count]]</f>
        <v>0.75</v>
      </c>
      <c r="U29" s="1">
        <f>COUNTIFS(Table2[Sub-Sector],Table3[[#This Row],[Sub-Sector]],Table2[Rate of Change - Zone],"Positive")/Table3[[#This Row],[Count]]</f>
        <v>0.5</v>
      </c>
      <c r="V29" s="1">
        <f>COUNTIFS(Table2[Sub-Sector],Table3[[#This Row],[Sub-Sector]],Table2[Sharpe Ratio],"&gt;=0.10")/Table3[[#This Row],[Count]]</f>
        <v>0.5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349.5</v>
      </c>
      <c r="X29">
        <f>_xlfn.RANK.AVG(Table3[[#This Row],[Score]],Table3[Score],1)</f>
        <v>42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</v>
      </c>
      <c r="Z29">
        <f>_xlfn.RANK.AVG(Table3[[#This Row],[Score 2 ]],Table3[[Score 2 ]],1)</f>
        <v>28</v>
      </c>
    </row>
    <row r="30" spans="1:26" x14ac:dyDescent="0.3">
      <c r="A30" t="s">
        <v>1324</v>
      </c>
      <c r="B30">
        <f>COUNTIFS(Table2[Sub-Sector],Table3[[#This Row],[Sub-Sector]])</f>
        <v>2</v>
      </c>
      <c r="C30" s="1">
        <f>COUNTIFS(Table2[Sub-Sector],Table3[[#This Row],[Sub-Sector]],Table2[Uptrend],"Uptrend")/Table3[[#This Row],[Count]]</f>
        <v>1</v>
      </c>
      <c r="D30" s="1">
        <f>COUNTIFS(Table2[Sub-Sector],Table3[[#This Row],[Sub-Sector]],Table2[1W Return vs Nifty],"&gt;=5")/Table3[[#This Row],[Count]]</f>
        <v>0.5</v>
      </c>
      <c r="E30" s="1">
        <f>COUNTIFS(Table2[Sub-Sector],Table3[[#This Row],[Sub-Sector]],Table2[1M Return vs Nifty],"&gt;=5")/Table3[[#This Row],[Count]]</f>
        <v>0</v>
      </c>
      <c r="F30" s="1">
        <f>COUNTIFS(Table2[Sub-Sector],Table3[[#This Row],[Sub-Sector]],Table2[6M Return vs Nifty],"&gt;=10")/Table3[[#This Row],[Count]]</f>
        <v>1</v>
      </c>
      <c r="G30" s="1">
        <f>COUNTIFS(Table2[Sub-Sector],Table3[[#This Row],[Sub-Sector]],Table2[1Y Return vs Nifty],"&gt;=10")/Table3[[#This Row],[Count]]</f>
        <v>0.5</v>
      </c>
      <c r="H30" s="1">
        <f>COUNTIFS(Table2[Sub-Sector],Table3[[#This Row],[Sub-Sector]],Table2[RSI Exponential â€“ 14D],"&gt;=50")/Table3[[#This Row],[Count]]</f>
        <v>0.5</v>
      </c>
      <c r="I30" s="1">
        <f>COUNTIFS(Table2[Sub-Sector],Table3[[#This Row],[Sub-Sector]],Table2[Relative Volume],"&gt;=1")/Table3[[#This Row],[Count]]</f>
        <v>0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</v>
      </c>
      <c r="M30" s="1">
        <f>COUNTIFS(Table2[Sub-Sector],Table3[[#This Row],[Sub-Sector]],Table2[% Away From Current Week High],"&lt;=0.05")/Table3[[#This Row],[Count]]</f>
        <v>0.5</v>
      </c>
      <c r="N30" s="1">
        <f>COUNTIFS(Table2[Sub-Sector],Table3[[#This Row],[Sub-Sector]],Table2[% Away From Current Month Low],"&gt;=0.05")/Table3[[#This Row],[Count]]</f>
        <v>0.5</v>
      </c>
      <c r="O30" s="1">
        <f>COUNTIFS(Table2[Sub-Sector],Table3[[#This Row],[Sub-Sector]],Table2[% Away From Current Month High],"&lt;=0.05")/Table3[[#This Row],[Count]]</f>
        <v>0</v>
      </c>
      <c r="P30" s="1">
        <f>COUNTIFS(Table2[Sub-Sector],Table3[[#This Row],[Sub-Sector]],Table2[% Away From 52W High],"&lt;=10")/Table3[[#This Row],[Count]]</f>
        <v>0.5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1</v>
      </c>
      <c r="S30" s="1">
        <f>COUNTIFS(Table2[Sub-Sector],Table3[[#This Row],[Sub-Sector]],Table2[% Price above 50 EMA],"&gt;=0")/Table3[[#This Row],[Count]]</f>
        <v>1</v>
      </c>
      <c r="T30" s="1">
        <f>COUNTIFS(Table2[Sub-Sector],Table3[[#This Row],[Sub-Sector]],Table2[% Price above 200 EMA],"&gt;=0")/Table3[[#This Row],[Count]]</f>
        <v>1</v>
      </c>
      <c r="U30" s="1">
        <f>COUNTIFS(Table2[Sub-Sector],Table3[[#This Row],[Sub-Sector]],Table2[Rate of Change - Zone],"Positive")/Table3[[#This Row],[Count]]</f>
        <v>1</v>
      </c>
      <c r="V30" s="1">
        <f>COUNTIFS(Table2[Sub-Sector],Table3[[#This Row],[Sub-Sector]],Table2[Sharpe Ratio],"&gt;=0.10")/Table3[[#This Row],[Count]]</f>
        <v>0.5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295</v>
      </c>
      <c r="X30">
        <f>_xlfn.RANK.AVG(Table3[[#This Row],[Score]],Table3[Score],1)</f>
        <v>25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181.5</v>
      </c>
      <c r="Z30">
        <f>_xlfn.RANK.AVG(Table3[[#This Row],[Score 2 ]],Table3[[Score 2 ]],1)</f>
        <v>29</v>
      </c>
    </row>
    <row r="31" spans="1:26" x14ac:dyDescent="0.3">
      <c r="A31" t="s">
        <v>218</v>
      </c>
      <c r="B31">
        <f>COUNTIFS(Table2[Sub-Sector],Table3[[#This Row],[Sub-Sector]])</f>
        <v>3</v>
      </c>
      <c r="C31" s="1">
        <f>COUNTIFS(Table2[Sub-Sector],Table3[[#This Row],[Sub-Sector]],Table2[Uptrend],"Uptrend")/Table3[[#This Row],[Count]]</f>
        <v>0.33333333333333331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</v>
      </c>
      <c r="F31" s="1">
        <f>COUNTIFS(Table2[Sub-Sector],Table3[[#This Row],[Sub-Sector]],Table2[6M Return vs Nifty],"&gt;=10")/Table3[[#This Row],[Count]]</f>
        <v>0.33333333333333331</v>
      </c>
      <c r="G31" s="1">
        <f>COUNTIFS(Table2[Sub-Sector],Table3[[#This Row],[Sub-Sector]],Table2[1Y Return vs Nifty],"&gt;=10")/Table3[[#This Row],[Count]]</f>
        <v>0.66666666666666663</v>
      </c>
      <c r="H31" s="1">
        <f>COUNTIFS(Table2[Sub-Sector],Table3[[#This Row],[Sub-Sector]],Table2[RSI Exponential â€“ 14D],"&gt;=50")/Table3[[#This Row],[Count]]</f>
        <v>0</v>
      </c>
      <c r="I31" s="1">
        <f>COUNTIFS(Table2[Sub-Sector],Table3[[#This Row],[Sub-Sector]],Table2[Relative Volume],"&gt;=1")/Table3[[#This Row],[Count]]</f>
        <v>0.33333333333333331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0</v>
      </c>
      <c r="O31" s="1">
        <f>COUNTIFS(Table2[Sub-Sector],Table3[[#This Row],[Sub-Sector]],Table2[% Away From Current Month High],"&lt;=0.05")/Table3[[#This Row],[Count]]</f>
        <v>0</v>
      </c>
      <c r="P31" s="1">
        <f>COUNTIFS(Table2[Sub-Sector],Table3[[#This Row],[Sub-Sector]],Table2[% Away From 52W High],"&lt;=10")/Table3[[#This Row],[Count]]</f>
        <v>0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</v>
      </c>
      <c r="S31" s="1">
        <f>COUNTIFS(Table2[Sub-Sector],Table3[[#This Row],[Sub-Sector]],Table2[% Price above 50 EMA],"&gt;=0")/Table3[[#This Row],[Count]]</f>
        <v>0</v>
      </c>
      <c r="T31" s="1">
        <f>COUNTIFS(Table2[Sub-Sector],Table3[[#This Row],[Sub-Sector]],Table2[% Price above 200 EMA],"&gt;=0")/Table3[[#This Row],[Count]]</f>
        <v>0.66666666666666663</v>
      </c>
      <c r="U31" s="1">
        <f>COUNTIFS(Table2[Sub-Sector],Table3[[#This Row],[Sub-Sector]],Table2[Rate of Change - Zone],"Positive")/Table3[[#This Row],[Count]]</f>
        <v>0.66666666666666663</v>
      </c>
      <c r="V31" s="1">
        <f>COUNTIFS(Table2[Sub-Sector],Table3[[#This Row],[Sub-Sector]],Table2[Sharpe Ratio],"&gt;=0.10")/Table3[[#This Row],[Count]]</f>
        <v>0.66666666666666663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406.5</v>
      </c>
      <c r="X31">
        <f>_xlfn.RANK.AVG(Table3[[#This Row],[Score]],Table3[Score],1)</f>
        <v>56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</v>
      </c>
      <c r="Z31">
        <f>_xlfn.RANK.AVG(Table3[[#This Row],[Score 2 ]],Table3[[Score 2 ]],1)</f>
        <v>30</v>
      </c>
    </row>
    <row r="32" spans="1:26" x14ac:dyDescent="0.3">
      <c r="A32" t="s">
        <v>173</v>
      </c>
      <c r="B32">
        <f>COUNTIFS(Table2[Sub-Sector],Table3[[#This Row],[Sub-Sector]])</f>
        <v>13</v>
      </c>
      <c r="C32" s="1">
        <f>COUNTIFS(Table2[Sub-Sector],Table3[[#This Row],[Sub-Sector]],Table2[Uptrend],"Uptrend")/Table3[[#This Row],[Count]]</f>
        <v>0.23076923076923078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7.6923076923076927E-2</v>
      </c>
      <c r="F32" s="1">
        <f>COUNTIFS(Table2[Sub-Sector],Table3[[#This Row],[Sub-Sector]],Table2[6M Return vs Nifty],"&gt;=10")/Table3[[#This Row],[Count]]</f>
        <v>0.46153846153846156</v>
      </c>
      <c r="G32" s="1">
        <f>COUNTIFS(Table2[Sub-Sector],Table3[[#This Row],[Sub-Sector]],Table2[1Y Return vs Nifty],"&gt;=10")/Table3[[#This Row],[Count]]</f>
        <v>0.92307692307692313</v>
      </c>
      <c r="H32" s="1">
        <f>COUNTIFS(Table2[Sub-Sector],Table3[[#This Row],[Sub-Sector]],Table2[RSI Exponential â€“ 14D],"&gt;=50")/Table3[[#This Row],[Count]]</f>
        <v>7.6923076923076927E-2</v>
      </c>
      <c r="I32" s="1">
        <f>COUNTIFS(Table2[Sub-Sector],Table3[[#This Row],[Sub-Sector]],Table2[Relative Volume],"&gt;=1")/Table3[[#This Row],[Count]]</f>
        <v>0.46153846153846156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0.92307692307692313</v>
      </c>
      <c r="L32" s="1">
        <f>COUNTIFS(Table2[Sub-Sector],Table3[[#This Row],[Sub-Sector]],Table2[% Away From Current Week Low],"&gt;=0.05")/Table3[[#This Row],[Count]]</f>
        <v>7.6923076923076927E-2</v>
      </c>
      <c r="M32" s="1">
        <f>COUNTIFS(Table2[Sub-Sector],Table3[[#This Row],[Sub-Sector]],Table2[% Away From Current Week High],"&lt;=0.05")/Table3[[#This Row],[Count]]</f>
        <v>0.69230769230769229</v>
      </c>
      <c r="N32" s="1">
        <f>COUNTIFS(Table2[Sub-Sector],Table3[[#This Row],[Sub-Sector]],Table2[% Away From Current Month Low],"&gt;=0.05")/Table3[[#This Row],[Count]]</f>
        <v>0.15384615384615385</v>
      </c>
      <c r="O32" s="1">
        <f>COUNTIFS(Table2[Sub-Sector],Table3[[#This Row],[Sub-Sector]],Table2[% Away From Current Month High],"&lt;=0.05")/Table3[[#This Row],[Count]]</f>
        <v>7.6923076923076927E-2</v>
      </c>
      <c r="P32" s="1">
        <f>COUNTIFS(Table2[Sub-Sector],Table3[[#This Row],[Sub-Sector]],Table2[% Away From 52W High],"&lt;=10")/Table3[[#This Row],[Count]]</f>
        <v>0.15384615384615385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0.15384615384615385</v>
      </c>
      <c r="S32" s="1">
        <f>COUNTIFS(Table2[Sub-Sector],Table3[[#This Row],[Sub-Sector]],Table2[% Price above 50 EMA],"&gt;=0")/Table3[[#This Row],[Count]]</f>
        <v>0.15384615384615385</v>
      </c>
      <c r="T32" s="1">
        <f>COUNTIFS(Table2[Sub-Sector],Table3[[#This Row],[Sub-Sector]],Table2[% Price above 200 EMA],"&gt;=0")/Table3[[#This Row],[Count]]</f>
        <v>0.61538461538461542</v>
      </c>
      <c r="U32" s="1">
        <f>COUNTIFS(Table2[Sub-Sector],Table3[[#This Row],[Sub-Sector]],Table2[Rate of Change - Zone],"Positive")/Table3[[#This Row],[Count]]</f>
        <v>0.38461538461538464</v>
      </c>
      <c r="V32" s="1">
        <f>COUNTIFS(Table2[Sub-Sector],Table3[[#This Row],[Sub-Sector]],Table2[Sharpe Ratio],"&gt;=0.10")/Table3[[#This Row],[Count]]</f>
        <v>0.92307692307692313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390.5</v>
      </c>
      <c r="X32">
        <f>_xlfn.RANK.AVG(Table3[[#This Row],[Score]],Table3[Score],1)</f>
        <v>52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185</v>
      </c>
      <c r="Z32">
        <f>_xlfn.RANK.AVG(Table3[[#This Row],[Score 2 ]],Table3[[Score 2 ]],1)</f>
        <v>31</v>
      </c>
    </row>
    <row r="33" spans="1:26" x14ac:dyDescent="0.3">
      <c r="A33" t="s">
        <v>537</v>
      </c>
      <c r="B33">
        <f>COUNTIFS(Table2[Sub-Sector],Table3[[#This Row],[Sub-Sector]])</f>
        <v>4</v>
      </c>
      <c r="C33" s="1">
        <f>COUNTIFS(Table2[Sub-Sector],Table3[[#This Row],[Sub-Sector]],Table2[Uptrend],"Uptrend")/Table3[[#This Row],[Count]]</f>
        <v>0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</v>
      </c>
      <c r="F33" s="1">
        <f>COUNTIFS(Table2[Sub-Sector],Table3[[#This Row],[Sub-Sector]],Table2[6M Return vs Nifty],"&gt;=10")/Table3[[#This Row],[Count]]</f>
        <v>0.25</v>
      </c>
      <c r="G33" s="1">
        <f>COUNTIFS(Table2[Sub-Sector],Table3[[#This Row],[Sub-Sector]],Table2[1Y Return vs Nifty],"&gt;=10")/Table3[[#This Row],[Count]]</f>
        <v>0.75</v>
      </c>
      <c r="H33" s="1">
        <f>COUNTIFS(Table2[Sub-Sector],Table3[[#This Row],[Sub-Sector]],Table2[RSI Exponential â€“ 14D],"&gt;=50")/Table3[[#This Row],[Count]]</f>
        <v>0</v>
      </c>
      <c r="I33" s="1">
        <f>COUNTIFS(Table2[Sub-Sector],Table3[[#This Row],[Sub-Sector]],Table2[Relative Volume],"&gt;=1")/Table3[[#This Row],[Count]]</f>
        <v>0.25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0.25</v>
      </c>
      <c r="M33" s="1">
        <f>COUNTIFS(Table2[Sub-Sector],Table3[[#This Row],[Sub-Sector]],Table2[% Away From Current Week High],"&lt;=0.05")/Table3[[#This Row],[Count]]</f>
        <v>1</v>
      </c>
      <c r="N33" s="1">
        <f>COUNTIFS(Table2[Sub-Sector],Table3[[#This Row],[Sub-Sector]],Table2[% Away From Current Month Low],"&gt;=0.05")/Table3[[#This Row],[Count]]</f>
        <v>0.25</v>
      </c>
      <c r="O33" s="1">
        <f>COUNTIFS(Table2[Sub-Sector],Table3[[#This Row],[Sub-Sector]],Table2[% Away From Current Month High],"&lt;=0.05")/Table3[[#This Row],[Count]]</f>
        <v>0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</v>
      </c>
      <c r="S33" s="1">
        <f>COUNTIFS(Table2[Sub-Sector],Table3[[#This Row],[Sub-Sector]],Table2[% Price above 50 EMA],"&gt;=0")/Table3[[#This Row],[Count]]</f>
        <v>0</v>
      </c>
      <c r="T33" s="1">
        <f>COUNTIFS(Table2[Sub-Sector],Table3[[#This Row],[Sub-Sector]],Table2[% Price above 200 EMA],"&gt;=0")/Table3[[#This Row],[Count]]</f>
        <v>0.5</v>
      </c>
      <c r="U33" s="1">
        <f>COUNTIFS(Table2[Sub-Sector],Table3[[#This Row],[Sub-Sector]],Table2[Rate of Change - Zone],"Positive")/Table3[[#This Row],[Count]]</f>
        <v>0.75</v>
      </c>
      <c r="V33" s="1">
        <f>COUNTIFS(Table2[Sub-Sector],Table3[[#This Row],[Sub-Sector]],Table2[Sharpe Ratio],"&gt;=0.10")/Table3[[#This Row],[Count]]</f>
        <v>0.5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469</v>
      </c>
      <c r="X33">
        <f>_xlfn.RANK.AVG(Table3[[#This Row],[Score]],Table3[Score],1)</f>
        <v>70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187.5</v>
      </c>
      <c r="Z33">
        <f>_xlfn.RANK.AVG(Table3[[#This Row],[Score 2 ]],Table3[[Score 2 ]],1)</f>
        <v>32</v>
      </c>
    </row>
    <row r="34" spans="1:26" x14ac:dyDescent="0.3">
      <c r="A34" t="s">
        <v>390</v>
      </c>
      <c r="B34">
        <f>COUNTIFS(Table2[Sub-Sector],Table3[[#This Row],[Sub-Sector]])</f>
        <v>9</v>
      </c>
      <c r="C34" s="1">
        <f>COUNTIFS(Table2[Sub-Sector],Table3[[#This Row],[Sub-Sector]],Table2[Uptrend],"Uptrend")/Table3[[#This Row],[Count]]</f>
        <v>0.66666666666666663</v>
      </c>
      <c r="D34" s="1">
        <f>COUNTIFS(Table2[Sub-Sector],Table3[[#This Row],[Sub-Sector]],Table2[1W Return vs Nifty],"&gt;=5")/Table3[[#This Row],[Count]]</f>
        <v>0.1111111111111111</v>
      </c>
      <c r="E34" s="1">
        <f>COUNTIFS(Table2[Sub-Sector],Table3[[#This Row],[Sub-Sector]],Table2[1M Return vs Nifty],"&gt;=5")/Table3[[#This Row],[Count]]</f>
        <v>0.33333333333333331</v>
      </c>
      <c r="F34" s="1">
        <f>COUNTIFS(Table2[Sub-Sector],Table3[[#This Row],[Sub-Sector]],Table2[6M Return vs Nifty],"&gt;=10")/Table3[[#This Row],[Count]]</f>
        <v>0.77777777777777779</v>
      </c>
      <c r="G34" s="1">
        <f>COUNTIFS(Table2[Sub-Sector],Table3[[#This Row],[Sub-Sector]],Table2[1Y Return vs Nifty],"&gt;=10")/Table3[[#This Row],[Count]]</f>
        <v>0.66666666666666663</v>
      </c>
      <c r="H34" s="1">
        <f>COUNTIFS(Table2[Sub-Sector],Table3[[#This Row],[Sub-Sector]],Table2[RSI Exponential â€“ 14D],"&gt;=50")/Table3[[#This Row],[Count]]</f>
        <v>0.22222222222222221</v>
      </c>
      <c r="I34" s="1">
        <f>COUNTIFS(Table2[Sub-Sector],Table3[[#This Row],[Sub-Sector]],Table2[Relative Volume],"&gt;=1")/Table3[[#This Row],[Count]]</f>
        <v>0.33333333333333331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0.88888888888888884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0.66666666666666663</v>
      </c>
      <c r="N34" s="1">
        <f>COUNTIFS(Table2[Sub-Sector],Table3[[#This Row],[Sub-Sector]],Table2[% Away From Current Month Low],"&gt;=0.05")/Table3[[#This Row],[Count]]</f>
        <v>0.1111111111111111</v>
      </c>
      <c r="O34" s="1">
        <f>COUNTIFS(Table2[Sub-Sector],Table3[[#This Row],[Sub-Sector]],Table2[% Away From Current Month High],"&lt;=0.05")/Table3[[#This Row],[Count]]</f>
        <v>0.1111111111111111</v>
      </c>
      <c r="P34" s="1">
        <f>COUNTIFS(Table2[Sub-Sector],Table3[[#This Row],[Sub-Sector]],Table2[% Away From 52W High],"&lt;=10")/Table3[[#This Row],[Count]]</f>
        <v>0.22222222222222221</v>
      </c>
      <c r="Q34" s="1">
        <f>COUNTIFS(Table2[Sub-Sector],Table3[[#This Row],[Sub-Sector]],Table2[% Away From 52W Low],"&gt;=10")/Table3[[#This Row],[Count]]</f>
        <v>0.88888888888888884</v>
      </c>
      <c r="R34" s="1">
        <f>COUNTIFS(Table2[Sub-Sector],Table3[[#This Row],[Sub-Sector]],Table2[% Price above 20 EMA],"&gt;=0")/Table3[[#This Row],[Count]]</f>
        <v>0.22222222222222221</v>
      </c>
      <c r="S34" s="1">
        <f>COUNTIFS(Table2[Sub-Sector],Table3[[#This Row],[Sub-Sector]],Table2[% Price above 50 EMA],"&gt;=0")/Table3[[#This Row],[Count]]</f>
        <v>0.22222222222222221</v>
      </c>
      <c r="T34" s="1">
        <f>COUNTIFS(Table2[Sub-Sector],Table3[[#This Row],[Sub-Sector]],Table2[% Price above 200 EMA],"&gt;=0")/Table3[[#This Row],[Count]]</f>
        <v>0.77777777777777779</v>
      </c>
      <c r="U34" s="1">
        <f>COUNTIFS(Table2[Sub-Sector],Table3[[#This Row],[Sub-Sector]],Table2[Rate of Change - Zone],"Positive")/Table3[[#This Row],[Count]]</f>
        <v>0.33333333333333331</v>
      </c>
      <c r="V34" s="1">
        <f>COUNTIFS(Table2[Sub-Sector],Table3[[#This Row],[Sub-Sector]],Table2[Sharpe Ratio],"&gt;=0.10")/Table3[[#This Row],[Count]]</f>
        <v>0.44444444444444442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290</v>
      </c>
      <c r="X34">
        <f>_xlfn.RANK.AVG(Table3[[#This Row],[Score]],Table3[Score],1)</f>
        <v>24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188.5</v>
      </c>
      <c r="Z34">
        <f>_xlfn.RANK.AVG(Table3[[#This Row],[Score 2 ]],Table3[[Score 2 ]],1)</f>
        <v>33</v>
      </c>
    </row>
    <row r="35" spans="1:26" x14ac:dyDescent="0.3">
      <c r="A35" t="s">
        <v>265</v>
      </c>
      <c r="B35">
        <f>COUNTIFS(Table2[Sub-Sector],Table3[[#This Row],[Sub-Sector]])</f>
        <v>3</v>
      </c>
      <c r="C35" s="1">
        <f>COUNTIFS(Table2[Sub-Sector],Table3[[#This Row],[Sub-Sector]],Table2[Uptrend],"Uptrend")/Table3[[#This Row],[Count]]</f>
        <v>0.33333333333333331</v>
      </c>
      <c r="D35" s="1">
        <f>COUNTIFS(Table2[Sub-Sector],Table3[[#This Row],[Sub-Sector]],Table2[1W Return vs Nifty],"&gt;=5")/Table3[[#This Row],[Count]]</f>
        <v>0.33333333333333331</v>
      </c>
      <c r="E35" s="1">
        <f>COUNTIFS(Table2[Sub-Sector],Table3[[#This Row],[Sub-Sector]],Table2[1M Return vs Nifty],"&gt;=5")/Table3[[#This Row],[Count]]</f>
        <v>0.66666666666666663</v>
      </c>
      <c r="F35" s="1">
        <f>COUNTIFS(Table2[Sub-Sector],Table3[[#This Row],[Sub-Sector]],Table2[6M Return vs Nifty],"&gt;=10")/Table3[[#This Row],[Count]]</f>
        <v>0.66666666666666663</v>
      </c>
      <c r="G35" s="1">
        <f>COUNTIFS(Table2[Sub-Sector],Table3[[#This Row],[Sub-Sector]],Table2[1Y Return vs Nifty],"&gt;=10")/Table3[[#This Row],[Count]]</f>
        <v>0.33333333333333331</v>
      </c>
      <c r="H35" s="1">
        <f>COUNTIFS(Table2[Sub-Sector],Table3[[#This Row],[Sub-Sector]],Table2[RSI Exponential â€“ 14D],"&gt;=50")/Table3[[#This Row],[Count]]</f>
        <v>0.33333333333333331</v>
      </c>
      <c r="I35" s="1">
        <f>COUNTIFS(Table2[Sub-Sector],Table3[[#This Row],[Sub-Sector]],Table2[Relative Volume],"&gt;=1")/Table3[[#This Row],[Count]]</f>
        <v>0.33333333333333331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0.66666666666666663</v>
      </c>
      <c r="N35" s="1">
        <f>COUNTIFS(Table2[Sub-Sector],Table3[[#This Row],[Sub-Sector]],Table2[% Away From Current Month Low],"&gt;=0.05")/Table3[[#This Row],[Count]]</f>
        <v>0</v>
      </c>
      <c r="O35" s="1">
        <f>COUNTIFS(Table2[Sub-Sector],Table3[[#This Row],[Sub-Sector]],Table2[% Away From Current Month High],"&lt;=0.05")/Table3[[#This Row],[Count]]</f>
        <v>0.33333333333333331</v>
      </c>
      <c r="P35" s="1">
        <f>COUNTIFS(Table2[Sub-Sector],Table3[[#This Row],[Sub-Sector]],Table2[% Away From 52W High],"&lt;=10")/Table3[[#This Row],[Count]]</f>
        <v>0</v>
      </c>
      <c r="Q35" s="1">
        <f>COUNTIFS(Table2[Sub-Sector],Table3[[#This Row],[Sub-Sector]],Table2[% Away From 52W Low],"&gt;=10")/Table3[[#This Row],[Count]]</f>
        <v>0.66666666666666663</v>
      </c>
      <c r="R35" s="1">
        <f>COUNTIFS(Table2[Sub-Sector],Table3[[#This Row],[Sub-Sector]],Table2[% Price above 20 EMA],"&gt;=0")/Table3[[#This Row],[Count]]</f>
        <v>0.33333333333333331</v>
      </c>
      <c r="S35" s="1">
        <f>COUNTIFS(Table2[Sub-Sector],Table3[[#This Row],[Sub-Sector]],Table2[% Price above 50 EMA],"&gt;=0")/Table3[[#This Row],[Count]]</f>
        <v>0.66666666666666663</v>
      </c>
      <c r="T35" s="1">
        <f>COUNTIFS(Table2[Sub-Sector],Table3[[#This Row],[Sub-Sector]],Table2[% Price above 200 EMA],"&gt;=0")/Table3[[#This Row],[Count]]</f>
        <v>0.66666666666666663</v>
      </c>
      <c r="U35" s="1">
        <f>COUNTIFS(Table2[Sub-Sector],Table3[[#This Row],[Sub-Sector]],Table2[Rate of Change - Zone],"Positive")/Table3[[#This Row],[Count]]</f>
        <v>0.66666666666666663</v>
      </c>
      <c r="V35" s="1">
        <f>COUNTIFS(Table2[Sub-Sector],Table3[[#This Row],[Sub-Sector]],Table2[Sharpe Ratio],"&gt;=0.10")/Table3[[#This Row],[Count]]</f>
        <v>0.33333333333333331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264</v>
      </c>
      <c r="X35">
        <f>_xlfn.RANK.AVG(Table3[[#This Row],[Score]],Table3[Score],1)</f>
        <v>19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189.5</v>
      </c>
      <c r="Z35">
        <f>_xlfn.RANK.AVG(Table3[[#This Row],[Score 2 ]],Table3[[Score 2 ]],1)</f>
        <v>34</v>
      </c>
    </row>
    <row r="36" spans="1:26" x14ac:dyDescent="0.3">
      <c r="A36" t="s">
        <v>387</v>
      </c>
      <c r="B36">
        <f>COUNTIFS(Table2[Sub-Sector],Table3[[#This Row],[Sub-Sector]])</f>
        <v>2</v>
      </c>
      <c r="C36" s="1">
        <f>COUNTIFS(Table2[Sub-Sector],Table3[[#This Row],[Sub-Sector]],Table2[Uptrend],"Uptrend")/Table3[[#This Row],[Count]]</f>
        <v>0.5</v>
      </c>
      <c r="D36" s="1">
        <f>COUNTIFS(Table2[Sub-Sector],Table3[[#This Row],[Sub-Sector]],Table2[1W Return vs Nifty],"&gt;=5")/Table3[[#This Row],[Count]]</f>
        <v>0.5</v>
      </c>
      <c r="E36" s="1">
        <f>COUNTIFS(Table2[Sub-Sector],Table3[[#This Row],[Sub-Sector]],Table2[1M Return vs Nifty],"&gt;=5")/Table3[[#This Row],[Count]]</f>
        <v>0.5</v>
      </c>
      <c r="F36" s="1">
        <f>COUNTIFS(Table2[Sub-Sector],Table3[[#This Row],[Sub-Sector]],Table2[6M Return vs Nifty],"&gt;=10")/Table3[[#This Row],[Count]]</f>
        <v>0.5</v>
      </c>
      <c r="G36" s="1">
        <f>COUNTIFS(Table2[Sub-Sector],Table3[[#This Row],[Sub-Sector]],Table2[1Y Return vs Nifty],"&gt;=10")/Table3[[#This Row],[Count]]</f>
        <v>0.5</v>
      </c>
      <c r="H36" s="1">
        <f>COUNTIFS(Table2[Sub-Sector],Table3[[#This Row],[Sub-Sector]],Table2[RSI Exponential â€“ 14D],"&gt;=50")/Table3[[#This Row],[Count]]</f>
        <v>0.5</v>
      </c>
      <c r="I36" s="1">
        <f>COUNTIFS(Table2[Sub-Sector],Table3[[#This Row],[Sub-Sector]],Table2[Relative Volume],"&gt;=1")/Table3[[#This Row],[Count]]</f>
        <v>0.5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0.5</v>
      </c>
      <c r="L36" s="1">
        <f>COUNTIFS(Table2[Sub-Sector],Table3[[#This Row],[Sub-Sector]],Table2[% Away From Current Week Low],"&gt;=0.05")/Table3[[#This Row],[Count]]</f>
        <v>0</v>
      </c>
      <c r="M36" s="1">
        <f>COUNTIFS(Table2[Sub-Sector],Table3[[#This Row],[Sub-Sector]],Table2[% Away From Current Week High],"&lt;=0.05")/Table3[[#This Row],[Count]]</f>
        <v>0.5</v>
      </c>
      <c r="N36" s="1">
        <f>COUNTIFS(Table2[Sub-Sector],Table3[[#This Row],[Sub-Sector]],Table2[% Away From Current Month Low],"&gt;=0.05")/Table3[[#This Row],[Count]]</f>
        <v>0.5</v>
      </c>
      <c r="O36" s="1">
        <f>COUNTIFS(Table2[Sub-Sector],Table3[[#This Row],[Sub-Sector]],Table2[% Away From Current Month High],"&lt;=0.05")/Table3[[#This Row],[Count]]</f>
        <v>0.5</v>
      </c>
      <c r="P36" s="1">
        <f>COUNTIFS(Table2[Sub-Sector],Table3[[#This Row],[Sub-Sector]],Table2[% Away From 52W High],"&lt;=10")/Table3[[#This Row],[Count]]</f>
        <v>0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</v>
      </c>
      <c r="S36" s="1">
        <f>COUNTIFS(Table2[Sub-Sector],Table3[[#This Row],[Sub-Sector]],Table2[% Price above 50 EMA],"&gt;=0")/Table3[[#This Row],[Count]]</f>
        <v>0</v>
      </c>
      <c r="T36" s="1">
        <f>COUNTIFS(Table2[Sub-Sector],Table3[[#This Row],[Sub-Sector]],Table2[% Price above 200 EMA],"&gt;=0")/Table3[[#This Row],[Count]]</f>
        <v>0.5</v>
      </c>
      <c r="U36" s="1">
        <f>COUNTIFS(Table2[Sub-Sector],Table3[[#This Row],[Sub-Sector]],Table2[Rate of Change - Zone],"Positive")/Table3[[#This Row],[Count]]</f>
        <v>0.5</v>
      </c>
      <c r="V36" s="1">
        <f>COUNTIFS(Table2[Sub-Sector],Table3[[#This Row],[Sub-Sector]],Table2[Sharpe Ratio],"&gt;=0.10")/Table3[[#This Row],[Count]]</f>
        <v>0.5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244.5</v>
      </c>
      <c r="X36">
        <f>_xlfn.RANK.AVG(Table3[[#This Row],[Score]],Table3[Score],1)</f>
        <v>14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191.5</v>
      </c>
      <c r="Z36">
        <f>_xlfn.RANK.AVG(Table3[[#This Row],[Score 2 ]],Table3[[Score 2 ]],1)</f>
        <v>35.5</v>
      </c>
    </row>
    <row r="37" spans="1:26" x14ac:dyDescent="0.3">
      <c r="A37" t="s">
        <v>163</v>
      </c>
      <c r="B37">
        <f>COUNTIFS(Table2[Sub-Sector],Table3[[#This Row],[Sub-Sector]])</f>
        <v>4</v>
      </c>
      <c r="C37" s="1">
        <f>COUNTIFS(Table2[Sub-Sector],Table3[[#This Row],[Sub-Sector]],Table2[Uptrend],"Uptrend")/Table3[[#This Row],[Count]]</f>
        <v>1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0.5</v>
      </c>
      <c r="F37" s="1">
        <f>COUNTIFS(Table2[Sub-Sector],Table3[[#This Row],[Sub-Sector]],Table2[6M Return vs Nifty],"&gt;=10")/Table3[[#This Row],[Count]]</f>
        <v>0.75</v>
      </c>
      <c r="G37" s="1">
        <f>COUNTIFS(Table2[Sub-Sector],Table3[[#This Row],[Sub-Sector]],Table2[1Y Return vs Nifty],"&gt;=10")/Table3[[#This Row],[Count]]</f>
        <v>0.5</v>
      </c>
      <c r="H37" s="1">
        <f>COUNTIFS(Table2[Sub-Sector],Table3[[#This Row],[Sub-Sector]],Table2[RSI Exponential â€“ 14D],"&gt;=50")/Table3[[#This Row],[Count]]</f>
        <v>0.75</v>
      </c>
      <c r="I37" s="1">
        <f>COUNTIFS(Table2[Sub-Sector],Table3[[#This Row],[Sub-Sector]],Table2[Relative Volume],"&gt;=1")/Table3[[#This Row],[Count]]</f>
        <v>0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</v>
      </c>
      <c r="M37" s="1">
        <f>COUNTIFS(Table2[Sub-Sector],Table3[[#This Row],[Sub-Sector]],Table2[% Away From Current Week High],"&lt;=0.05")/Table3[[#This Row],[Count]]</f>
        <v>0.75</v>
      </c>
      <c r="N37" s="1">
        <f>COUNTIFS(Table2[Sub-Sector],Table3[[#This Row],[Sub-Sector]],Table2[% Away From Current Month Low],"&gt;=0.05")/Table3[[#This Row],[Count]]</f>
        <v>0.25</v>
      </c>
      <c r="O37" s="1">
        <f>COUNTIFS(Table2[Sub-Sector],Table3[[#This Row],[Sub-Sector]],Table2[% Away From Current Month High],"&lt;=0.05")/Table3[[#This Row],[Count]]</f>
        <v>0.25</v>
      </c>
      <c r="P37" s="1">
        <f>COUNTIFS(Table2[Sub-Sector],Table3[[#This Row],[Sub-Sector]],Table2[% Away From 52W High],"&lt;=10")/Table3[[#This Row],[Count]]</f>
        <v>0.5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0.75</v>
      </c>
      <c r="S37" s="1">
        <f>COUNTIFS(Table2[Sub-Sector],Table3[[#This Row],[Sub-Sector]],Table2[% Price above 50 EMA],"&gt;=0")/Table3[[#This Row],[Count]]</f>
        <v>1</v>
      </c>
      <c r="T37" s="1">
        <f>COUNTIFS(Table2[Sub-Sector],Table3[[#This Row],[Sub-Sector]],Table2[% Price above 200 EMA],"&gt;=0")/Table3[[#This Row],[Count]]</f>
        <v>1</v>
      </c>
      <c r="U37" s="1">
        <f>COUNTIFS(Table2[Sub-Sector],Table3[[#This Row],[Sub-Sector]],Table2[Rate of Change - Zone],"Positive")/Table3[[#This Row],[Count]]</f>
        <v>1</v>
      </c>
      <c r="V37" s="1">
        <f>COUNTIFS(Table2[Sub-Sector],Table3[[#This Row],[Sub-Sector]],Table2[Sharpe Ratio],"&gt;=0.10")/Table3[[#This Row],[Count]]</f>
        <v>0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307.5</v>
      </c>
      <c r="X37">
        <f>_xlfn.RANK.AVG(Table3[[#This Row],[Score]],Table3[Score],1)</f>
        <v>27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191.5</v>
      </c>
      <c r="Z37">
        <f>_xlfn.RANK.AVG(Table3[[#This Row],[Score 2 ]],Table3[[Score 2 ]],1)</f>
        <v>35.5</v>
      </c>
    </row>
    <row r="38" spans="1:26" x14ac:dyDescent="0.3">
      <c r="A38" t="s">
        <v>355</v>
      </c>
      <c r="B38">
        <f>COUNTIFS(Table2[Sub-Sector],Table3[[#This Row],[Sub-Sector]])</f>
        <v>5</v>
      </c>
      <c r="C38" s="1">
        <f>COUNTIFS(Table2[Sub-Sector],Table3[[#This Row],[Sub-Sector]],Table2[Uptrend],"Uptrend")/Table3[[#This Row],[Count]]</f>
        <v>0.4</v>
      </c>
      <c r="D38" s="1">
        <f>COUNTIFS(Table2[Sub-Sector],Table3[[#This Row],[Sub-Sector]],Table2[1W Return vs Nifty],"&gt;=5")/Table3[[#This Row],[Count]]</f>
        <v>0</v>
      </c>
      <c r="E38" s="1">
        <f>COUNTIFS(Table2[Sub-Sector],Table3[[#This Row],[Sub-Sector]],Table2[1M Return vs Nifty],"&gt;=5")/Table3[[#This Row],[Count]]</f>
        <v>0.2</v>
      </c>
      <c r="F38" s="1">
        <f>COUNTIFS(Table2[Sub-Sector],Table3[[#This Row],[Sub-Sector]],Table2[6M Return vs Nifty],"&gt;=10")/Table3[[#This Row],[Count]]</f>
        <v>0.4</v>
      </c>
      <c r="G38" s="1">
        <f>COUNTIFS(Table2[Sub-Sector],Table3[[#This Row],[Sub-Sector]],Table2[1Y Return vs Nifty],"&gt;=10")/Table3[[#This Row],[Count]]</f>
        <v>0.4</v>
      </c>
      <c r="H38" s="1">
        <f>COUNTIFS(Table2[Sub-Sector],Table3[[#This Row],[Sub-Sector]],Table2[RSI Exponential â€“ 14D],"&gt;=50")/Table3[[#This Row],[Count]]</f>
        <v>0.4</v>
      </c>
      <c r="I38" s="1">
        <f>COUNTIFS(Table2[Sub-Sector],Table3[[#This Row],[Sub-Sector]],Table2[Relative Volume],"&gt;=1")/Table3[[#This Row],[Count]]</f>
        <v>0.2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0.8</v>
      </c>
      <c r="L38" s="1">
        <f>COUNTIFS(Table2[Sub-Sector],Table3[[#This Row],[Sub-Sector]],Table2[% Away From Current Week Low],"&gt;=0.05")/Table3[[#This Row],[Count]]</f>
        <v>0</v>
      </c>
      <c r="M38" s="1">
        <f>COUNTIFS(Table2[Sub-Sector],Table3[[#This Row],[Sub-Sector]],Table2[% Away From Current Week High],"&lt;=0.05")/Table3[[#This Row],[Count]]</f>
        <v>0.8</v>
      </c>
      <c r="N38" s="1">
        <f>COUNTIFS(Table2[Sub-Sector],Table3[[#This Row],[Sub-Sector]],Table2[% Away From Current Month Low],"&gt;=0.05")/Table3[[#This Row],[Count]]</f>
        <v>0.2</v>
      </c>
      <c r="O38" s="1">
        <f>COUNTIFS(Table2[Sub-Sector],Table3[[#This Row],[Sub-Sector]],Table2[% Away From Current Month High],"&lt;=0.05")/Table3[[#This Row],[Count]]</f>
        <v>0.4</v>
      </c>
      <c r="P38" s="1">
        <f>COUNTIFS(Table2[Sub-Sector],Table3[[#This Row],[Sub-Sector]],Table2[% Away From 52W High],"&lt;=10")/Table3[[#This Row],[Count]]</f>
        <v>0.2</v>
      </c>
      <c r="Q38" s="1">
        <f>COUNTIFS(Table2[Sub-Sector],Table3[[#This Row],[Sub-Sector]],Table2[% Away From 52W Low],"&gt;=10")/Table3[[#This Row],[Count]]</f>
        <v>0.8</v>
      </c>
      <c r="R38" s="1">
        <f>COUNTIFS(Table2[Sub-Sector],Table3[[#This Row],[Sub-Sector]],Table2[% Price above 20 EMA],"&gt;=0")/Table3[[#This Row],[Count]]</f>
        <v>0.2</v>
      </c>
      <c r="S38" s="1">
        <f>COUNTIFS(Table2[Sub-Sector],Table3[[#This Row],[Sub-Sector]],Table2[% Price above 50 EMA],"&gt;=0")/Table3[[#This Row],[Count]]</f>
        <v>0.2</v>
      </c>
      <c r="T38" s="1">
        <f>COUNTIFS(Table2[Sub-Sector],Table3[[#This Row],[Sub-Sector]],Table2[% Price above 200 EMA],"&gt;=0")/Table3[[#This Row],[Count]]</f>
        <v>0.6</v>
      </c>
      <c r="U38" s="1">
        <f>COUNTIFS(Table2[Sub-Sector],Table3[[#This Row],[Sub-Sector]],Table2[Rate of Change - Zone],"Positive")/Table3[[#This Row],[Count]]</f>
        <v>1</v>
      </c>
      <c r="V38" s="1">
        <f>COUNTIFS(Table2[Sub-Sector],Table3[[#This Row],[Sub-Sector]],Table2[Sharpe Ratio],"&gt;=0.10")/Table3[[#This Row],[Count]]</f>
        <v>0.2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359.5</v>
      </c>
      <c r="X38">
        <f>_xlfn.RANK.AVG(Table3[[#This Row],[Score]],Table3[Score],1)</f>
        <v>44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</v>
      </c>
      <c r="Z38">
        <f>_xlfn.RANK.AVG(Table3[[#This Row],[Score 2 ]],Table3[[Score 2 ]],1)</f>
        <v>37</v>
      </c>
    </row>
    <row r="39" spans="1:26" x14ac:dyDescent="0.3">
      <c r="A39" t="s">
        <v>88</v>
      </c>
      <c r="B39">
        <f>COUNTIFS(Table2[Sub-Sector],Table3[[#This Row],[Sub-Sector]])</f>
        <v>5</v>
      </c>
      <c r="C39" s="1">
        <f>COUNTIFS(Table2[Sub-Sector],Table3[[#This Row],[Sub-Sector]],Table2[Uptrend],"Uptrend")/Table3[[#This Row],[Count]]</f>
        <v>0</v>
      </c>
      <c r="D39" s="1">
        <f>COUNTIFS(Table2[Sub-Sector],Table3[[#This Row],[Sub-Sector]],Table2[1W Return vs Nifty],"&gt;=5")/Table3[[#This Row],[Count]]</f>
        <v>0.4</v>
      </c>
      <c r="E39" s="1">
        <f>COUNTIFS(Table2[Sub-Sector],Table3[[#This Row],[Sub-Sector]],Table2[1M Return vs Nifty],"&gt;=5")/Table3[[#This Row],[Count]]</f>
        <v>0</v>
      </c>
      <c r="F39" s="1">
        <f>COUNTIFS(Table2[Sub-Sector],Table3[[#This Row],[Sub-Sector]],Table2[6M Return vs Nifty],"&gt;=10")/Table3[[#This Row],[Count]]</f>
        <v>0.2</v>
      </c>
      <c r="G39" s="1">
        <f>COUNTIFS(Table2[Sub-Sector],Table3[[#This Row],[Sub-Sector]],Table2[1Y Return vs Nifty],"&gt;=10")/Table3[[#This Row],[Count]]</f>
        <v>0.6</v>
      </c>
      <c r="H39" s="1">
        <f>COUNTIFS(Table2[Sub-Sector],Table3[[#This Row],[Sub-Sector]],Table2[RSI Exponential â€“ 14D],"&gt;=50")/Table3[[#This Row],[Count]]</f>
        <v>0</v>
      </c>
      <c r="I39" s="1">
        <f>COUNTIFS(Table2[Sub-Sector],Table3[[#This Row],[Sub-Sector]],Table2[Relative Volume],"&gt;=1")/Table3[[#This Row],[Count]]</f>
        <v>0.6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0.8</v>
      </c>
      <c r="L39" s="1">
        <f>COUNTIFS(Table2[Sub-Sector],Table3[[#This Row],[Sub-Sector]],Table2[% Away From Current Week Low],"&gt;=0.05")/Table3[[#This Row],[Count]]</f>
        <v>0.2</v>
      </c>
      <c r="M39" s="1">
        <f>COUNTIFS(Table2[Sub-Sector],Table3[[#This Row],[Sub-Sector]],Table2[% Away From Current Week High],"&lt;=0.05")/Table3[[#This Row],[Count]]</f>
        <v>0.6</v>
      </c>
      <c r="N39" s="1">
        <f>COUNTIFS(Table2[Sub-Sector],Table3[[#This Row],[Sub-Sector]],Table2[% Away From Current Month Low],"&gt;=0.05")/Table3[[#This Row],[Count]]</f>
        <v>0.4</v>
      </c>
      <c r="O39" s="1">
        <f>COUNTIFS(Table2[Sub-Sector],Table3[[#This Row],[Sub-Sector]],Table2[% Away From Current Month High],"&lt;=0.05")/Table3[[#This Row],[Count]]</f>
        <v>0</v>
      </c>
      <c r="P39" s="1">
        <f>COUNTIFS(Table2[Sub-Sector],Table3[[#This Row],[Sub-Sector]],Table2[% Away From 52W High],"&lt;=10")/Table3[[#This Row],[Count]]</f>
        <v>0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</v>
      </c>
      <c r="S39" s="1">
        <f>COUNTIFS(Table2[Sub-Sector],Table3[[#This Row],[Sub-Sector]],Table2[% Price above 50 EMA],"&gt;=0")/Table3[[#This Row],[Count]]</f>
        <v>0</v>
      </c>
      <c r="T39" s="1">
        <f>COUNTIFS(Table2[Sub-Sector],Table3[[#This Row],[Sub-Sector]],Table2[% Price above 200 EMA],"&gt;=0")/Table3[[#This Row],[Count]]</f>
        <v>0.2</v>
      </c>
      <c r="U39" s="1">
        <f>COUNTIFS(Table2[Sub-Sector],Table3[[#This Row],[Sub-Sector]],Table2[Rate of Change - Zone],"Positive")/Table3[[#This Row],[Count]]</f>
        <v>0.6</v>
      </c>
      <c r="V39" s="1">
        <f>COUNTIFS(Table2[Sub-Sector],Table3[[#This Row],[Sub-Sector]],Table2[Sharpe Ratio],"&gt;=0.10")/Table3[[#This Row],[Count]]</f>
        <v>0.6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404</v>
      </c>
      <c r="X39">
        <f>_xlfn.RANK.AVG(Table3[[#This Row],[Score]],Table3[Score],1)</f>
        <v>55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195.5</v>
      </c>
      <c r="Z39">
        <f>_xlfn.RANK.AVG(Table3[[#This Row],[Score 2 ]],Table3[[Score 2 ]],1)</f>
        <v>38</v>
      </c>
    </row>
    <row r="40" spans="1:26" x14ac:dyDescent="0.3">
      <c r="A40" t="s">
        <v>193</v>
      </c>
      <c r="B40">
        <f>COUNTIFS(Table2[Sub-Sector],Table3[[#This Row],[Sub-Sector]])</f>
        <v>2</v>
      </c>
      <c r="C40" s="1">
        <f>COUNTIFS(Table2[Sub-Sector],Table3[[#This Row],[Sub-Sector]],Table2[Uptrend],"Uptrend")/Table3[[#This Row],[Count]]</f>
        <v>0.5</v>
      </c>
      <c r="D40" s="1">
        <f>COUNTIFS(Table2[Sub-Sector],Table3[[#This Row],[Sub-Sector]],Table2[1W Return vs Nifty],"&gt;=5")/Table3[[#This Row],[Count]]</f>
        <v>0.5</v>
      </c>
      <c r="E40" s="1">
        <f>COUNTIFS(Table2[Sub-Sector],Table3[[#This Row],[Sub-Sector]],Table2[1M Return vs Nifty],"&gt;=5")/Table3[[#This Row],[Count]]</f>
        <v>0.5</v>
      </c>
      <c r="F40" s="1">
        <f>COUNTIFS(Table2[Sub-Sector],Table3[[#This Row],[Sub-Sector]],Table2[6M Return vs Nifty],"&gt;=10")/Table3[[#This Row],[Count]]</f>
        <v>0</v>
      </c>
      <c r="G40" s="1">
        <f>COUNTIFS(Table2[Sub-Sector],Table3[[#This Row],[Sub-Sector]],Table2[1Y Return vs Nifty],"&gt;=10")/Table3[[#This Row],[Count]]</f>
        <v>0.5</v>
      </c>
      <c r="H40" s="1">
        <f>COUNTIFS(Table2[Sub-Sector],Table3[[#This Row],[Sub-Sector]],Table2[RSI Exponential â€“ 14D],"&gt;=50")/Table3[[#This Row],[Count]]</f>
        <v>0.5</v>
      </c>
      <c r="I40" s="1">
        <f>COUNTIFS(Table2[Sub-Sector],Table3[[#This Row],[Sub-Sector]],Table2[Relative Volume],"&gt;=1")/Table3[[#This Row],[Count]]</f>
        <v>0.5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1</v>
      </c>
      <c r="N40" s="1">
        <f>COUNTIFS(Table2[Sub-Sector],Table3[[#This Row],[Sub-Sector]],Table2[% Away From Current Month Low],"&gt;=0.05")/Table3[[#This Row],[Count]]</f>
        <v>0.5</v>
      </c>
      <c r="O40" s="1">
        <f>COUNTIFS(Table2[Sub-Sector],Table3[[#This Row],[Sub-Sector]],Table2[% Away From Current Month High],"&lt;=0.05")/Table3[[#This Row],[Count]]</f>
        <v>0.5</v>
      </c>
      <c r="P40" s="1">
        <f>COUNTIFS(Table2[Sub-Sector],Table3[[#This Row],[Sub-Sector]],Table2[% Away From 52W High],"&lt;=10")/Table3[[#This Row],[Count]]</f>
        <v>0.5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0.5</v>
      </c>
      <c r="S40" s="1">
        <f>COUNTIFS(Table2[Sub-Sector],Table3[[#This Row],[Sub-Sector]],Table2[% Price above 50 EMA],"&gt;=0")/Table3[[#This Row],[Count]]</f>
        <v>0</v>
      </c>
      <c r="T40" s="1">
        <f>COUNTIFS(Table2[Sub-Sector],Table3[[#This Row],[Sub-Sector]],Table2[% Price above 200 EMA],"&gt;=0")/Table3[[#This Row],[Count]]</f>
        <v>1</v>
      </c>
      <c r="U40" s="1">
        <f>COUNTIFS(Table2[Sub-Sector],Table3[[#This Row],[Sub-Sector]],Table2[Rate of Change - Zone],"Positive")/Table3[[#This Row],[Count]]</f>
        <v>1</v>
      </c>
      <c r="V40" s="1">
        <f>COUNTIFS(Table2[Sub-Sector],Table3[[#This Row],[Sub-Sector]],Table2[Sharpe Ratio],"&gt;=0.10")/Table3[[#This Row],[Count]]</f>
        <v>0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251</v>
      </c>
      <c r="X40">
        <f>_xlfn.RANK.AVG(Table3[[#This Row],[Score]],Table3[Score],1)</f>
        <v>17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</v>
      </c>
      <c r="Z40">
        <f>_xlfn.RANK.AVG(Table3[[#This Row],[Score 2 ]],Table3[[Score 2 ]],1)</f>
        <v>39</v>
      </c>
    </row>
    <row r="41" spans="1:26" x14ac:dyDescent="0.3">
      <c r="A41" t="s">
        <v>238</v>
      </c>
      <c r="B41">
        <f>COUNTIFS(Table2[Sub-Sector],Table3[[#This Row],[Sub-Sector]])</f>
        <v>6</v>
      </c>
      <c r="C41" s="1">
        <f>COUNTIFS(Table2[Sub-Sector],Table3[[#This Row],[Sub-Sector]],Table2[Uptrend],"Uptrend")/Table3[[#This Row],[Count]]</f>
        <v>0.33333333333333331</v>
      </c>
      <c r="D41" s="1">
        <f>COUNTIFS(Table2[Sub-Sector],Table3[[#This Row],[Sub-Sector]],Table2[1W Return vs Nifty],"&gt;=5")/Table3[[#This Row],[Count]]</f>
        <v>0.5</v>
      </c>
      <c r="E41" s="1">
        <f>COUNTIFS(Table2[Sub-Sector],Table3[[#This Row],[Sub-Sector]],Table2[1M Return vs Nifty],"&gt;=5")/Table3[[#This Row],[Count]]</f>
        <v>0.16666666666666666</v>
      </c>
      <c r="F41" s="1">
        <f>COUNTIFS(Table2[Sub-Sector],Table3[[#This Row],[Sub-Sector]],Table2[6M Return vs Nifty],"&gt;=10")/Table3[[#This Row],[Count]]</f>
        <v>0.16666666666666666</v>
      </c>
      <c r="G41" s="1">
        <f>COUNTIFS(Table2[Sub-Sector],Table3[[#This Row],[Sub-Sector]],Table2[1Y Return vs Nifty],"&gt;=10")/Table3[[#This Row],[Count]]</f>
        <v>0.5</v>
      </c>
      <c r="H41" s="1">
        <f>COUNTIFS(Table2[Sub-Sector],Table3[[#This Row],[Sub-Sector]],Table2[RSI Exponential â€“ 14D],"&gt;=50")/Table3[[#This Row],[Count]]</f>
        <v>0.33333333333333331</v>
      </c>
      <c r="I41" s="1">
        <f>COUNTIFS(Table2[Sub-Sector],Table3[[#This Row],[Sub-Sector]],Table2[Relative Volume],"&gt;=1")/Table3[[#This Row],[Count]]</f>
        <v>0.5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</v>
      </c>
      <c r="M41" s="1">
        <f>COUNTIFS(Table2[Sub-Sector],Table3[[#This Row],[Sub-Sector]],Table2[% Away From Current Week High],"&lt;=0.05")/Table3[[#This Row],[Count]]</f>
        <v>0.5</v>
      </c>
      <c r="N41" s="1">
        <f>COUNTIFS(Table2[Sub-Sector],Table3[[#This Row],[Sub-Sector]],Table2[% Away From Current Month Low],"&gt;=0.05")/Table3[[#This Row],[Count]]</f>
        <v>0.33333333333333331</v>
      </c>
      <c r="O41" s="1">
        <f>COUNTIFS(Table2[Sub-Sector],Table3[[#This Row],[Sub-Sector]],Table2[% Away From Current Month High],"&lt;=0.05")/Table3[[#This Row],[Count]]</f>
        <v>0.33333333333333331</v>
      </c>
      <c r="P41" s="1">
        <f>COUNTIFS(Table2[Sub-Sector],Table3[[#This Row],[Sub-Sector]],Table2[% Away From 52W High],"&lt;=10")/Table3[[#This Row],[Count]]</f>
        <v>0.16666666666666666</v>
      </c>
      <c r="Q41" s="1">
        <f>COUNTIFS(Table2[Sub-Sector],Table3[[#This Row],[Sub-Sector]],Table2[% Away From 52W Low],"&gt;=10")/Table3[[#This Row],[Count]]</f>
        <v>0.66666666666666663</v>
      </c>
      <c r="R41" s="1">
        <f>COUNTIFS(Table2[Sub-Sector],Table3[[#This Row],[Sub-Sector]],Table2[% Price above 20 EMA],"&gt;=0")/Table3[[#This Row],[Count]]</f>
        <v>0.33333333333333331</v>
      </c>
      <c r="S41" s="1">
        <f>COUNTIFS(Table2[Sub-Sector],Table3[[#This Row],[Sub-Sector]],Table2[% Price above 50 EMA],"&gt;=0")/Table3[[#This Row],[Count]]</f>
        <v>0.16666666666666666</v>
      </c>
      <c r="T41" s="1">
        <f>COUNTIFS(Table2[Sub-Sector],Table3[[#This Row],[Sub-Sector]],Table2[% Price above 200 EMA],"&gt;=0")/Table3[[#This Row],[Count]]</f>
        <v>0.33333333333333331</v>
      </c>
      <c r="U41" s="1">
        <f>COUNTIFS(Table2[Sub-Sector],Table3[[#This Row],[Sub-Sector]],Table2[Rate of Change - Zone],"Positive")/Table3[[#This Row],[Count]]</f>
        <v>0.66666666666666663</v>
      </c>
      <c r="V41" s="1">
        <f>COUNTIFS(Table2[Sub-Sector],Table3[[#This Row],[Sub-Sector]],Table2[Sharpe Ratio],"&gt;=0.10")/Table3[[#This Row],[Count]]</f>
        <v>0.5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304</v>
      </c>
      <c r="X41">
        <f>_xlfn.RANK.AVG(Table3[[#This Row],[Score]],Table3[Score],1)</f>
        <v>26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</v>
      </c>
      <c r="Z41">
        <f>_xlfn.RANK.AVG(Table3[[#This Row],[Score 2 ]],Table3[[Score 2 ]],1)</f>
        <v>40</v>
      </c>
    </row>
    <row r="42" spans="1:26" x14ac:dyDescent="0.3">
      <c r="A42" t="s">
        <v>144</v>
      </c>
      <c r="B42">
        <f>COUNTIFS(Table2[Sub-Sector],Table3[[#This Row],[Sub-Sector]])</f>
        <v>20</v>
      </c>
      <c r="C42" s="1">
        <f>COUNTIFS(Table2[Sub-Sector],Table3[[#This Row],[Sub-Sector]],Table2[Uptrend],"Uptrend")/Table3[[#This Row],[Count]]</f>
        <v>0.2</v>
      </c>
      <c r="D42" s="1">
        <f>COUNTIFS(Table2[Sub-Sector],Table3[[#This Row],[Sub-Sector]],Table2[1W Return vs Nifty],"&gt;=5")/Table3[[#This Row],[Count]]</f>
        <v>0.2</v>
      </c>
      <c r="E42" s="1">
        <f>COUNTIFS(Table2[Sub-Sector],Table3[[#This Row],[Sub-Sector]],Table2[1M Return vs Nifty],"&gt;=5")/Table3[[#This Row],[Count]]</f>
        <v>0.15</v>
      </c>
      <c r="F42" s="1">
        <f>COUNTIFS(Table2[Sub-Sector],Table3[[#This Row],[Sub-Sector]],Table2[6M Return vs Nifty],"&gt;=10")/Table3[[#This Row],[Count]]</f>
        <v>0.3</v>
      </c>
      <c r="G42" s="1">
        <f>COUNTIFS(Table2[Sub-Sector],Table3[[#This Row],[Sub-Sector]],Table2[1Y Return vs Nifty],"&gt;=10")/Table3[[#This Row],[Count]]</f>
        <v>0.65</v>
      </c>
      <c r="H42" s="1">
        <f>COUNTIFS(Table2[Sub-Sector],Table3[[#This Row],[Sub-Sector]],Table2[RSI Exponential â€“ 14D],"&gt;=50")/Table3[[#This Row],[Count]]</f>
        <v>0.25</v>
      </c>
      <c r="I42" s="1">
        <f>COUNTIFS(Table2[Sub-Sector],Table3[[#This Row],[Sub-Sector]],Table2[Relative Volume],"&gt;=1")/Table3[[#This Row],[Count]]</f>
        <v>0.35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0.9</v>
      </c>
      <c r="L42" s="1">
        <f>COUNTIFS(Table2[Sub-Sector],Table3[[#This Row],[Sub-Sector]],Table2[% Away From Current Week Low],"&gt;=0.05")/Table3[[#This Row],[Count]]</f>
        <v>0.05</v>
      </c>
      <c r="M42" s="1">
        <f>COUNTIFS(Table2[Sub-Sector],Table3[[#This Row],[Sub-Sector]],Table2[% Away From Current Week High],"&lt;=0.05")/Table3[[#This Row],[Count]]</f>
        <v>0.85</v>
      </c>
      <c r="N42" s="1">
        <f>COUNTIFS(Table2[Sub-Sector],Table3[[#This Row],[Sub-Sector]],Table2[% Away From Current Month Low],"&gt;=0.05")/Table3[[#This Row],[Count]]</f>
        <v>0.15</v>
      </c>
      <c r="O42" s="1">
        <f>COUNTIFS(Table2[Sub-Sector],Table3[[#This Row],[Sub-Sector]],Table2[% Away From Current Month High],"&lt;=0.05")/Table3[[#This Row],[Count]]</f>
        <v>0.2</v>
      </c>
      <c r="P42" s="1">
        <f>COUNTIFS(Table2[Sub-Sector],Table3[[#This Row],[Sub-Sector]],Table2[% Away From 52W High],"&lt;=10")/Table3[[#This Row],[Count]]</f>
        <v>0.15</v>
      </c>
      <c r="Q42" s="1">
        <f>COUNTIFS(Table2[Sub-Sector],Table3[[#This Row],[Sub-Sector]],Table2[% Away From 52W Low],"&gt;=10")/Table3[[#This Row],[Count]]</f>
        <v>0.85</v>
      </c>
      <c r="R42" s="1">
        <f>COUNTIFS(Table2[Sub-Sector],Table3[[#This Row],[Sub-Sector]],Table2[% Price above 20 EMA],"&gt;=0")/Table3[[#This Row],[Count]]</f>
        <v>0.3</v>
      </c>
      <c r="S42" s="1">
        <f>COUNTIFS(Table2[Sub-Sector],Table3[[#This Row],[Sub-Sector]],Table2[% Price above 50 EMA],"&gt;=0")/Table3[[#This Row],[Count]]</f>
        <v>0.25</v>
      </c>
      <c r="T42" s="1">
        <f>COUNTIFS(Table2[Sub-Sector],Table3[[#This Row],[Sub-Sector]],Table2[% Price above 200 EMA],"&gt;=0")/Table3[[#This Row],[Count]]</f>
        <v>0.5</v>
      </c>
      <c r="U42" s="1">
        <f>COUNTIFS(Table2[Sub-Sector],Table3[[#This Row],[Sub-Sector]],Table2[Rate of Change - Zone],"Positive")/Table3[[#This Row],[Count]]</f>
        <v>0.55000000000000004</v>
      </c>
      <c r="V42" s="1">
        <f>COUNTIFS(Table2[Sub-Sector],Table3[[#This Row],[Sub-Sector]],Table2[Sharpe Ratio],"&gt;=0.10")/Table3[[#This Row],[Count]]</f>
        <v>0.45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</v>
      </c>
      <c r="X42">
        <f>_xlfn.RANK.AVG(Table3[[#This Row],[Score]],Table3[Score],1)</f>
        <v>43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206.5</v>
      </c>
      <c r="Z42">
        <f>_xlfn.RANK.AVG(Table3[[#This Row],[Score 2 ]],Table3[[Score 2 ]],1)</f>
        <v>41</v>
      </c>
    </row>
    <row r="43" spans="1:26" x14ac:dyDescent="0.3">
      <c r="A43" t="s">
        <v>62</v>
      </c>
      <c r="B43">
        <f>COUNTIFS(Table2[Sub-Sector],Table3[[#This Row],[Sub-Sector]])</f>
        <v>4</v>
      </c>
      <c r="C43" s="1">
        <f>COUNTIFS(Table2[Sub-Sector],Table3[[#This Row],[Sub-Sector]],Table2[Uptrend],"Uptrend")/Table3[[#This Row],[Count]]</f>
        <v>0.25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</v>
      </c>
      <c r="F43" s="1">
        <f>COUNTIFS(Table2[Sub-Sector],Table3[[#This Row],[Sub-Sector]],Table2[6M Return vs Nifty],"&gt;=10")/Table3[[#This Row],[Count]]</f>
        <v>0.25</v>
      </c>
      <c r="G43" s="1">
        <f>COUNTIFS(Table2[Sub-Sector],Table3[[#This Row],[Sub-Sector]],Table2[1Y Return vs Nifty],"&gt;=10")/Table3[[#This Row],[Count]]</f>
        <v>0.5</v>
      </c>
      <c r="H43" s="1">
        <f>COUNTIFS(Table2[Sub-Sector],Table3[[#This Row],[Sub-Sector]],Table2[RSI Exponential â€“ 14D],"&gt;=50")/Table3[[#This Row],[Count]]</f>
        <v>0.25</v>
      </c>
      <c r="I43" s="1">
        <f>COUNTIFS(Table2[Sub-Sector],Table3[[#This Row],[Sub-Sector]],Table2[Relative Volume],"&gt;=1")/Table3[[#This Row],[Count]]</f>
        <v>1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</v>
      </c>
      <c r="M43" s="1">
        <f>COUNTIFS(Table2[Sub-Sector],Table3[[#This Row],[Sub-Sector]],Table2[% Away From Current Week High],"&lt;=0.05")/Table3[[#This Row],[Count]]</f>
        <v>0.5</v>
      </c>
      <c r="N43" s="1">
        <f>COUNTIFS(Table2[Sub-Sector],Table3[[#This Row],[Sub-Sector]],Table2[% Away From Current Month Low],"&gt;=0.05")/Table3[[#This Row],[Count]]</f>
        <v>0</v>
      </c>
      <c r="O43" s="1">
        <f>COUNTIFS(Table2[Sub-Sector],Table3[[#This Row],[Sub-Sector]],Table2[% Away From Current Month High],"&lt;=0.05")/Table3[[#This Row],[Count]]</f>
        <v>0.5</v>
      </c>
      <c r="P43" s="1">
        <f>COUNTIFS(Table2[Sub-Sector],Table3[[#This Row],[Sub-Sector]],Table2[% Away From 52W High],"&lt;=10")/Table3[[#This Row],[Count]]</f>
        <v>0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</v>
      </c>
      <c r="S43" s="1">
        <f>COUNTIFS(Table2[Sub-Sector],Table3[[#This Row],[Sub-Sector]],Table2[% Price above 50 EMA],"&gt;=0")/Table3[[#This Row],[Count]]</f>
        <v>0.25</v>
      </c>
      <c r="T43" s="1">
        <f>COUNTIFS(Table2[Sub-Sector],Table3[[#This Row],[Sub-Sector]],Table2[% Price above 200 EMA],"&gt;=0")/Table3[[#This Row],[Count]]</f>
        <v>0.25</v>
      </c>
      <c r="U43" s="1">
        <f>COUNTIFS(Table2[Sub-Sector],Table3[[#This Row],[Sub-Sector]],Table2[Rate of Change - Zone],"Positive")/Table3[[#This Row],[Count]]</f>
        <v>0.5</v>
      </c>
      <c r="V43" s="1">
        <f>COUNTIFS(Table2[Sub-Sector],Table3[[#This Row],[Sub-Sector]],Table2[Sharpe Ratio],"&gt;=0.10")/Table3[[#This Row],[Count]]</f>
        <v>0.5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442.5</v>
      </c>
      <c r="X43">
        <f>_xlfn.RANK.AVG(Table3[[#This Row],[Score]],Table3[Score],1)</f>
        <v>65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207.5</v>
      </c>
      <c r="Z43">
        <f>_xlfn.RANK.AVG(Table3[[#This Row],[Score 2 ]],Table3[[Score 2 ]],1)</f>
        <v>42</v>
      </c>
    </row>
    <row r="44" spans="1:26" x14ac:dyDescent="0.3">
      <c r="A44" t="s">
        <v>289</v>
      </c>
      <c r="B44">
        <f>COUNTIFS(Table2[Sub-Sector],Table3[[#This Row],[Sub-Sector]])</f>
        <v>11</v>
      </c>
      <c r="C44" s="1">
        <f>COUNTIFS(Table2[Sub-Sector],Table3[[#This Row],[Sub-Sector]],Table2[Uptrend],"Uptrend")/Table3[[#This Row],[Count]]</f>
        <v>0.27272727272727271</v>
      </c>
      <c r="D44" s="1">
        <f>COUNTIFS(Table2[Sub-Sector],Table3[[#This Row],[Sub-Sector]],Table2[1W Return vs Nifty],"&gt;=5")/Table3[[#This Row],[Count]]</f>
        <v>0.18181818181818182</v>
      </c>
      <c r="E44" s="1">
        <f>COUNTIFS(Table2[Sub-Sector],Table3[[#This Row],[Sub-Sector]],Table2[1M Return vs Nifty],"&gt;=5")/Table3[[#This Row],[Count]]</f>
        <v>0.27272727272727271</v>
      </c>
      <c r="F44" s="1">
        <f>COUNTIFS(Table2[Sub-Sector],Table3[[#This Row],[Sub-Sector]],Table2[6M Return vs Nifty],"&gt;=10")/Table3[[#This Row],[Count]]</f>
        <v>0.72727272727272729</v>
      </c>
      <c r="G44" s="1">
        <f>COUNTIFS(Table2[Sub-Sector],Table3[[#This Row],[Sub-Sector]],Table2[1Y Return vs Nifty],"&gt;=10")/Table3[[#This Row],[Count]]</f>
        <v>0.63636363636363635</v>
      </c>
      <c r="H44" s="1">
        <f>COUNTIFS(Table2[Sub-Sector],Table3[[#This Row],[Sub-Sector]],Table2[RSI Exponential â€“ 14D],"&gt;=50")/Table3[[#This Row],[Count]]</f>
        <v>0.18181818181818182</v>
      </c>
      <c r="I44" s="1">
        <f>COUNTIFS(Table2[Sub-Sector],Table3[[#This Row],[Sub-Sector]],Table2[Relative Volume],"&gt;=1")/Table3[[#This Row],[Count]]</f>
        <v>0.27272727272727271</v>
      </c>
      <c r="J44" s="1">
        <f>COUNTIFS(Table2[Sub-Sector],Table3[[#This Row],[Sub-Sector]],Table2[% Away From Day Low],"&gt;=0.05")/Table3[[#This Row],[Count]]</f>
        <v>9.0909090909090912E-2</v>
      </c>
      <c r="K44" s="1">
        <f>COUNTIFS(Table2[Sub-Sector],Table3[[#This Row],[Sub-Sector]],Table2[% Away From Day High],"&lt;=0.05")/Table3[[#This Row],[Count]]</f>
        <v>0.81818181818181823</v>
      </c>
      <c r="L44" s="1">
        <f>COUNTIFS(Table2[Sub-Sector],Table3[[#This Row],[Sub-Sector]],Table2[% Away From Current Week Low],"&gt;=0.05")/Table3[[#This Row],[Count]]</f>
        <v>9.0909090909090912E-2</v>
      </c>
      <c r="M44" s="1">
        <f>COUNTIFS(Table2[Sub-Sector],Table3[[#This Row],[Sub-Sector]],Table2[% Away From Current Week High],"&lt;=0.05")/Table3[[#This Row],[Count]]</f>
        <v>0.54545454545454541</v>
      </c>
      <c r="N44" s="1">
        <f>COUNTIFS(Table2[Sub-Sector],Table3[[#This Row],[Sub-Sector]],Table2[% Away From Current Month Low],"&gt;=0.05")/Table3[[#This Row],[Count]]</f>
        <v>0.27272727272727271</v>
      </c>
      <c r="O44" s="1">
        <f>COUNTIFS(Table2[Sub-Sector],Table3[[#This Row],[Sub-Sector]],Table2[% Away From Current Month High],"&lt;=0.05")/Table3[[#This Row],[Count]]</f>
        <v>0.18181818181818182</v>
      </c>
      <c r="P44" s="1">
        <f>COUNTIFS(Table2[Sub-Sector],Table3[[#This Row],[Sub-Sector]],Table2[% Away From 52W High],"&lt;=10")/Table3[[#This Row],[Count]]</f>
        <v>9.0909090909090912E-2</v>
      </c>
      <c r="Q44" s="1">
        <f>COUNTIFS(Table2[Sub-Sector],Table3[[#This Row],[Sub-Sector]],Table2[% Away From 52W Low],"&gt;=10")/Table3[[#This Row],[Count]]</f>
        <v>0.81818181818181823</v>
      </c>
      <c r="R44" s="1">
        <f>COUNTIFS(Table2[Sub-Sector],Table3[[#This Row],[Sub-Sector]],Table2[% Price above 20 EMA],"&gt;=0")/Table3[[#This Row],[Count]]</f>
        <v>0.18181818181818182</v>
      </c>
      <c r="S44" s="1">
        <f>COUNTIFS(Table2[Sub-Sector],Table3[[#This Row],[Sub-Sector]],Table2[% Price above 50 EMA],"&gt;=0")/Table3[[#This Row],[Count]]</f>
        <v>0.18181818181818182</v>
      </c>
      <c r="T44" s="1">
        <f>COUNTIFS(Table2[Sub-Sector],Table3[[#This Row],[Sub-Sector]],Table2[% Price above 200 EMA],"&gt;=0")/Table3[[#This Row],[Count]]</f>
        <v>0.63636363636363635</v>
      </c>
      <c r="U44" s="1">
        <f>COUNTIFS(Table2[Sub-Sector],Table3[[#This Row],[Sub-Sector]],Table2[Rate of Change - Zone],"Positive")/Table3[[#This Row],[Count]]</f>
        <v>0.18181818181818182</v>
      </c>
      <c r="V44" s="1">
        <f>COUNTIFS(Table2[Sub-Sector],Table3[[#This Row],[Sub-Sector]],Table2[Sharpe Ratio],"&gt;=0.10")/Table3[[#This Row],[Count]]</f>
        <v>0.18181818181818182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340.5</v>
      </c>
      <c r="X44">
        <f>_xlfn.RANK.AVG(Table3[[#This Row],[Score]],Table3[Score],1)</f>
        <v>41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</v>
      </c>
      <c r="Z44">
        <f>_xlfn.RANK.AVG(Table3[[#This Row],[Score 2 ]],Table3[[Score 2 ]],1)</f>
        <v>43</v>
      </c>
    </row>
    <row r="45" spans="1:26" x14ac:dyDescent="0.3">
      <c r="A45" t="s">
        <v>34</v>
      </c>
      <c r="B45">
        <f>COUNTIFS(Table2[Sub-Sector],Table3[[#This Row],[Sub-Sector]])</f>
        <v>11</v>
      </c>
      <c r="C45" s="1">
        <f>COUNTIFS(Table2[Sub-Sector],Table3[[#This Row],[Sub-Sector]],Table2[Uptrend],"Uptrend")/Table3[[#This Row],[Count]]</f>
        <v>0.27272727272727271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0.45454545454545453</v>
      </c>
      <c r="F45" s="1">
        <f>COUNTIFS(Table2[Sub-Sector],Table3[[#This Row],[Sub-Sector]],Table2[6M Return vs Nifty],"&gt;=10")/Table3[[#This Row],[Count]]</f>
        <v>0</v>
      </c>
      <c r="G45" s="1">
        <f>COUNTIFS(Table2[Sub-Sector],Table3[[#This Row],[Sub-Sector]],Table2[1Y Return vs Nifty],"&gt;=10")/Table3[[#This Row],[Count]]</f>
        <v>0.27272727272727271</v>
      </c>
      <c r="H45" s="1">
        <f>COUNTIFS(Table2[Sub-Sector],Table3[[#This Row],[Sub-Sector]],Table2[RSI Exponential â€“ 14D],"&gt;=50")/Table3[[#This Row],[Count]]</f>
        <v>0.27272727272727271</v>
      </c>
      <c r="I45" s="1">
        <f>COUNTIFS(Table2[Sub-Sector],Table3[[#This Row],[Sub-Sector]],Table2[Relative Volume],"&gt;=1")/Table3[[#This Row],[Count]]</f>
        <v>0.54545454545454541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0.90909090909090906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0.90909090909090906</v>
      </c>
      <c r="N45" s="1">
        <f>COUNTIFS(Table2[Sub-Sector],Table3[[#This Row],[Sub-Sector]],Table2[% Away From Current Month Low],"&gt;=0.05")/Table3[[#This Row],[Count]]</f>
        <v>0.18181818181818182</v>
      </c>
      <c r="O45" s="1">
        <f>COUNTIFS(Table2[Sub-Sector],Table3[[#This Row],[Sub-Sector]],Table2[% Away From Current Month High],"&lt;=0.05")/Table3[[#This Row],[Count]]</f>
        <v>0.36363636363636365</v>
      </c>
      <c r="P45" s="1">
        <f>COUNTIFS(Table2[Sub-Sector],Table3[[#This Row],[Sub-Sector]],Table2[% Away From 52W High],"&lt;=10")/Table3[[#This Row],[Count]]</f>
        <v>0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0.54545454545454541</v>
      </c>
      <c r="S45" s="1">
        <f>COUNTIFS(Table2[Sub-Sector],Table3[[#This Row],[Sub-Sector]],Table2[% Price above 50 EMA],"&gt;=0")/Table3[[#This Row],[Count]]</f>
        <v>0.36363636363636365</v>
      </c>
      <c r="T45" s="1">
        <f>COUNTIFS(Table2[Sub-Sector],Table3[[#This Row],[Sub-Sector]],Table2[% Price above 200 EMA],"&gt;=0")/Table3[[#This Row],[Count]]</f>
        <v>0.27272727272727271</v>
      </c>
      <c r="U45" s="1">
        <f>COUNTIFS(Table2[Sub-Sector],Table3[[#This Row],[Sub-Sector]],Table2[Rate of Change - Zone],"Positive")/Table3[[#This Row],[Count]]</f>
        <v>1</v>
      </c>
      <c r="V45" s="1">
        <f>COUNTIFS(Table2[Sub-Sector],Table3[[#This Row],[Sub-Sector]],Table2[Sharpe Ratio],"&gt;=0.10")/Table3[[#This Row],[Count]]</f>
        <v>0.72727272727272729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376.5</v>
      </c>
      <c r="X45">
        <f>_xlfn.RANK.AVG(Table3[[#This Row],[Score]],Table3[Score],1)</f>
        <v>49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45">
        <f>_xlfn.RANK.AVG(Table3[[#This Row],[Score 2 ]],Table3[[Score 2 ]],1)</f>
        <v>44</v>
      </c>
    </row>
    <row r="46" spans="1:26" x14ac:dyDescent="0.3">
      <c r="A46" t="s">
        <v>48</v>
      </c>
      <c r="B46">
        <f>COUNTIFS(Table2[Sub-Sector],Table3[[#This Row],[Sub-Sector]])</f>
        <v>26</v>
      </c>
      <c r="C46" s="1">
        <f>COUNTIFS(Table2[Sub-Sector],Table3[[#This Row],[Sub-Sector]],Table2[Uptrend],"Uptrend")/Table3[[#This Row],[Count]]</f>
        <v>0.11538461538461539</v>
      </c>
      <c r="D46" s="1">
        <f>COUNTIFS(Table2[Sub-Sector],Table3[[#This Row],[Sub-Sector]],Table2[1W Return vs Nifty],"&gt;=5")/Table3[[#This Row],[Count]]</f>
        <v>3.8461538461538464E-2</v>
      </c>
      <c r="E46" s="1">
        <f>COUNTIFS(Table2[Sub-Sector],Table3[[#This Row],[Sub-Sector]],Table2[1M Return vs Nifty],"&gt;=5")/Table3[[#This Row],[Count]]</f>
        <v>0.11538461538461539</v>
      </c>
      <c r="F46" s="1">
        <f>COUNTIFS(Table2[Sub-Sector],Table3[[#This Row],[Sub-Sector]],Table2[6M Return vs Nifty],"&gt;=10")/Table3[[#This Row],[Count]]</f>
        <v>0.38461538461538464</v>
      </c>
      <c r="G46" s="1">
        <f>COUNTIFS(Table2[Sub-Sector],Table3[[#This Row],[Sub-Sector]],Table2[1Y Return vs Nifty],"&gt;=10")/Table3[[#This Row],[Count]]</f>
        <v>0.57692307692307687</v>
      </c>
      <c r="H46" s="1">
        <f>COUNTIFS(Table2[Sub-Sector],Table3[[#This Row],[Sub-Sector]],Table2[RSI Exponential â€“ 14D],"&gt;=50")/Table3[[#This Row],[Count]]</f>
        <v>0.15384615384615385</v>
      </c>
      <c r="I46" s="1">
        <f>COUNTIFS(Table2[Sub-Sector],Table3[[#This Row],[Sub-Sector]],Table2[Relative Volume],"&gt;=1")/Table3[[#This Row],[Count]]</f>
        <v>7.6923076923076927E-2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0.96153846153846156</v>
      </c>
      <c r="L46" s="1">
        <f>COUNTIFS(Table2[Sub-Sector],Table3[[#This Row],[Sub-Sector]],Table2[% Away From Current Week Low],"&gt;=0.05")/Table3[[#This Row],[Count]]</f>
        <v>0</v>
      </c>
      <c r="M46" s="1">
        <f>COUNTIFS(Table2[Sub-Sector],Table3[[#This Row],[Sub-Sector]],Table2[% Away From Current Week High],"&lt;=0.05")/Table3[[#This Row],[Count]]</f>
        <v>0.76923076923076927</v>
      </c>
      <c r="N46" s="1">
        <f>COUNTIFS(Table2[Sub-Sector],Table3[[#This Row],[Sub-Sector]],Table2[% Away From Current Month Low],"&gt;=0.05")/Table3[[#This Row],[Count]]</f>
        <v>3.8461538461538464E-2</v>
      </c>
      <c r="O46" s="1">
        <f>COUNTIFS(Table2[Sub-Sector],Table3[[#This Row],[Sub-Sector]],Table2[% Away From Current Month High],"&lt;=0.05")/Table3[[#This Row],[Count]]</f>
        <v>0.11538461538461539</v>
      </c>
      <c r="P46" s="1">
        <f>COUNTIFS(Table2[Sub-Sector],Table3[[#This Row],[Sub-Sector]],Table2[% Away From 52W High],"&lt;=10")/Table3[[#This Row],[Count]]</f>
        <v>7.6923076923076927E-2</v>
      </c>
      <c r="Q46" s="1">
        <f>COUNTIFS(Table2[Sub-Sector],Table3[[#This Row],[Sub-Sector]],Table2[% Away From 52W Low],"&gt;=10")/Table3[[#This Row],[Count]]</f>
        <v>0.92307692307692313</v>
      </c>
      <c r="R46" s="1">
        <f>COUNTIFS(Table2[Sub-Sector],Table3[[#This Row],[Sub-Sector]],Table2[% Price above 20 EMA],"&gt;=0")/Table3[[#This Row],[Count]]</f>
        <v>0.15384615384615385</v>
      </c>
      <c r="S46" s="1">
        <f>COUNTIFS(Table2[Sub-Sector],Table3[[#This Row],[Sub-Sector]],Table2[% Price above 50 EMA],"&gt;=0")/Table3[[#This Row],[Count]]</f>
        <v>0.11538461538461539</v>
      </c>
      <c r="T46" s="1">
        <f>COUNTIFS(Table2[Sub-Sector],Table3[[#This Row],[Sub-Sector]],Table2[% Price above 200 EMA],"&gt;=0")/Table3[[#This Row],[Count]]</f>
        <v>0.46153846153846156</v>
      </c>
      <c r="U46" s="1">
        <f>COUNTIFS(Table2[Sub-Sector],Table3[[#This Row],[Sub-Sector]],Table2[Rate of Change - Zone],"Positive")/Table3[[#This Row],[Count]]</f>
        <v>0.69230769230769229</v>
      </c>
      <c r="V46" s="1">
        <f>COUNTIFS(Table2[Sub-Sector],Table3[[#This Row],[Sub-Sector]],Table2[Sharpe Ratio],"&gt;=0.10")/Table3[[#This Row],[Count]]</f>
        <v>0.46153846153846156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394</v>
      </c>
      <c r="X46">
        <f>_xlfn.RANK.AVG(Table3[[#This Row],[Score]],Table3[Score],1)</f>
        <v>53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46">
        <f>_xlfn.RANK.AVG(Table3[[#This Row],[Score 2 ]],Table3[[Score 2 ]],1)</f>
        <v>45</v>
      </c>
    </row>
    <row r="47" spans="1:26" x14ac:dyDescent="0.3">
      <c r="A47" t="s">
        <v>213</v>
      </c>
      <c r="B47">
        <f>COUNTIFS(Table2[Sub-Sector],Table3[[#This Row],[Sub-Sector]])</f>
        <v>28</v>
      </c>
      <c r="C47" s="1">
        <f>COUNTIFS(Table2[Sub-Sector],Table3[[#This Row],[Sub-Sector]],Table2[Uptrend],"Uptrend")/Table3[[#This Row],[Count]]</f>
        <v>0.21428571428571427</v>
      </c>
      <c r="D47" s="1">
        <f>COUNTIFS(Table2[Sub-Sector],Table3[[#This Row],[Sub-Sector]],Table2[1W Return vs Nifty],"&gt;=5")/Table3[[#This Row],[Count]]</f>
        <v>3.5714285714285712E-2</v>
      </c>
      <c r="E47" s="1">
        <f>COUNTIFS(Table2[Sub-Sector],Table3[[#This Row],[Sub-Sector]],Table2[1M Return vs Nifty],"&gt;=5")/Table3[[#This Row],[Count]]</f>
        <v>0.14285714285714285</v>
      </c>
      <c r="F47" s="1">
        <f>COUNTIFS(Table2[Sub-Sector],Table3[[#This Row],[Sub-Sector]],Table2[6M Return vs Nifty],"&gt;=10")/Table3[[#This Row],[Count]]</f>
        <v>0.42857142857142855</v>
      </c>
      <c r="G47" s="1">
        <f>COUNTIFS(Table2[Sub-Sector],Table3[[#This Row],[Sub-Sector]],Table2[1Y Return vs Nifty],"&gt;=10")/Table3[[#This Row],[Count]]</f>
        <v>0.5357142857142857</v>
      </c>
      <c r="H47" s="1">
        <f>COUNTIFS(Table2[Sub-Sector],Table3[[#This Row],[Sub-Sector]],Table2[RSI Exponential â€“ 14D],"&gt;=50")/Table3[[#This Row],[Count]]</f>
        <v>0.21428571428571427</v>
      </c>
      <c r="I47" s="1">
        <f>COUNTIFS(Table2[Sub-Sector],Table3[[#This Row],[Sub-Sector]],Table2[Relative Volume],"&gt;=1")/Table3[[#This Row],[Count]]</f>
        <v>0.14285714285714285</v>
      </c>
      <c r="J47" s="1">
        <f>COUNTIFS(Table2[Sub-Sector],Table3[[#This Row],[Sub-Sector]],Table2[% Away From Day Low],"&gt;=0.05")/Table3[[#This Row],[Count]]</f>
        <v>7.1428571428571425E-2</v>
      </c>
      <c r="K47" s="1">
        <f>COUNTIFS(Table2[Sub-Sector],Table3[[#This Row],[Sub-Sector]],Table2[% Away From Day High],"&lt;=0.05")/Table3[[#This Row],[Count]]</f>
        <v>0.8571428571428571</v>
      </c>
      <c r="L47" s="1">
        <f>COUNTIFS(Table2[Sub-Sector],Table3[[#This Row],[Sub-Sector]],Table2[% Away From Current Week Low],"&gt;=0.05")/Table3[[#This Row],[Count]]</f>
        <v>0.10714285714285714</v>
      </c>
      <c r="M47" s="1">
        <f>COUNTIFS(Table2[Sub-Sector],Table3[[#This Row],[Sub-Sector]],Table2[% Away From Current Week High],"&lt;=0.05")/Table3[[#This Row],[Count]]</f>
        <v>0.7142857142857143</v>
      </c>
      <c r="N47" s="1">
        <f>COUNTIFS(Table2[Sub-Sector],Table3[[#This Row],[Sub-Sector]],Table2[% Away From Current Month Low],"&gt;=0.05")/Table3[[#This Row],[Count]]</f>
        <v>0.21428571428571427</v>
      </c>
      <c r="O47" s="1">
        <f>COUNTIFS(Table2[Sub-Sector],Table3[[#This Row],[Sub-Sector]],Table2[% Away From Current Month High],"&lt;=0.05")/Table3[[#This Row],[Count]]</f>
        <v>0.25</v>
      </c>
      <c r="P47" s="1">
        <f>COUNTIFS(Table2[Sub-Sector],Table3[[#This Row],[Sub-Sector]],Table2[% Away From 52W High],"&lt;=10")/Table3[[#This Row],[Count]]</f>
        <v>3.5714285714285712E-2</v>
      </c>
      <c r="Q47" s="1">
        <f>COUNTIFS(Table2[Sub-Sector],Table3[[#This Row],[Sub-Sector]],Table2[% Away From 52W Low],"&gt;=10")/Table3[[#This Row],[Count]]</f>
        <v>0.9285714285714286</v>
      </c>
      <c r="R47" s="1">
        <f>COUNTIFS(Table2[Sub-Sector],Table3[[#This Row],[Sub-Sector]],Table2[% Price above 20 EMA],"&gt;=0")/Table3[[#This Row],[Count]]</f>
        <v>0.17857142857142858</v>
      </c>
      <c r="S47" s="1">
        <f>COUNTIFS(Table2[Sub-Sector],Table3[[#This Row],[Sub-Sector]],Table2[% Price above 50 EMA],"&gt;=0")/Table3[[#This Row],[Count]]</f>
        <v>0.10714285714285714</v>
      </c>
      <c r="T47" s="1">
        <f>COUNTIFS(Table2[Sub-Sector],Table3[[#This Row],[Sub-Sector]],Table2[% Price above 200 EMA],"&gt;=0")/Table3[[#This Row],[Count]]</f>
        <v>0.5357142857142857</v>
      </c>
      <c r="U47" s="1">
        <f>COUNTIFS(Table2[Sub-Sector],Table3[[#This Row],[Sub-Sector]],Table2[Rate of Change - Zone],"Positive")/Table3[[#This Row],[Count]]</f>
        <v>0.6428571428571429</v>
      </c>
      <c r="V47" s="1">
        <f>COUNTIFS(Table2[Sub-Sector],Table3[[#This Row],[Sub-Sector]],Table2[Sharpe Ratio],"&gt;=0.10")/Table3[[#This Row],[Count]]</f>
        <v>0.32142857142857145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</v>
      </c>
      <c r="X47">
        <f>_xlfn.RANK.AVG(Table3[[#This Row],[Score]],Table3[Score],1)</f>
        <v>50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47">
        <f>_xlfn.RANK.AVG(Table3[[#This Row],[Score 2 ]],Table3[[Score 2 ]],1)</f>
        <v>46</v>
      </c>
    </row>
    <row r="48" spans="1:26" x14ac:dyDescent="0.3">
      <c r="A48" t="s">
        <v>231</v>
      </c>
      <c r="B48">
        <f>COUNTIFS(Table2[Sub-Sector],Table3[[#This Row],[Sub-Sector]])</f>
        <v>5</v>
      </c>
      <c r="C48" s="1">
        <f>COUNTIFS(Table2[Sub-Sector],Table3[[#This Row],[Sub-Sector]],Table2[Uptrend],"Uptrend")/Table3[[#This Row],[Count]]</f>
        <v>0.4</v>
      </c>
      <c r="D48" s="1">
        <f>COUNTIFS(Table2[Sub-Sector],Table3[[#This Row],[Sub-Sector]],Table2[1W Return vs Nifty],"&gt;=5")/Table3[[#This Row],[Count]]</f>
        <v>0.2</v>
      </c>
      <c r="E48" s="1">
        <f>COUNTIFS(Table2[Sub-Sector],Table3[[#This Row],[Sub-Sector]],Table2[1M Return vs Nifty],"&gt;=5")/Table3[[#This Row],[Count]]</f>
        <v>0.4</v>
      </c>
      <c r="F48" s="1">
        <f>COUNTIFS(Table2[Sub-Sector],Table3[[#This Row],[Sub-Sector]],Table2[6M Return vs Nifty],"&gt;=10")/Table3[[#This Row],[Count]]</f>
        <v>0.6</v>
      </c>
      <c r="G48" s="1">
        <f>COUNTIFS(Table2[Sub-Sector],Table3[[#This Row],[Sub-Sector]],Table2[1Y Return vs Nifty],"&gt;=10")/Table3[[#This Row],[Count]]</f>
        <v>0.4</v>
      </c>
      <c r="H48" s="1">
        <f>COUNTIFS(Table2[Sub-Sector],Table3[[#This Row],[Sub-Sector]],Table2[RSI Exponential â€“ 14D],"&gt;=50")/Table3[[#This Row],[Count]]</f>
        <v>0.2</v>
      </c>
      <c r="I48" s="1">
        <f>COUNTIFS(Table2[Sub-Sector],Table3[[#This Row],[Sub-Sector]],Table2[Relative Volume],"&gt;=1")/Table3[[#This Row],[Count]]</f>
        <v>0.2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0.2</v>
      </c>
      <c r="O48" s="1">
        <f>COUNTIFS(Table2[Sub-Sector],Table3[[#This Row],[Sub-Sector]],Table2[% Away From Current Month High],"&lt;=0.05")/Table3[[#This Row],[Count]]</f>
        <v>0.2</v>
      </c>
      <c r="P48" s="1">
        <f>COUNTIFS(Table2[Sub-Sector],Table3[[#This Row],[Sub-Sector]],Table2[% Away From 52W High],"&lt;=10")/Table3[[#This Row],[Count]]</f>
        <v>0.4</v>
      </c>
      <c r="Q48" s="1">
        <f>COUNTIFS(Table2[Sub-Sector],Table3[[#This Row],[Sub-Sector]],Table2[% Away From 52W Low],"&gt;=10")/Table3[[#This Row],[Count]]</f>
        <v>0.8</v>
      </c>
      <c r="R48" s="1">
        <f>COUNTIFS(Table2[Sub-Sector],Table3[[#This Row],[Sub-Sector]],Table2[% Price above 20 EMA],"&gt;=0")/Table3[[#This Row],[Count]]</f>
        <v>0.2</v>
      </c>
      <c r="S48" s="1">
        <f>COUNTIFS(Table2[Sub-Sector],Table3[[#This Row],[Sub-Sector]],Table2[% Price above 50 EMA],"&gt;=0")/Table3[[#This Row],[Count]]</f>
        <v>0.4</v>
      </c>
      <c r="T48" s="1">
        <f>COUNTIFS(Table2[Sub-Sector],Table3[[#This Row],[Sub-Sector]],Table2[% Price above 200 EMA],"&gt;=0")/Table3[[#This Row],[Count]]</f>
        <v>0.6</v>
      </c>
      <c r="U48" s="1">
        <f>COUNTIFS(Table2[Sub-Sector],Table3[[#This Row],[Sub-Sector]],Table2[Rate of Change - Zone],"Positive")/Table3[[#This Row],[Count]]</f>
        <v>0.6</v>
      </c>
      <c r="V48" s="1">
        <f>COUNTIFS(Table2[Sub-Sector],Table3[[#This Row],[Sub-Sector]],Table2[Sharpe Ratio],"&gt;=0.10")/Table3[[#This Row],[Count]]</f>
        <v>0.2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316.5</v>
      </c>
      <c r="X48">
        <f>_xlfn.RANK.AVG(Table3[[#This Row],[Score]],Table3[Score],1)</f>
        <v>28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</v>
      </c>
      <c r="Z48">
        <f>_xlfn.RANK.AVG(Table3[[#This Row],[Score 2 ]],Table3[[Score 2 ]],1)</f>
        <v>47</v>
      </c>
    </row>
    <row r="49" spans="1:26" x14ac:dyDescent="0.3">
      <c r="A49" t="s">
        <v>160</v>
      </c>
      <c r="B49">
        <f>COUNTIFS(Table2[Sub-Sector],Table3[[#This Row],[Sub-Sector]])</f>
        <v>9</v>
      </c>
      <c r="C49" s="1">
        <f>COUNTIFS(Table2[Sub-Sector],Table3[[#This Row],[Sub-Sector]],Table2[Uptrend],"Uptrend")/Table3[[#This Row],[Count]]</f>
        <v>0.55555555555555558</v>
      </c>
      <c r="D49" s="1">
        <f>COUNTIFS(Table2[Sub-Sector],Table3[[#This Row],[Sub-Sector]],Table2[1W Return vs Nifty],"&gt;=5")/Table3[[#This Row],[Count]]</f>
        <v>0.1111111111111111</v>
      </c>
      <c r="E49" s="1">
        <f>COUNTIFS(Table2[Sub-Sector],Table3[[#This Row],[Sub-Sector]],Table2[1M Return vs Nifty],"&gt;=5")/Table3[[#This Row],[Count]]</f>
        <v>0.22222222222222221</v>
      </c>
      <c r="F49" s="1">
        <f>COUNTIFS(Table2[Sub-Sector],Table3[[#This Row],[Sub-Sector]],Table2[6M Return vs Nifty],"&gt;=10")/Table3[[#This Row],[Count]]</f>
        <v>0.55555555555555558</v>
      </c>
      <c r="G49" s="1">
        <f>COUNTIFS(Table2[Sub-Sector],Table3[[#This Row],[Sub-Sector]],Table2[1Y Return vs Nifty],"&gt;=10")/Table3[[#This Row],[Count]]</f>
        <v>0.44444444444444442</v>
      </c>
      <c r="H49" s="1">
        <f>COUNTIFS(Table2[Sub-Sector],Table3[[#This Row],[Sub-Sector]],Table2[RSI Exponential â€“ 14D],"&gt;=50")/Table3[[#This Row],[Count]]</f>
        <v>0.22222222222222221</v>
      </c>
      <c r="I49" s="1">
        <f>COUNTIFS(Table2[Sub-Sector],Table3[[#This Row],[Sub-Sector]],Table2[Relative Volume],"&gt;=1")/Table3[[#This Row],[Count]]</f>
        <v>0.22222222222222221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0.77777777777777779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0.66666666666666663</v>
      </c>
      <c r="N49" s="1">
        <f>COUNTIFS(Table2[Sub-Sector],Table3[[#This Row],[Sub-Sector]],Table2[% Away From Current Month Low],"&gt;=0.05")/Table3[[#This Row],[Count]]</f>
        <v>0</v>
      </c>
      <c r="O49" s="1">
        <f>COUNTIFS(Table2[Sub-Sector],Table3[[#This Row],[Sub-Sector]],Table2[% Away From Current Month High],"&lt;=0.05")/Table3[[#This Row],[Count]]</f>
        <v>0.1111111111111111</v>
      </c>
      <c r="P49" s="1">
        <f>COUNTIFS(Table2[Sub-Sector],Table3[[#This Row],[Sub-Sector]],Table2[% Away From 52W High],"&lt;=10")/Table3[[#This Row],[Count]]</f>
        <v>0.22222222222222221</v>
      </c>
      <c r="Q49" s="1">
        <f>COUNTIFS(Table2[Sub-Sector],Table3[[#This Row],[Sub-Sector]],Table2[% Away From 52W Low],"&gt;=10")/Table3[[#This Row],[Count]]</f>
        <v>0.88888888888888884</v>
      </c>
      <c r="R49" s="1">
        <f>COUNTIFS(Table2[Sub-Sector],Table3[[#This Row],[Sub-Sector]],Table2[% Price above 20 EMA],"&gt;=0")/Table3[[#This Row],[Count]]</f>
        <v>0.1111111111111111</v>
      </c>
      <c r="S49" s="1">
        <f>COUNTIFS(Table2[Sub-Sector],Table3[[#This Row],[Sub-Sector]],Table2[% Price above 50 EMA],"&gt;=0")/Table3[[#This Row],[Count]]</f>
        <v>0.22222222222222221</v>
      </c>
      <c r="T49" s="1">
        <f>COUNTIFS(Table2[Sub-Sector],Table3[[#This Row],[Sub-Sector]],Table2[% Price above 200 EMA],"&gt;=0")/Table3[[#This Row],[Count]]</f>
        <v>0.77777777777777779</v>
      </c>
      <c r="U49" s="1">
        <f>COUNTIFS(Table2[Sub-Sector],Table3[[#This Row],[Sub-Sector]],Table2[Rate of Change - Zone],"Positive")/Table3[[#This Row],[Count]]</f>
        <v>0.55555555555555558</v>
      </c>
      <c r="V49" s="1">
        <f>COUNTIFS(Table2[Sub-Sector],Table3[[#This Row],[Sub-Sector]],Table2[Sharpe Ratio],"&gt;=0.10")/Table3[[#This Row],[Count]]</f>
        <v>0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334.5</v>
      </c>
      <c r="X49">
        <f>_xlfn.RANK.AVG(Table3[[#This Row],[Score]],Table3[Score],1)</f>
        <v>35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</v>
      </c>
      <c r="Z49">
        <f>_xlfn.RANK.AVG(Table3[[#This Row],[Score 2 ]],Table3[[Score 2 ]],1)</f>
        <v>48</v>
      </c>
    </row>
    <row r="50" spans="1:26" x14ac:dyDescent="0.3">
      <c r="A50" t="s">
        <v>284</v>
      </c>
      <c r="B50">
        <f>COUNTIFS(Table2[Sub-Sector],Table3[[#This Row],[Sub-Sector]])</f>
        <v>20</v>
      </c>
      <c r="C50" s="1">
        <f>COUNTIFS(Table2[Sub-Sector],Table3[[#This Row],[Sub-Sector]],Table2[Uptrend],"Uptrend")/Table3[[#This Row],[Count]]</f>
        <v>0.3</v>
      </c>
      <c r="D50" s="1">
        <f>COUNTIFS(Table2[Sub-Sector],Table3[[#This Row],[Sub-Sector]],Table2[1W Return vs Nifty],"&gt;=5")/Table3[[#This Row],[Count]]</f>
        <v>0.15</v>
      </c>
      <c r="E50" s="1">
        <f>COUNTIFS(Table2[Sub-Sector],Table3[[#This Row],[Sub-Sector]],Table2[1M Return vs Nifty],"&gt;=5")/Table3[[#This Row],[Count]]</f>
        <v>0.2</v>
      </c>
      <c r="F50" s="1">
        <f>COUNTIFS(Table2[Sub-Sector],Table3[[#This Row],[Sub-Sector]],Table2[6M Return vs Nifty],"&gt;=10")/Table3[[#This Row],[Count]]</f>
        <v>0.55000000000000004</v>
      </c>
      <c r="G50" s="1">
        <f>COUNTIFS(Table2[Sub-Sector],Table3[[#This Row],[Sub-Sector]],Table2[1Y Return vs Nifty],"&gt;=10")/Table3[[#This Row],[Count]]</f>
        <v>0.6</v>
      </c>
      <c r="H50" s="1">
        <f>COUNTIFS(Table2[Sub-Sector],Table3[[#This Row],[Sub-Sector]],Table2[RSI Exponential â€“ 14D],"&gt;=50")/Table3[[#This Row],[Count]]</f>
        <v>0.2</v>
      </c>
      <c r="I50" s="1">
        <f>COUNTIFS(Table2[Sub-Sector],Table3[[#This Row],[Sub-Sector]],Table2[Relative Volume],"&gt;=1")/Table3[[#This Row],[Count]]</f>
        <v>0.1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0.8</v>
      </c>
      <c r="L50" s="1">
        <f>COUNTIFS(Table2[Sub-Sector],Table3[[#This Row],[Sub-Sector]],Table2[% Away From Current Week Low],"&gt;=0.05")/Table3[[#This Row],[Count]]</f>
        <v>0.05</v>
      </c>
      <c r="M50" s="1">
        <f>COUNTIFS(Table2[Sub-Sector],Table3[[#This Row],[Sub-Sector]],Table2[% Away From Current Week High],"&lt;=0.05")/Table3[[#This Row],[Count]]</f>
        <v>0.7</v>
      </c>
      <c r="N50" s="1">
        <f>COUNTIFS(Table2[Sub-Sector],Table3[[#This Row],[Sub-Sector]],Table2[% Away From Current Month Low],"&gt;=0.05")/Table3[[#This Row],[Count]]</f>
        <v>0.15</v>
      </c>
      <c r="O50" s="1">
        <f>COUNTIFS(Table2[Sub-Sector],Table3[[#This Row],[Sub-Sector]],Table2[% Away From Current Month High],"&lt;=0.05")/Table3[[#This Row],[Count]]</f>
        <v>0.1</v>
      </c>
      <c r="P50" s="1">
        <f>COUNTIFS(Table2[Sub-Sector],Table3[[#This Row],[Sub-Sector]],Table2[% Away From 52W High],"&lt;=10")/Table3[[#This Row],[Count]]</f>
        <v>0.05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0.2</v>
      </c>
      <c r="S50" s="1">
        <f>COUNTIFS(Table2[Sub-Sector],Table3[[#This Row],[Sub-Sector]],Table2[% Price above 50 EMA],"&gt;=0")/Table3[[#This Row],[Count]]</f>
        <v>0.2</v>
      </c>
      <c r="T50" s="1">
        <f>COUNTIFS(Table2[Sub-Sector],Table3[[#This Row],[Sub-Sector]],Table2[% Price above 200 EMA],"&gt;=0")/Table3[[#This Row],[Count]]</f>
        <v>0.65</v>
      </c>
      <c r="U50" s="1">
        <f>COUNTIFS(Table2[Sub-Sector],Table3[[#This Row],[Sub-Sector]],Table2[Rate of Change - Zone],"Positive")/Table3[[#This Row],[Count]]</f>
        <v>0.5</v>
      </c>
      <c r="V50" s="1">
        <f>COUNTIFS(Table2[Sub-Sector],Table3[[#This Row],[Sub-Sector]],Table2[Sharpe Ratio],"&gt;=0.10")/Table3[[#This Row],[Count]]</f>
        <v>0.3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362.5</v>
      </c>
      <c r="X50">
        <f>_xlfn.RANK.AVG(Table3[[#This Row],[Score]],Table3[Score],1)</f>
        <v>46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0">
        <f>_xlfn.RANK.AVG(Table3[[#This Row],[Score 2 ]],Table3[[Score 2 ]],1)</f>
        <v>49</v>
      </c>
    </row>
    <row r="51" spans="1:26" x14ac:dyDescent="0.3">
      <c r="A51" t="s">
        <v>102</v>
      </c>
      <c r="B51">
        <f>COUNTIFS(Table2[Sub-Sector],Table3[[#This Row],[Sub-Sector]])</f>
        <v>2</v>
      </c>
      <c r="C51" s="1">
        <f>COUNTIFS(Table2[Sub-Sector],Table3[[#This Row],[Sub-Sector]],Table2[Uptrend],"Uptrend")/Table3[[#This Row],[Count]]</f>
        <v>0.5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0.5</v>
      </c>
      <c r="G51" s="1">
        <f>COUNTIFS(Table2[Sub-Sector],Table3[[#This Row],[Sub-Sector]],Table2[1Y Return vs Nifty],"&gt;=10")/Table3[[#This Row],[Count]]</f>
        <v>0.5</v>
      </c>
      <c r="H51" s="1">
        <f>COUNTIFS(Table2[Sub-Sector],Table3[[#This Row],[Sub-Sector]],Table2[RSI Exponential â€“ 14D],"&gt;=50")/Table3[[#This Row],[Count]]</f>
        <v>0</v>
      </c>
      <c r="I51" s="1">
        <f>COUNTIFS(Table2[Sub-Sector],Table3[[#This Row],[Sub-Sector]],Table2[Relative Volume],"&gt;=1")/Table3[[#This Row],[Count]]</f>
        <v>0.5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0.5</v>
      </c>
      <c r="N51" s="1">
        <f>COUNTIFS(Table2[Sub-Sector],Table3[[#This Row],[Sub-Sector]],Table2[% Away From Current Month Low],"&gt;=0.05")/Table3[[#This Row],[Count]]</f>
        <v>0</v>
      </c>
      <c r="O51" s="1">
        <f>COUNTIFS(Table2[Sub-Sector],Table3[[#This Row],[Sub-Sector]],Table2[% Away From Current Month High],"&lt;=0.05")/Table3[[#This Row],[Count]]</f>
        <v>0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0.5</v>
      </c>
      <c r="R51" s="1">
        <f>COUNTIFS(Table2[Sub-Sector],Table3[[#This Row],[Sub-Sector]],Table2[% Price above 20 EMA],"&gt;=0")/Table3[[#This Row],[Count]]</f>
        <v>0</v>
      </c>
      <c r="S51" s="1">
        <f>COUNTIFS(Table2[Sub-Sector],Table3[[#This Row],[Sub-Sector]],Table2[% Price above 50 EMA],"&gt;=0")/Table3[[#This Row],[Count]]</f>
        <v>0</v>
      </c>
      <c r="T51" s="1">
        <f>COUNTIFS(Table2[Sub-Sector],Table3[[#This Row],[Sub-Sector]],Table2[% Price above 200 EMA],"&gt;=0")/Table3[[#This Row],[Count]]</f>
        <v>0.5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0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51">
        <f>_xlfn.RANK.AVG(Table3[[#This Row],[Score]],Table3[Score],1)</f>
        <v>64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1">
        <f>_xlfn.RANK.AVG(Table3[[#This Row],[Score 2 ]],Table3[[Score 2 ]],1)</f>
        <v>50</v>
      </c>
    </row>
    <row r="52" spans="1:26" x14ac:dyDescent="0.3">
      <c r="A52" t="s">
        <v>311</v>
      </c>
      <c r="B52">
        <f>COUNTIFS(Table2[Sub-Sector],Table3[[#This Row],[Sub-Sector]])</f>
        <v>3</v>
      </c>
      <c r="C52" s="1">
        <f>COUNTIFS(Table2[Sub-Sector],Table3[[#This Row],[Sub-Sector]],Table2[Uptrend],"Uptrend")/Table3[[#This Row],[Count]]</f>
        <v>0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</v>
      </c>
      <c r="F52" s="1">
        <f>COUNTIFS(Table2[Sub-Sector],Table3[[#This Row],[Sub-Sector]],Table2[6M Return vs Nifty],"&gt;=10")/Table3[[#This Row],[Count]]</f>
        <v>0.66666666666666663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0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0</v>
      </c>
      <c r="O52" s="1">
        <f>COUNTIFS(Table2[Sub-Sector],Table3[[#This Row],[Sub-Sector]],Table2[% Away From Current Month High],"&lt;=0.05")/Table3[[#This Row],[Count]]</f>
        <v>0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</v>
      </c>
      <c r="S52" s="1">
        <f>COUNTIFS(Table2[Sub-Sector],Table3[[#This Row],[Sub-Sector]],Table2[% Price above 50 EMA],"&gt;=0")/Table3[[#This Row],[Count]]</f>
        <v>0</v>
      </c>
      <c r="T52" s="1">
        <f>COUNTIFS(Table2[Sub-Sector],Table3[[#This Row],[Sub-Sector]],Table2[% Price above 200 EMA],"&gt;=0")/Table3[[#This Row],[Count]]</f>
        <v>0.33333333333333331</v>
      </c>
      <c r="U52" s="1">
        <f>COUNTIFS(Table2[Sub-Sector],Table3[[#This Row],[Sub-Sector]],Table2[Rate of Change - Zone],"Positive")/Table3[[#This Row],[Count]]</f>
        <v>0.33333333333333331</v>
      </c>
      <c r="V52" s="1">
        <f>COUNTIFS(Table2[Sub-Sector],Table3[[#This Row],[Sub-Sector]],Table2[Sharpe Ratio],"&gt;=0.10")/Table3[[#This Row],[Count]]</f>
        <v>1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</v>
      </c>
      <c r="X52">
        <f>_xlfn.RANK.AVG(Table3[[#This Row],[Score]],Table3[Score],1)</f>
        <v>79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2">
        <f>_xlfn.RANK.AVG(Table3[[#This Row],[Score 2 ]],Table3[[Score 2 ]],1)</f>
        <v>51</v>
      </c>
    </row>
    <row r="53" spans="1:26" x14ac:dyDescent="0.3">
      <c r="A53" t="s">
        <v>262</v>
      </c>
      <c r="B53">
        <f>COUNTIFS(Table2[Sub-Sector],Table3[[#This Row],[Sub-Sector]])</f>
        <v>26</v>
      </c>
      <c r="C53" s="1">
        <f>COUNTIFS(Table2[Sub-Sector],Table3[[#This Row],[Sub-Sector]],Table2[Uptrend],"Uptrend")/Table3[[#This Row],[Count]]</f>
        <v>0.26923076923076922</v>
      </c>
      <c r="D53" s="1">
        <f>COUNTIFS(Table2[Sub-Sector],Table3[[#This Row],[Sub-Sector]],Table2[1W Return vs Nifty],"&gt;=5")/Table3[[#This Row],[Count]]</f>
        <v>0.34615384615384615</v>
      </c>
      <c r="E53" s="1">
        <f>COUNTIFS(Table2[Sub-Sector],Table3[[#This Row],[Sub-Sector]],Table2[1M Return vs Nifty],"&gt;=5")/Table3[[#This Row],[Count]]</f>
        <v>0.26923076923076922</v>
      </c>
      <c r="F53" s="1">
        <f>COUNTIFS(Table2[Sub-Sector],Table3[[#This Row],[Sub-Sector]],Table2[6M Return vs Nifty],"&gt;=10")/Table3[[#This Row],[Count]]</f>
        <v>0.26923076923076922</v>
      </c>
      <c r="G53" s="1">
        <f>COUNTIFS(Table2[Sub-Sector],Table3[[#This Row],[Sub-Sector]],Table2[1Y Return vs Nifty],"&gt;=10")/Table3[[#This Row],[Count]]</f>
        <v>0.42307692307692307</v>
      </c>
      <c r="H53" s="1">
        <f>COUNTIFS(Table2[Sub-Sector],Table3[[#This Row],[Sub-Sector]],Table2[RSI Exponential â€“ 14D],"&gt;=50")/Table3[[#This Row],[Count]]</f>
        <v>0.26923076923076922</v>
      </c>
      <c r="I53" s="1">
        <f>COUNTIFS(Table2[Sub-Sector],Table3[[#This Row],[Sub-Sector]],Table2[Relative Volume],"&gt;=1")/Table3[[#This Row],[Count]]</f>
        <v>0.42307692307692307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0.84615384615384615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0.69230769230769229</v>
      </c>
      <c r="N53" s="1">
        <f>COUNTIFS(Table2[Sub-Sector],Table3[[#This Row],[Sub-Sector]],Table2[% Away From Current Month Low],"&gt;=0.05")/Table3[[#This Row],[Count]]</f>
        <v>0.19230769230769232</v>
      </c>
      <c r="O53" s="1">
        <f>COUNTIFS(Table2[Sub-Sector],Table3[[#This Row],[Sub-Sector]],Table2[% Away From Current Month High],"&lt;=0.05")/Table3[[#This Row],[Count]]</f>
        <v>0.19230769230769232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0.88461538461538458</v>
      </c>
      <c r="R53" s="1">
        <f>COUNTIFS(Table2[Sub-Sector],Table3[[#This Row],[Sub-Sector]],Table2[% Price above 20 EMA],"&gt;=0")/Table3[[#This Row],[Count]]</f>
        <v>0.23076923076923078</v>
      </c>
      <c r="S53" s="1">
        <f>COUNTIFS(Table2[Sub-Sector],Table3[[#This Row],[Sub-Sector]],Table2[% Price above 50 EMA],"&gt;=0")/Table3[[#This Row],[Count]]</f>
        <v>0.23076923076923078</v>
      </c>
      <c r="T53" s="1">
        <f>COUNTIFS(Table2[Sub-Sector],Table3[[#This Row],[Sub-Sector]],Table2[% Price above 200 EMA],"&gt;=0")/Table3[[#This Row],[Count]]</f>
        <v>0.42307692307692307</v>
      </c>
      <c r="U53" s="1">
        <f>COUNTIFS(Table2[Sub-Sector],Table3[[#This Row],[Sub-Sector]],Table2[Rate of Change - Zone],"Positive")/Table3[[#This Row],[Count]]</f>
        <v>0.53846153846153844</v>
      </c>
      <c r="V53" s="1">
        <f>COUNTIFS(Table2[Sub-Sector],Table3[[#This Row],[Sub-Sector]],Table2[Sharpe Ratio],"&gt;=0.10")/Table3[[#This Row],[Count]]</f>
        <v>0.42307692307692307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337</v>
      </c>
      <c r="X53">
        <f>_xlfn.RANK.AVG(Table3[[#This Row],[Score]],Table3[Score],1)</f>
        <v>38.5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53">
        <f>_xlfn.RANK.AVG(Table3[[#This Row],[Score 2 ]],Table3[[Score 2 ]],1)</f>
        <v>52</v>
      </c>
    </row>
    <row r="54" spans="1:26" x14ac:dyDescent="0.3">
      <c r="A54" t="s">
        <v>516</v>
      </c>
      <c r="B54">
        <f>COUNTIFS(Table2[Sub-Sector],Table3[[#This Row],[Sub-Sector]])</f>
        <v>9</v>
      </c>
      <c r="C54" s="1">
        <f>COUNTIFS(Table2[Sub-Sector],Table3[[#This Row],[Sub-Sector]],Table2[Uptrend],"Uptrend")/Table3[[#This Row],[Count]]</f>
        <v>0.66666666666666663</v>
      </c>
      <c r="D54" s="1">
        <f>COUNTIFS(Table2[Sub-Sector],Table3[[#This Row],[Sub-Sector]],Table2[1W Return vs Nifty],"&gt;=5")/Table3[[#This Row],[Count]]</f>
        <v>0.1111111111111111</v>
      </c>
      <c r="E54" s="1">
        <f>COUNTIFS(Table2[Sub-Sector],Table3[[#This Row],[Sub-Sector]],Table2[1M Return vs Nifty],"&gt;=5")/Table3[[#This Row],[Count]]</f>
        <v>0.44444444444444442</v>
      </c>
      <c r="F54" s="1">
        <f>COUNTIFS(Table2[Sub-Sector],Table3[[#This Row],[Sub-Sector]],Table2[6M Return vs Nifty],"&gt;=10")/Table3[[#This Row],[Count]]</f>
        <v>0.44444444444444442</v>
      </c>
      <c r="G54" s="1">
        <f>COUNTIFS(Table2[Sub-Sector],Table3[[#This Row],[Sub-Sector]],Table2[1Y Return vs Nifty],"&gt;=10")/Table3[[#This Row],[Count]]</f>
        <v>0.44444444444444442</v>
      </c>
      <c r="H54" s="1">
        <f>COUNTIFS(Table2[Sub-Sector],Table3[[#This Row],[Sub-Sector]],Table2[RSI Exponential â€“ 14D],"&gt;=50")/Table3[[#This Row],[Count]]</f>
        <v>0.22222222222222221</v>
      </c>
      <c r="I54" s="1">
        <f>COUNTIFS(Table2[Sub-Sector],Table3[[#This Row],[Sub-Sector]],Table2[Relative Volume],"&gt;=1")/Table3[[#This Row],[Count]]</f>
        <v>0.1111111111111111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0.88888888888888884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0.77777777777777779</v>
      </c>
      <c r="N54" s="1">
        <f>COUNTIFS(Table2[Sub-Sector],Table3[[#This Row],[Sub-Sector]],Table2[% Away From Current Month Low],"&gt;=0.05")/Table3[[#This Row],[Count]]</f>
        <v>0.1111111111111111</v>
      </c>
      <c r="O54" s="1">
        <f>COUNTIFS(Table2[Sub-Sector],Table3[[#This Row],[Sub-Sector]],Table2[% Away From Current Month High],"&lt;=0.05")/Table3[[#This Row],[Count]]</f>
        <v>0.33333333333333331</v>
      </c>
      <c r="P54" s="1">
        <f>COUNTIFS(Table2[Sub-Sector],Table3[[#This Row],[Sub-Sector]],Table2[% Away From 52W High],"&lt;=10")/Table3[[#This Row],[Count]]</f>
        <v>0.33333333333333331</v>
      </c>
      <c r="Q54" s="1">
        <f>COUNTIFS(Table2[Sub-Sector],Table3[[#This Row],[Sub-Sector]],Table2[% Away From 52W Low],"&gt;=10")/Table3[[#This Row],[Count]]</f>
        <v>0.88888888888888884</v>
      </c>
      <c r="R54" s="1">
        <f>COUNTIFS(Table2[Sub-Sector],Table3[[#This Row],[Sub-Sector]],Table2[% Price above 20 EMA],"&gt;=0")/Table3[[#This Row],[Count]]</f>
        <v>0.22222222222222221</v>
      </c>
      <c r="S54" s="1">
        <f>COUNTIFS(Table2[Sub-Sector],Table3[[#This Row],[Sub-Sector]],Table2[% Price above 50 EMA],"&gt;=0")/Table3[[#This Row],[Count]]</f>
        <v>0.33333333333333331</v>
      </c>
      <c r="T54" s="1">
        <f>COUNTIFS(Table2[Sub-Sector],Table3[[#This Row],[Sub-Sector]],Table2[% Price above 200 EMA],"&gt;=0")/Table3[[#This Row],[Count]]</f>
        <v>0.77777777777777779</v>
      </c>
      <c r="U54" s="1">
        <f>COUNTIFS(Table2[Sub-Sector],Table3[[#This Row],[Sub-Sector]],Table2[Rate of Change - Zone],"Positive")/Table3[[#This Row],[Count]]</f>
        <v>0.66666666666666663</v>
      </c>
      <c r="V54" s="1">
        <f>COUNTIFS(Table2[Sub-Sector],Table3[[#This Row],[Sub-Sector]],Table2[Sharpe Ratio],"&gt;=0.10")/Table3[[#This Row],[Count]]</f>
        <v>0.22222222222222221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325.5</v>
      </c>
      <c r="X54">
        <f>_xlfn.RANK.AVG(Table3[[#This Row],[Score]],Table3[Score],1)</f>
        <v>30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54">
        <f>_xlfn.RANK.AVG(Table3[[#This Row],[Score 2 ]],Table3[[Score 2 ]],1)</f>
        <v>54</v>
      </c>
    </row>
    <row r="55" spans="1:26" x14ac:dyDescent="0.3">
      <c r="A55" t="s">
        <v>105</v>
      </c>
      <c r="B55">
        <f>COUNTIFS(Table2[Sub-Sector],Table3[[#This Row],[Sub-Sector]])</f>
        <v>2</v>
      </c>
      <c r="C55" s="1">
        <f>COUNTIFS(Table2[Sub-Sector],Table3[[#This Row],[Sub-Sector]],Table2[Uptrend],"Uptrend")/Table3[[#This Row],[Count]]</f>
        <v>0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0</v>
      </c>
      <c r="G55" s="1">
        <f>COUNTIFS(Table2[Sub-Sector],Table3[[#This Row],[Sub-Sector]],Table2[1Y Return vs Nifty],"&gt;=10")/Table3[[#This Row],[Count]]</f>
        <v>1</v>
      </c>
      <c r="H55" s="1">
        <f>COUNTIFS(Table2[Sub-Sector],Table3[[#This Row],[Sub-Sector]],Table2[RSI Exponential â€“ 14D],"&gt;=50")/Table3[[#This Row],[Count]]</f>
        <v>0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0.5</v>
      </c>
      <c r="N55" s="1">
        <f>COUNTIFS(Table2[Sub-Sector],Table3[[#This Row],[Sub-Sector]],Table2[% Away From Current Month Low],"&gt;=0.05")/Table3[[#This Row],[Count]]</f>
        <v>0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</v>
      </c>
      <c r="S55" s="1">
        <f>COUNTIFS(Table2[Sub-Sector],Table3[[#This Row],[Sub-Sector]],Table2[% Price above 50 EMA],"&gt;=0")/Table3[[#This Row],[Count]]</f>
        <v>0</v>
      </c>
      <c r="T55" s="1">
        <f>COUNTIFS(Table2[Sub-Sector],Table3[[#This Row],[Sub-Sector]],Table2[% Price above 200 EMA],"&gt;=0")/Table3[[#This Row],[Count]]</f>
        <v>0.5</v>
      </c>
      <c r="U55" s="1">
        <f>COUNTIFS(Table2[Sub-Sector],Table3[[#This Row],[Sub-Sector]],Table2[Rate of Change - Zone],"Positive")/Table3[[#This Row],[Count]]</f>
        <v>1</v>
      </c>
      <c r="V55" s="1">
        <f>COUNTIFS(Table2[Sub-Sector],Table3[[#This Row],[Sub-Sector]],Table2[Sharpe Ratio],"&gt;=0.10")/Table3[[#This Row],[Count]]</f>
        <v>0.5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515.5</v>
      </c>
      <c r="X55">
        <f>_xlfn.RANK.AVG(Table3[[#This Row],[Score]],Table3[Score],1)</f>
        <v>80.5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55">
        <f>_xlfn.RANK.AVG(Table3[[#This Row],[Score 2 ]],Table3[[Score 2 ]],1)</f>
        <v>54</v>
      </c>
    </row>
    <row r="56" spans="1:26" x14ac:dyDescent="0.3">
      <c r="A56" t="s">
        <v>1752</v>
      </c>
      <c r="B56">
        <f>COUNTIFS(Table2[Sub-Sector],Table3[[#This Row],[Sub-Sector]])</f>
        <v>1</v>
      </c>
      <c r="C56" s="1">
        <f>COUNTIFS(Table2[Sub-Sector],Table3[[#This Row],[Sub-Sector]],Table2[Uptrend],"Uptrend")/Table3[[#This Row],[Count]]</f>
        <v>0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0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0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0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</v>
      </c>
      <c r="S56" s="1">
        <f>COUNTIFS(Table2[Sub-Sector],Table3[[#This Row],[Sub-Sector]],Table2[% Price above 50 EMA],"&gt;=0")/Table3[[#This Row],[Count]]</f>
        <v>0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1</v>
      </c>
      <c r="V56" s="1">
        <f>COUNTIFS(Table2[Sub-Sector],Table3[[#This Row],[Sub-Sector]],Table2[Sharpe Ratio],"&gt;=0.10")/Table3[[#This Row],[Count]]</f>
        <v>0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515.5</v>
      </c>
      <c r="X56">
        <f>_xlfn.RANK.AVG(Table3[[#This Row],[Score]],Table3[Score],1)</f>
        <v>80.5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56">
        <f>_xlfn.RANK.AVG(Table3[[#This Row],[Score 2 ]],Table3[[Score 2 ]],1)</f>
        <v>54</v>
      </c>
    </row>
    <row r="57" spans="1:26" x14ac:dyDescent="0.3">
      <c r="A57" t="s">
        <v>423</v>
      </c>
      <c r="B57">
        <f>COUNTIFS(Table2[Sub-Sector],Table3[[#This Row],[Sub-Sector]])</f>
        <v>10</v>
      </c>
      <c r="C57" s="1">
        <f>COUNTIFS(Table2[Sub-Sector],Table3[[#This Row],[Sub-Sector]],Table2[Uptrend],"Uptrend")/Table3[[#This Row],[Count]]</f>
        <v>0.1</v>
      </c>
      <c r="D57" s="1">
        <f>COUNTIFS(Table2[Sub-Sector],Table3[[#This Row],[Sub-Sector]],Table2[1W Return vs Nifty],"&gt;=5")/Table3[[#This Row],[Count]]</f>
        <v>0.3</v>
      </c>
      <c r="E57" s="1">
        <f>COUNTIFS(Table2[Sub-Sector],Table3[[#This Row],[Sub-Sector]],Table2[1M Return vs Nifty],"&gt;=5")/Table3[[#This Row],[Count]]</f>
        <v>0.1</v>
      </c>
      <c r="F57" s="1">
        <f>COUNTIFS(Table2[Sub-Sector],Table3[[#This Row],[Sub-Sector]],Table2[6M Return vs Nifty],"&gt;=10")/Table3[[#This Row],[Count]]</f>
        <v>0.5</v>
      </c>
      <c r="G57" s="1">
        <f>COUNTIFS(Table2[Sub-Sector],Table3[[#This Row],[Sub-Sector]],Table2[1Y Return vs Nifty],"&gt;=10")/Table3[[#This Row],[Count]]</f>
        <v>0.2</v>
      </c>
      <c r="H57" s="1">
        <f>COUNTIFS(Table2[Sub-Sector],Table3[[#This Row],[Sub-Sector]],Table2[RSI Exponential â€“ 14D],"&gt;=50")/Table3[[#This Row],[Count]]</f>
        <v>0.2</v>
      </c>
      <c r="I57" s="1">
        <f>COUNTIFS(Table2[Sub-Sector],Table3[[#This Row],[Sub-Sector]],Table2[Relative Volume],"&gt;=1")/Table3[[#This Row],[Count]]</f>
        <v>0.1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0.8</v>
      </c>
      <c r="L57" s="1">
        <f>COUNTIFS(Table2[Sub-Sector],Table3[[#This Row],[Sub-Sector]],Table2[% Away From Current Week Low],"&gt;=0.05")/Table3[[#This Row],[Count]]</f>
        <v>0.1</v>
      </c>
      <c r="M57" s="1">
        <f>COUNTIFS(Table2[Sub-Sector],Table3[[#This Row],[Sub-Sector]],Table2[% Away From Current Week High],"&lt;=0.05")/Table3[[#This Row],[Count]]</f>
        <v>0.6</v>
      </c>
      <c r="N57" s="1">
        <f>COUNTIFS(Table2[Sub-Sector],Table3[[#This Row],[Sub-Sector]],Table2[% Away From Current Month Low],"&gt;=0.05")/Table3[[#This Row],[Count]]</f>
        <v>0.3</v>
      </c>
      <c r="O57" s="1">
        <f>COUNTIFS(Table2[Sub-Sector],Table3[[#This Row],[Sub-Sector]],Table2[% Away From Current Month High],"&lt;=0.05")/Table3[[#This Row],[Count]]</f>
        <v>0.3</v>
      </c>
      <c r="P57" s="1">
        <f>COUNTIFS(Table2[Sub-Sector],Table3[[#This Row],[Sub-Sector]],Table2[% Away From 52W High],"&lt;=10")/Table3[[#This Row],[Count]]</f>
        <v>0.1</v>
      </c>
      <c r="Q57" s="1">
        <f>COUNTIFS(Table2[Sub-Sector],Table3[[#This Row],[Sub-Sector]],Table2[% Away From 52W Low],"&gt;=10")/Table3[[#This Row],[Count]]</f>
        <v>0.9</v>
      </c>
      <c r="R57" s="1">
        <f>COUNTIFS(Table2[Sub-Sector],Table3[[#This Row],[Sub-Sector]],Table2[% Price above 20 EMA],"&gt;=0")/Table3[[#This Row],[Count]]</f>
        <v>0.2</v>
      </c>
      <c r="S57" s="1">
        <f>COUNTIFS(Table2[Sub-Sector],Table3[[#This Row],[Sub-Sector]],Table2[% Price above 50 EMA],"&gt;=0")/Table3[[#This Row],[Count]]</f>
        <v>0.1</v>
      </c>
      <c r="T57" s="1">
        <f>COUNTIFS(Table2[Sub-Sector],Table3[[#This Row],[Sub-Sector]],Table2[% Price above 200 EMA],"&gt;=0")/Table3[[#This Row],[Count]]</f>
        <v>0.6</v>
      </c>
      <c r="U57" s="1">
        <f>COUNTIFS(Table2[Sub-Sector],Table3[[#This Row],[Sub-Sector]],Table2[Rate of Change - Zone],"Positive")/Table3[[#This Row],[Count]]</f>
        <v>0.8</v>
      </c>
      <c r="V57" s="1">
        <f>COUNTIFS(Table2[Sub-Sector],Table3[[#This Row],[Sub-Sector]],Table2[Sharpe Ratio],"&gt;=0.10")/Table3[[#This Row],[Count]]</f>
        <v>0.4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389</v>
      </c>
      <c r="X57">
        <f>_xlfn.RANK.AVG(Table3[[#This Row],[Score]],Table3[Score],1)</f>
        <v>51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234.5</v>
      </c>
      <c r="Z57">
        <f>_xlfn.RANK.AVG(Table3[[#This Row],[Score 2 ]],Table3[[Score 2 ]],1)</f>
        <v>56</v>
      </c>
    </row>
    <row r="58" spans="1:26" x14ac:dyDescent="0.3">
      <c r="A58" t="s">
        <v>1380</v>
      </c>
      <c r="B58">
        <f>COUNTIFS(Table2[Sub-Sector],Table3[[#This Row],[Sub-Sector]])</f>
        <v>1</v>
      </c>
      <c r="C58" s="1">
        <f>COUNTIFS(Table2[Sub-Sector],Table3[[#This Row],[Sub-Sector]],Table2[Uptrend],"Uptrend")/Table3[[#This Row],[Count]]</f>
        <v>1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1</v>
      </c>
      <c r="F58" s="1">
        <f>COUNTIFS(Table2[Sub-Sector],Table3[[#This Row],[Sub-Sector]],Table2[6M Return vs Nifty],"&gt;=10")/Table3[[#This Row],[Count]]</f>
        <v>1</v>
      </c>
      <c r="G58" s="1">
        <f>COUNTIFS(Table2[Sub-Sector],Table3[[#This Row],[Sub-Sector]],Table2[1Y Return vs Nifty],"&gt;=10")/Table3[[#This Row],[Count]]</f>
        <v>0</v>
      </c>
      <c r="H58" s="1">
        <f>COUNTIFS(Table2[Sub-Sector],Table3[[#This Row],[Sub-Sector]],Table2[RSI Exponential â€“ 14D],"&gt;=50")/Table3[[#This Row],[Count]]</f>
        <v>0</v>
      </c>
      <c r="I58" s="1">
        <f>COUNTIFS(Table2[Sub-Sector],Table3[[#This Row],[Sub-Sector]],Table2[Relative Volume],"&gt;=1")/Table3[[#This Row],[Count]]</f>
        <v>0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0</v>
      </c>
      <c r="N58" s="1">
        <f>COUNTIFS(Table2[Sub-Sector],Table3[[#This Row],[Sub-Sector]],Table2[% Away From Current Month Low],"&gt;=0.05")/Table3[[#This Row],[Count]]</f>
        <v>0</v>
      </c>
      <c r="O58" s="1">
        <f>COUNTIFS(Table2[Sub-Sector],Table3[[#This Row],[Sub-Sector]],Table2[% Away From Current Month High],"&lt;=0.05")/Table3[[#This Row],[Count]]</f>
        <v>0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</v>
      </c>
      <c r="S58" s="1">
        <f>COUNTIFS(Table2[Sub-Sector],Table3[[#This Row],[Sub-Sector]],Table2[% Price above 50 EMA],"&gt;=0")/Table3[[#This Row],[Count]]</f>
        <v>0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1</v>
      </c>
      <c r="V58" s="1">
        <f>COUNTIFS(Table2[Sub-Sector],Table3[[#This Row],[Sub-Sector]],Table2[Sharpe Ratio],"&gt;=0.10")/Table3[[#This Row],[Count]]</f>
        <v>1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</v>
      </c>
      <c r="X58">
        <f>_xlfn.RANK.AVG(Table3[[#This Row],[Score]],Table3[Score],1)</f>
        <v>40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58">
        <f>_xlfn.RANK.AVG(Table3[[#This Row],[Score 2 ]],Table3[[Score 2 ]],1)</f>
        <v>59</v>
      </c>
    </row>
    <row r="59" spans="1:26" x14ac:dyDescent="0.3">
      <c r="A59" t="s">
        <v>525</v>
      </c>
      <c r="B59">
        <f>COUNTIFS(Table2[Sub-Sector],Table3[[#This Row],[Sub-Sector]])</f>
        <v>1</v>
      </c>
      <c r="C59" s="1">
        <f>COUNTIFS(Table2[Sub-Sector],Table3[[#This Row],[Sub-Sector]],Table2[Uptrend],"Uptrend")/Table3[[#This Row],[Count]]</f>
        <v>0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1</v>
      </c>
      <c r="F59" s="1">
        <f>COUNTIFS(Table2[Sub-Sector],Table3[[#This Row],[Sub-Sector]],Table2[6M Return vs Nifty],"&gt;=10")/Table3[[#This Row],[Count]]</f>
        <v>1</v>
      </c>
      <c r="G59" s="1">
        <f>COUNTIFS(Table2[Sub-Sector],Table3[[#This Row],[Sub-Sector]],Table2[1Y Return vs Nifty],"&gt;=10")/Table3[[#This Row],[Count]]</f>
        <v>0</v>
      </c>
      <c r="H59" s="1">
        <f>COUNTIFS(Table2[Sub-Sector],Table3[[#This Row],[Sub-Sector]],Table2[RSI Exponential â€“ 14D],"&gt;=50")/Table3[[#This Row],[Count]]</f>
        <v>0</v>
      </c>
      <c r="I59" s="1">
        <f>COUNTIFS(Table2[Sub-Sector],Table3[[#This Row],[Sub-Sector]],Table2[Relative Volume],"&gt;=1")/Table3[[#This Row],[Count]]</f>
        <v>0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0</v>
      </c>
      <c r="O59" s="1">
        <f>COUNTIFS(Table2[Sub-Sector],Table3[[#This Row],[Sub-Sector]],Table2[% Away From Current Month High],"&lt;=0.05")/Table3[[#This Row],[Count]]</f>
        <v>0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</v>
      </c>
      <c r="S59" s="1">
        <f>COUNTIFS(Table2[Sub-Sector],Table3[[#This Row],[Sub-Sector]],Table2[% Price above 50 EMA],"&gt;=0")/Table3[[#This Row],[Count]]</f>
        <v>0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1</v>
      </c>
      <c r="V59" s="1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428.5</v>
      </c>
      <c r="X59">
        <f>_xlfn.RANK.AVG(Table3[[#This Row],[Score]],Table3[Score],1)</f>
        <v>58.5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59">
        <f>_xlfn.RANK.AVG(Table3[[#This Row],[Score 2 ]],Table3[[Score 2 ]],1)</f>
        <v>59</v>
      </c>
    </row>
    <row r="60" spans="1:26" x14ac:dyDescent="0.3">
      <c r="A60" t="s">
        <v>528</v>
      </c>
      <c r="B60">
        <f>COUNTIFS(Table2[Sub-Sector],Table3[[#This Row],[Sub-Sector]])</f>
        <v>1</v>
      </c>
      <c r="C60" s="1">
        <f>COUNTIFS(Table2[Sub-Sector],Table3[[#This Row],[Sub-Sector]],Table2[Uptrend],"Uptrend")/Table3[[#This Row],[Count]]</f>
        <v>0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0</v>
      </c>
      <c r="G60" s="1">
        <f>COUNTIFS(Table2[Sub-Sector],Table3[[#This Row],[Sub-Sector]],Table2[1Y Return vs Nifty],"&gt;=10")/Table3[[#This Row],[Count]]</f>
        <v>0</v>
      </c>
      <c r="H60" s="1">
        <f>COUNTIFS(Table2[Sub-Sector],Table3[[#This Row],[Sub-Sector]],Table2[RSI Exponential â€“ 14D],"&gt;=50")/Table3[[#This Row],[Count]]</f>
        <v>0</v>
      </c>
      <c r="I60" s="1">
        <f>COUNTIFS(Table2[Sub-Sector],Table3[[#This Row],[Sub-Sector]],Table2[Relative Volume],"&gt;=1")/Table3[[#This Row],[Count]]</f>
        <v>1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0</v>
      </c>
      <c r="O60" s="1">
        <f>COUNTIFS(Table2[Sub-Sector],Table3[[#This Row],[Sub-Sector]],Table2[% Away From Current Month High],"&lt;=0.05")/Table3[[#This Row],[Count]]</f>
        <v>0</v>
      </c>
      <c r="P60" s="1">
        <f>COUNTIFS(Table2[Sub-Sector],Table3[[#This Row],[Sub-Sector]],Table2[% Away From 52W High],"&lt;=10")/Table3[[#This Row],[Count]]</f>
        <v>0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</v>
      </c>
      <c r="S60" s="1">
        <f>COUNTIFS(Table2[Sub-Sector],Table3[[#This Row],[Sub-Sector]],Table2[% Price above 50 EMA],"&gt;=0")/Table3[[#This Row],[Count]]</f>
        <v>0</v>
      </c>
      <c r="T60" s="1">
        <f>COUNTIFS(Table2[Sub-Sector],Table3[[#This Row],[Sub-Sector]],Table2[% Price above 200 EMA],"&gt;=0")/Table3[[#This Row],[Count]]</f>
        <v>0</v>
      </c>
      <c r="U60" s="1">
        <f>COUNTIFS(Table2[Sub-Sector],Table3[[#This Row],[Sub-Sector]],Table2[Rate of Change - Zone],"Positive")/Table3[[#This Row],[Count]]</f>
        <v>1</v>
      </c>
      <c r="V60" s="1">
        <f>COUNTIFS(Table2[Sub-Sector],Table3[[#This Row],[Sub-Sector]],Table2[Sharpe Ratio],"&gt;=0.10")/Table3[[#This Row],[Count]]</f>
        <v>0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</v>
      </c>
      <c r="X60">
        <f>_xlfn.RANK.AVG(Table3[[#This Row],[Score]],Table3[Score],1)</f>
        <v>82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60">
        <f>_xlfn.RANK.AVG(Table3[[#This Row],[Score 2 ]],Table3[[Score 2 ]],1)</f>
        <v>59</v>
      </c>
    </row>
    <row r="61" spans="1:26" x14ac:dyDescent="0.3">
      <c r="A61" t="s">
        <v>1749</v>
      </c>
      <c r="B61">
        <f>COUNTIFS(Table2[Sub-Sector],Table3[[#This Row],[Sub-Sector]])</f>
        <v>1</v>
      </c>
      <c r="C61" s="1">
        <f>COUNTIFS(Table2[Sub-Sector],Table3[[#This Row],[Sub-Sector]],Table2[Uptrend],"Uptrend")/Table3[[#This Row],[Count]]</f>
        <v>0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1</v>
      </c>
      <c r="F61" s="1">
        <f>COUNTIFS(Table2[Sub-Sector],Table3[[#This Row],[Sub-Sector]],Table2[6M Return vs Nifty],"&gt;=10")/Table3[[#This Row],[Count]]</f>
        <v>0</v>
      </c>
      <c r="G61" s="1">
        <f>COUNTIFS(Table2[Sub-Sector],Table3[[#This Row],[Sub-Sector]],Table2[1Y Return vs Nifty],"&gt;=10")/Table3[[#This Row],[Count]]</f>
        <v>0</v>
      </c>
      <c r="H61" s="1">
        <f>COUNTIFS(Table2[Sub-Sector],Table3[[#This Row],[Sub-Sector]],Table2[RSI Exponential â€“ 14D],"&gt;=50")/Table3[[#This Row],[Count]]</f>
        <v>1</v>
      </c>
      <c r="I61" s="1">
        <f>COUNTIFS(Table2[Sub-Sector],Table3[[#This Row],[Sub-Sector]],Table2[Relative Volume],"&gt;=1")/Table3[[#This Row],[Count]]</f>
        <v>1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1</v>
      </c>
      <c r="N61" s="1">
        <f>COUNTIFS(Table2[Sub-Sector],Table3[[#This Row],[Sub-Sector]],Table2[% Away From Current Month Low],"&gt;=0.05")/Table3[[#This Row],[Count]]</f>
        <v>1</v>
      </c>
      <c r="O61" s="1">
        <f>COUNTIFS(Table2[Sub-Sector],Table3[[#This Row],[Sub-Sector]],Table2[% Away From Current Month High],"&lt;=0.05")/Table3[[#This Row],[Count]]</f>
        <v>0</v>
      </c>
      <c r="P61" s="1">
        <f>COUNTIFS(Table2[Sub-Sector],Table3[[#This Row],[Sub-Sector]],Table2[% Away From 52W High],"&lt;=10")/Table3[[#This Row],[Count]]</f>
        <v>0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1</v>
      </c>
      <c r="S61" s="1">
        <f>COUNTIFS(Table2[Sub-Sector],Table3[[#This Row],[Sub-Sector]],Table2[% Price above 50 EMA],"&gt;=0")/Table3[[#This Row],[Count]]</f>
        <v>1</v>
      </c>
      <c r="T61" s="1">
        <f>COUNTIFS(Table2[Sub-Sector],Table3[[#This Row],[Sub-Sector]],Table2[% Price above 200 EMA],"&gt;=0")/Table3[[#This Row],[Count]]</f>
        <v>1</v>
      </c>
      <c r="U61" s="1">
        <f>COUNTIFS(Table2[Sub-Sector],Table3[[#This Row],[Sub-Sector]],Table2[Rate of Change - Zone],"Positive")/Table3[[#This Row],[Count]]</f>
        <v>1</v>
      </c>
      <c r="V61" s="1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428.5</v>
      </c>
      <c r="X61">
        <f>_xlfn.RANK.AVG(Table3[[#This Row],[Score]],Table3[Score],1)</f>
        <v>58.5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61">
        <f>_xlfn.RANK.AVG(Table3[[#This Row],[Score 2 ]],Table3[[Score 2 ]],1)</f>
        <v>59</v>
      </c>
    </row>
    <row r="62" spans="1:26" x14ac:dyDescent="0.3">
      <c r="A62" t="s">
        <v>1119</v>
      </c>
      <c r="B62">
        <f>COUNTIFS(Table2[Sub-Sector],Table3[[#This Row],[Sub-Sector]])</f>
        <v>1</v>
      </c>
      <c r="C62" s="1">
        <f>COUNTIFS(Table2[Sub-Sector],Table3[[#This Row],[Sub-Sector]],Table2[Uptrend],"Uptrend")/Table3[[#This Row],[Count]]</f>
        <v>0</v>
      </c>
      <c r="D62" s="1">
        <f>COUNTIFS(Table2[Sub-Sector],Table3[[#This Row],[Sub-Sector]],Table2[1W Return vs Nifty],"&gt;=5")/Table3[[#This Row],[Count]]</f>
        <v>1</v>
      </c>
      <c r="E62" s="1">
        <f>COUNTIFS(Table2[Sub-Sector],Table3[[#This Row],[Sub-Sector]],Table2[1M Return vs Nifty],"&gt;=5")/Table3[[#This Row],[Count]]</f>
        <v>0</v>
      </c>
      <c r="F62" s="1">
        <f>COUNTIFS(Table2[Sub-Sector],Table3[[#This Row],[Sub-Sector]],Table2[6M Return vs Nifty],"&gt;=10")/Table3[[#This Row],[Count]]</f>
        <v>0</v>
      </c>
      <c r="G62" s="1">
        <f>COUNTIFS(Table2[Sub-Sector],Table3[[#This Row],[Sub-Sector]],Table2[1Y Return vs Nifty],"&gt;=10")/Table3[[#This Row],[Count]]</f>
        <v>0</v>
      </c>
      <c r="H62" s="1">
        <f>COUNTIFS(Table2[Sub-Sector],Table3[[#This Row],[Sub-Sector]],Table2[RSI Exponential â€“ 14D],"&gt;=50")/Table3[[#This Row],[Count]]</f>
        <v>1</v>
      </c>
      <c r="I62" s="1">
        <f>COUNTIFS(Table2[Sub-Sector],Table3[[#This Row],[Sub-Sector]],Table2[Relative Volume],"&gt;=1")/Table3[[#This Row],[Count]]</f>
        <v>1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1</v>
      </c>
      <c r="O62" s="1">
        <f>COUNTIFS(Table2[Sub-Sector],Table3[[#This Row],[Sub-Sector]],Table2[% Away From Current Month High],"&lt;=0.05")/Table3[[#This Row],[Count]]</f>
        <v>1</v>
      </c>
      <c r="P62" s="1">
        <f>COUNTIFS(Table2[Sub-Sector],Table3[[#This Row],[Sub-Sector]],Table2[% Away From 52W High],"&lt;=10")/Table3[[#This Row],[Count]]</f>
        <v>0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1</v>
      </c>
      <c r="S62" s="1">
        <f>COUNTIFS(Table2[Sub-Sector],Table3[[#This Row],[Sub-Sector]],Table2[% Price above 50 EMA],"&gt;=0")/Table3[[#This Row],[Count]]</f>
        <v>1</v>
      </c>
      <c r="T62" s="1">
        <f>COUNTIFS(Table2[Sub-Sector],Table3[[#This Row],[Sub-Sector]],Table2[% Price above 200 EMA],"&gt;=0")/Table3[[#This Row],[Count]]</f>
        <v>1</v>
      </c>
      <c r="U62" s="1">
        <f>COUNTIFS(Table2[Sub-Sector],Table3[[#This Row],[Sub-Sector]],Table2[Rate of Change - Zone],"Positive")/Table3[[#This Row],[Count]]</f>
        <v>1</v>
      </c>
      <c r="V62" s="1">
        <f>COUNTIFS(Table2[Sub-Sector],Table3[[#This Row],[Sub-Sector]],Table2[Sharpe Ratio],"&gt;=0.10")/Table3[[#This Row],[Count]]</f>
        <v>0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430.5</v>
      </c>
      <c r="X62">
        <f>_xlfn.RANK.AVG(Table3[[#This Row],[Score]],Table3[Score],1)</f>
        <v>60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62">
        <f>_xlfn.RANK.AVG(Table3[[#This Row],[Score 2 ]],Table3[[Score 2 ]],1)</f>
        <v>59</v>
      </c>
    </row>
    <row r="63" spans="1:26" x14ac:dyDescent="0.3">
      <c r="A63" t="s">
        <v>18</v>
      </c>
      <c r="B63">
        <f>COUNTIFS(Table2[Sub-Sector],Table3[[#This Row],[Sub-Sector]])</f>
        <v>6</v>
      </c>
      <c r="C63" s="1">
        <f>COUNTIFS(Table2[Sub-Sector],Table3[[#This Row],[Sub-Sector]],Table2[Uptrend],"Uptrend")/Table3[[#This Row],[Count]]</f>
        <v>0</v>
      </c>
      <c r="D63" s="1">
        <f>COUNTIFS(Table2[Sub-Sector],Table3[[#This Row],[Sub-Sector]],Table2[1W Return vs Nifty],"&gt;=5")/Table3[[#This Row],[Count]]</f>
        <v>0.33333333333333331</v>
      </c>
      <c r="E63" s="1">
        <f>COUNTIFS(Table2[Sub-Sector],Table3[[#This Row],[Sub-Sector]],Table2[1M Return vs Nifty],"&gt;=5")/Table3[[#This Row],[Count]]</f>
        <v>0</v>
      </c>
      <c r="F63" s="1">
        <f>COUNTIFS(Table2[Sub-Sector],Table3[[#This Row],[Sub-Sector]],Table2[6M Return vs Nifty],"&gt;=10")/Table3[[#This Row],[Count]]</f>
        <v>0</v>
      </c>
      <c r="G63" s="1">
        <f>COUNTIFS(Table2[Sub-Sector],Table3[[#This Row],[Sub-Sector]],Table2[1Y Return vs Nifty],"&gt;=10")/Table3[[#This Row],[Count]]</f>
        <v>0.66666666666666663</v>
      </c>
      <c r="H63" s="1">
        <f>COUNTIFS(Table2[Sub-Sector],Table3[[#This Row],[Sub-Sector]],Table2[RSI Exponential â€“ 14D],"&gt;=50")/Table3[[#This Row],[Count]]</f>
        <v>0</v>
      </c>
      <c r="I63" s="1">
        <f>COUNTIFS(Table2[Sub-Sector],Table3[[#This Row],[Sub-Sector]],Table2[Relative Volume],"&gt;=1")/Table3[[#This Row],[Count]]</f>
        <v>0.5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0.83333333333333337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0.66666666666666663</v>
      </c>
      <c r="N63" s="1">
        <f>COUNTIFS(Table2[Sub-Sector],Table3[[#This Row],[Sub-Sector]],Table2[% Away From Current Month Low],"&gt;=0.05")/Table3[[#This Row],[Count]]</f>
        <v>0.16666666666666666</v>
      </c>
      <c r="O63" s="1">
        <f>COUNTIFS(Table2[Sub-Sector],Table3[[#This Row],[Sub-Sector]],Table2[% Away From Current Month High],"&lt;=0.05")/Table3[[#This Row],[Count]]</f>
        <v>0.16666666666666666</v>
      </c>
      <c r="P63" s="1">
        <f>COUNTIFS(Table2[Sub-Sector],Table3[[#This Row],[Sub-Sector]],Table2[% Away From 52W High],"&lt;=10")/Table3[[#This Row],[Count]]</f>
        <v>0</v>
      </c>
      <c r="Q63" s="1">
        <f>COUNTIFS(Table2[Sub-Sector],Table3[[#This Row],[Sub-Sector]],Table2[% Away From 52W Low],"&gt;=10")/Table3[[#This Row],[Count]]</f>
        <v>0.83333333333333337</v>
      </c>
      <c r="R63" s="1">
        <f>COUNTIFS(Table2[Sub-Sector],Table3[[#This Row],[Sub-Sector]],Table2[% Price above 20 EMA],"&gt;=0")/Table3[[#This Row],[Count]]</f>
        <v>0</v>
      </c>
      <c r="S63" s="1">
        <f>COUNTIFS(Table2[Sub-Sector],Table3[[#This Row],[Sub-Sector]],Table2[% Price above 50 EMA],"&gt;=0")/Table3[[#This Row],[Count]]</f>
        <v>0</v>
      </c>
      <c r="T63" s="1">
        <f>COUNTIFS(Table2[Sub-Sector],Table3[[#This Row],[Sub-Sector]],Table2[% Price above 200 EMA],"&gt;=0")/Table3[[#This Row],[Count]]</f>
        <v>0.33333333333333331</v>
      </c>
      <c r="U63" s="1">
        <f>COUNTIFS(Table2[Sub-Sector],Table3[[#This Row],[Sub-Sector]],Table2[Rate of Change - Zone],"Positive")/Table3[[#This Row],[Count]]</f>
        <v>0.5</v>
      </c>
      <c r="V63" s="1">
        <f>COUNTIFS(Table2[Sub-Sector],Table3[[#This Row],[Sub-Sector]],Table2[Sharpe Ratio],"&gt;=0.10")/Table3[[#This Row],[Count]]</f>
        <v>0.33333333333333331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454.5</v>
      </c>
      <c r="X63">
        <f>_xlfn.RANK.AVG(Table3[[#This Row],[Score]],Table3[Score],1)</f>
        <v>67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63">
        <f>_xlfn.RANK.AVG(Table3[[#This Row],[Score 2 ]],Table3[[Score 2 ]],1)</f>
        <v>62</v>
      </c>
    </row>
    <row r="64" spans="1:26" x14ac:dyDescent="0.3">
      <c r="A64" t="s">
        <v>114</v>
      </c>
      <c r="B64">
        <f>COUNTIFS(Table2[Sub-Sector],Table3[[#This Row],[Sub-Sector]])</f>
        <v>23</v>
      </c>
      <c r="C64" s="1">
        <f>COUNTIFS(Table2[Sub-Sector],Table3[[#This Row],[Sub-Sector]],Table2[Uptrend],"Uptrend")/Table3[[#This Row],[Count]]</f>
        <v>0.39130434782608697</v>
      </c>
      <c r="D64" s="1">
        <f>COUNTIFS(Table2[Sub-Sector],Table3[[#This Row],[Sub-Sector]],Table2[1W Return vs Nifty],"&gt;=5")/Table3[[#This Row],[Count]]</f>
        <v>0.17391304347826086</v>
      </c>
      <c r="E64" s="1">
        <f>COUNTIFS(Table2[Sub-Sector],Table3[[#This Row],[Sub-Sector]],Table2[1M Return vs Nifty],"&gt;=5")/Table3[[#This Row],[Count]]</f>
        <v>0.13043478260869565</v>
      </c>
      <c r="F64" s="1">
        <f>COUNTIFS(Table2[Sub-Sector],Table3[[#This Row],[Sub-Sector]],Table2[6M Return vs Nifty],"&gt;=10")/Table3[[#This Row],[Count]]</f>
        <v>0.2608695652173913</v>
      </c>
      <c r="G64" s="1">
        <f>COUNTIFS(Table2[Sub-Sector],Table3[[#This Row],[Sub-Sector]],Table2[1Y Return vs Nifty],"&gt;=10")/Table3[[#This Row],[Count]]</f>
        <v>0.47826086956521741</v>
      </c>
      <c r="H64" s="1">
        <f>COUNTIFS(Table2[Sub-Sector],Table3[[#This Row],[Sub-Sector]],Table2[RSI Exponential â€“ 14D],"&gt;=50")/Table3[[#This Row],[Count]]</f>
        <v>8.6956521739130432E-2</v>
      </c>
      <c r="I64" s="1">
        <f>COUNTIFS(Table2[Sub-Sector],Table3[[#This Row],[Sub-Sector]],Table2[Relative Volume],"&gt;=1")/Table3[[#This Row],[Count]]</f>
        <v>0.13043478260869565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0.91304347826086951</v>
      </c>
      <c r="L64" s="1">
        <f>COUNTIFS(Table2[Sub-Sector],Table3[[#This Row],[Sub-Sector]],Table2[% Away From Current Week Low],"&gt;=0.05")/Table3[[#This Row],[Count]]</f>
        <v>4.3478260869565216E-2</v>
      </c>
      <c r="M64" s="1">
        <f>COUNTIFS(Table2[Sub-Sector],Table3[[#This Row],[Sub-Sector]],Table2[% Away From Current Week High],"&lt;=0.05")/Table3[[#This Row],[Count]]</f>
        <v>0.73913043478260865</v>
      </c>
      <c r="N64" s="1">
        <f>COUNTIFS(Table2[Sub-Sector],Table3[[#This Row],[Sub-Sector]],Table2[% Away From Current Month Low],"&gt;=0.05")/Table3[[#This Row],[Count]]</f>
        <v>8.6956521739130432E-2</v>
      </c>
      <c r="O64" s="1">
        <f>COUNTIFS(Table2[Sub-Sector],Table3[[#This Row],[Sub-Sector]],Table2[% Away From Current Month High],"&lt;=0.05")/Table3[[#This Row],[Count]]</f>
        <v>0.13043478260869565</v>
      </c>
      <c r="P64" s="1">
        <f>COUNTIFS(Table2[Sub-Sector],Table3[[#This Row],[Sub-Sector]],Table2[% Away From 52W High],"&lt;=10")/Table3[[#This Row],[Count]]</f>
        <v>4.3478260869565216E-2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0.17391304347826086</v>
      </c>
      <c r="S64" s="1">
        <f>COUNTIFS(Table2[Sub-Sector],Table3[[#This Row],[Sub-Sector]],Table2[% Price above 50 EMA],"&gt;=0")/Table3[[#This Row],[Count]]</f>
        <v>0.2608695652173913</v>
      </c>
      <c r="T64" s="1">
        <f>COUNTIFS(Table2[Sub-Sector],Table3[[#This Row],[Sub-Sector]],Table2[% Price above 200 EMA],"&gt;=0")/Table3[[#This Row],[Count]]</f>
        <v>0.60869565217391308</v>
      </c>
      <c r="U64" s="1">
        <f>COUNTIFS(Table2[Sub-Sector],Table3[[#This Row],[Sub-Sector]],Table2[Rate of Change - Zone],"Positive")/Table3[[#This Row],[Count]]</f>
        <v>0.73913043478260865</v>
      </c>
      <c r="V64" s="1">
        <f>COUNTIFS(Table2[Sub-Sector],Table3[[#This Row],[Sub-Sector]],Table2[Sharpe Ratio],"&gt;=0.10")/Table3[[#This Row],[Count]]</f>
        <v>0.43478260869565216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367</v>
      </c>
      <c r="X64">
        <f>_xlfn.RANK.AVG(Table3[[#This Row],[Score]],Table3[Score],1)</f>
        <v>47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64">
        <f>_xlfn.RANK.AVG(Table3[[#This Row],[Score 2 ]],Table3[[Score 2 ]],1)</f>
        <v>63</v>
      </c>
    </row>
    <row r="65" spans="1:26" x14ac:dyDescent="0.3">
      <c r="A65" t="s">
        <v>861</v>
      </c>
      <c r="B65">
        <f>COUNTIFS(Table2[Sub-Sector],Table3[[#This Row],[Sub-Sector]])</f>
        <v>3</v>
      </c>
      <c r="C65" s="1">
        <f>COUNTIFS(Table2[Sub-Sector],Table3[[#This Row],[Sub-Sector]],Table2[Uptrend],"Uptrend")/Table3[[#This Row],[Count]]</f>
        <v>0.33333333333333331</v>
      </c>
      <c r="D65" s="1">
        <f>COUNTIFS(Table2[Sub-Sector],Table3[[#This Row],[Sub-Sector]],Table2[1W Return vs Nifty],"&gt;=5")/Table3[[#This Row],[Count]]</f>
        <v>0.33333333333333331</v>
      </c>
      <c r="E65" s="1">
        <f>COUNTIFS(Table2[Sub-Sector],Table3[[#This Row],[Sub-Sector]],Table2[1M Return vs Nifty],"&gt;=5")/Table3[[#This Row],[Count]]</f>
        <v>0</v>
      </c>
      <c r="F65" s="1">
        <f>COUNTIFS(Table2[Sub-Sector],Table3[[#This Row],[Sub-Sector]],Table2[6M Return vs Nifty],"&gt;=10")/Table3[[#This Row],[Count]]</f>
        <v>1</v>
      </c>
      <c r="G65" s="1">
        <f>COUNTIFS(Table2[Sub-Sector],Table3[[#This Row],[Sub-Sector]],Table2[1Y Return vs Nifty],"&gt;=10")/Table3[[#This Row],[Count]]</f>
        <v>0.33333333333333331</v>
      </c>
      <c r="H65" s="1">
        <f>COUNTIFS(Table2[Sub-Sector],Table3[[#This Row],[Sub-Sector]],Table2[RSI Exponential â€“ 14D],"&gt;=50")/Table3[[#This Row],[Count]]</f>
        <v>0</v>
      </c>
      <c r="I65" s="1">
        <f>COUNTIFS(Table2[Sub-Sector],Table3[[#This Row],[Sub-Sector]],Table2[Relative Volume],"&gt;=1")/Table3[[#This Row],[Count]]</f>
        <v>0.33333333333333331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0.66666666666666663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0.33333333333333331</v>
      </c>
      <c r="N65" s="1">
        <f>COUNTIFS(Table2[Sub-Sector],Table3[[#This Row],[Sub-Sector]],Table2[% Away From Current Month Low],"&gt;=0.05")/Table3[[#This Row],[Count]]</f>
        <v>0</v>
      </c>
      <c r="O65" s="1">
        <f>COUNTIFS(Table2[Sub-Sector],Table3[[#This Row],[Sub-Sector]],Table2[% Away From Current Month High],"&lt;=0.05")/Table3[[#This Row],[Count]]</f>
        <v>0</v>
      </c>
      <c r="P65" s="1">
        <f>COUNTIFS(Table2[Sub-Sector],Table3[[#This Row],[Sub-Sector]],Table2[% Away From 52W High],"&lt;=10")/Table3[[#This Row],[Count]]</f>
        <v>0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</v>
      </c>
      <c r="S65" s="1">
        <f>COUNTIFS(Table2[Sub-Sector],Table3[[#This Row],[Sub-Sector]],Table2[% Price above 50 EMA],"&gt;=0")/Table3[[#This Row],[Count]]</f>
        <v>0</v>
      </c>
      <c r="T65" s="1">
        <f>COUNTIFS(Table2[Sub-Sector],Table3[[#This Row],[Sub-Sector]],Table2[% Price above 200 EMA],"&gt;=0")/Table3[[#This Row],[Count]]</f>
        <v>0.66666666666666663</v>
      </c>
      <c r="U65" s="1">
        <f>COUNTIFS(Table2[Sub-Sector],Table3[[#This Row],[Sub-Sector]],Table2[Rate of Change - Zone],"Positive")/Table3[[#This Row],[Count]]</f>
        <v>0</v>
      </c>
      <c r="V65" s="1">
        <f>COUNTIFS(Table2[Sub-Sector],Table3[[#This Row],[Sub-Sector]],Table2[Sharpe Ratio],"&gt;=0.10")/Table3[[#This Row],[Count]]</f>
        <v>0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398</v>
      </c>
      <c r="X65">
        <f>_xlfn.RANK.AVG(Table3[[#This Row],[Score]],Table3[Score],1)</f>
        <v>54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65">
        <f>_xlfn.RANK.AVG(Table3[[#This Row],[Score 2 ]],Table3[[Score 2 ]],1)</f>
        <v>64</v>
      </c>
    </row>
    <row r="66" spans="1:26" x14ac:dyDescent="0.3">
      <c r="A66" t="s">
        <v>241</v>
      </c>
      <c r="B66">
        <f>COUNTIFS(Table2[Sub-Sector],Table3[[#This Row],[Sub-Sector]])</f>
        <v>12</v>
      </c>
      <c r="C66" s="1">
        <f>COUNTIFS(Table2[Sub-Sector],Table3[[#This Row],[Sub-Sector]],Table2[Uptrend],"Uptrend")/Table3[[#This Row],[Count]]</f>
        <v>0.41666666666666669</v>
      </c>
      <c r="D66" s="1">
        <f>COUNTIFS(Table2[Sub-Sector],Table3[[#This Row],[Sub-Sector]],Table2[1W Return vs Nifty],"&gt;=5")/Table3[[#This Row],[Count]]</f>
        <v>0.25</v>
      </c>
      <c r="E66" s="1">
        <f>COUNTIFS(Table2[Sub-Sector],Table3[[#This Row],[Sub-Sector]],Table2[1M Return vs Nifty],"&gt;=5")/Table3[[#This Row],[Count]]</f>
        <v>0.33333333333333331</v>
      </c>
      <c r="F66" s="1">
        <f>COUNTIFS(Table2[Sub-Sector],Table3[[#This Row],[Sub-Sector]],Table2[6M Return vs Nifty],"&gt;=10")/Table3[[#This Row],[Count]]</f>
        <v>0.41666666666666669</v>
      </c>
      <c r="G66" s="1">
        <f>COUNTIFS(Table2[Sub-Sector],Table3[[#This Row],[Sub-Sector]],Table2[1Y Return vs Nifty],"&gt;=10")/Table3[[#This Row],[Count]]</f>
        <v>0.33333333333333331</v>
      </c>
      <c r="H66" s="1">
        <f>COUNTIFS(Table2[Sub-Sector],Table3[[#This Row],[Sub-Sector]],Table2[RSI Exponential â€“ 14D],"&gt;=50")/Table3[[#This Row],[Count]]</f>
        <v>0.25</v>
      </c>
      <c r="I66" s="1">
        <f>COUNTIFS(Table2[Sub-Sector],Table3[[#This Row],[Sub-Sector]],Table2[Relative Volume],"&gt;=1")/Table3[[#This Row],[Count]]</f>
        <v>0.25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0.91666666666666663</v>
      </c>
      <c r="L66" s="1">
        <f>COUNTIFS(Table2[Sub-Sector],Table3[[#This Row],[Sub-Sector]],Table2[% Away From Current Week Low],"&gt;=0.05")/Table3[[#This Row],[Count]]</f>
        <v>8.3333333333333329E-2</v>
      </c>
      <c r="M66" s="1">
        <f>COUNTIFS(Table2[Sub-Sector],Table3[[#This Row],[Sub-Sector]],Table2[% Away From Current Week High],"&lt;=0.05")/Table3[[#This Row],[Count]]</f>
        <v>0.75</v>
      </c>
      <c r="N66" s="1">
        <f>COUNTIFS(Table2[Sub-Sector],Table3[[#This Row],[Sub-Sector]],Table2[% Away From Current Month Low],"&gt;=0.05")/Table3[[#This Row],[Count]]</f>
        <v>0.25</v>
      </c>
      <c r="O66" s="1">
        <f>COUNTIFS(Table2[Sub-Sector],Table3[[#This Row],[Sub-Sector]],Table2[% Away From Current Month High],"&lt;=0.05")/Table3[[#This Row],[Count]]</f>
        <v>0.41666666666666669</v>
      </c>
      <c r="P66" s="1">
        <f>COUNTIFS(Table2[Sub-Sector],Table3[[#This Row],[Sub-Sector]],Table2[% Away From 52W High],"&lt;=10")/Table3[[#This Row],[Count]]</f>
        <v>0.16666666666666666</v>
      </c>
      <c r="Q66" s="1">
        <f>COUNTIFS(Table2[Sub-Sector],Table3[[#This Row],[Sub-Sector]],Table2[% Away From 52W Low],"&gt;=10")/Table3[[#This Row],[Count]]</f>
        <v>0.83333333333333337</v>
      </c>
      <c r="R66" s="1">
        <f>COUNTIFS(Table2[Sub-Sector],Table3[[#This Row],[Sub-Sector]],Table2[% Price above 20 EMA],"&gt;=0")/Table3[[#This Row],[Count]]</f>
        <v>0.33333333333333331</v>
      </c>
      <c r="S66" s="1">
        <f>COUNTIFS(Table2[Sub-Sector],Table3[[#This Row],[Sub-Sector]],Table2[% Price above 50 EMA],"&gt;=0")/Table3[[#This Row],[Count]]</f>
        <v>0.33333333333333331</v>
      </c>
      <c r="T66" s="1">
        <f>COUNTIFS(Table2[Sub-Sector],Table3[[#This Row],[Sub-Sector]],Table2[% Price above 200 EMA],"&gt;=0")/Table3[[#This Row],[Count]]</f>
        <v>0.58333333333333337</v>
      </c>
      <c r="U66" s="1">
        <f>COUNTIFS(Table2[Sub-Sector],Table3[[#This Row],[Sub-Sector]],Table2[Rate of Change - Zone],"Positive")/Table3[[#This Row],[Count]]</f>
        <v>0.58333333333333337</v>
      </c>
      <c r="V66" s="1">
        <f>COUNTIFS(Table2[Sub-Sector],Table3[[#This Row],[Sub-Sector]],Table2[Sharpe Ratio],"&gt;=0.10")/Table3[[#This Row],[Count]]</f>
        <v>0.33333333333333331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337</v>
      </c>
      <c r="X66">
        <f>_xlfn.RANK.AVG(Table3[[#This Row],[Score]],Table3[Score],1)</f>
        <v>38.5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6">
        <f>_xlfn.RANK.AVG(Table3[[#This Row],[Score 2 ]],Table3[[Score 2 ]],1)</f>
        <v>65</v>
      </c>
    </row>
    <row r="67" spans="1:26" x14ac:dyDescent="0.3">
      <c r="A67" t="s">
        <v>1486</v>
      </c>
      <c r="B67">
        <f>COUNTIFS(Table2[Sub-Sector],Table3[[#This Row],[Sub-Sector]])</f>
        <v>4</v>
      </c>
      <c r="C67" s="1">
        <f>COUNTIFS(Table2[Sub-Sector],Table3[[#This Row],[Sub-Sector]],Table2[Uptrend],"Uptrend")/Table3[[#This Row],[Count]]</f>
        <v>0</v>
      </c>
      <c r="D67" s="1">
        <f>COUNTIFS(Table2[Sub-Sector],Table3[[#This Row],[Sub-Sector]],Table2[1W Return vs Nifty],"&gt;=5")/Table3[[#This Row],[Count]]</f>
        <v>0.25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0.25</v>
      </c>
      <c r="G67" s="1">
        <f>COUNTIFS(Table2[Sub-Sector],Table3[[#This Row],[Sub-Sector]],Table2[1Y Return vs Nifty],"&gt;=10")/Table3[[#This Row],[Count]]</f>
        <v>0.25</v>
      </c>
      <c r="H67" s="1">
        <f>COUNTIFS(Table2[Sub-Sector],Table3[[#This Row],[Sub-Sector]],Table2[RSI Exponential â€“ 14D],"&gt;=50")/Table3[[#This Row],[Count]]</f>
        <v>0.25</v>
      </c>
      <c r="I67" s="1">
        <f>COUNTIFS(Table2[Sub-Sector],Table3[[#This Row],[Sub-Sector]],Table2[Relative Volume],"&gt;=1")/Table3[[#This Row],[Count]]</f>
        <v>0.25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0.25</v>
      </c>
      <c r="O67" s="1">
        <f>COUNTIFS(Table2[Sub-Sector],Table3[[#This Row],[Sub-Sector]],Table2[% Away From Current Month High],"&lt;=0.05")/Table3[[#This Row],[Count]]</f>
        <v>0.25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0.75</v>
      </c>
      <c r="R67" s="1">
        <f>COUNTIFS(Table2[Sub-Sector],Table3[[#This Row],[Sub-Sector]],Table2[% Price above 20 EMA],"&gt;=0")/Table3[[#This Row],[Count]]</f>
        <v>0.25</v>
      </c>
      <c r="S67" s="1">
        <f>COUNTIFS(Table2[Sub-Sector],Table3[[#This Row],[Sub-Sector]],Table2[% Price above 50 EMA],"&gt;=0")/Table3[[#This Row],[Count]]</f>
        <v>0</v>
      </c>
      <c r="T67" s="1">
        <f>COUNTIFS(Table2[Sub-Sector],Table3[[#This Row],[Sub-Sector]],Table2[% Price above 200 EMA],"&gt;=0")/Table3[[#This Row],[Count]]</f>
        <v>0.25</v>
      </c>
      <c r="U67" s="1">
        <f>COUNTIFS(Table2[Sub-Sector],Table3[[#This Row],[Sub-Sector]],Table2[Rate of Change - Zone],"Positive")/Table3[[#This Row],[Count]]</f>
        <v>0.75</v>
      </c>
      <c r="V67" s="1">
        <f>COUNTIFS(Table2[Sub-Sector],Table3[[#This Row],[Sub-Sector]],Table2[Sharpe Ratio],"&gt;=0.10")/Table3[[#This Row],[Count]]</f>
        <v>0.5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467.5</v>
      </c>
      <c r="X67">
        <f>_xlfn.RANK.AVG(Table3[[#This Row],[Score]],Table3[Score],1)</f>
        <v>69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</v>
      </c>
      <c r="Z67">
        <f>_xlfn.RANK.AVG(Table3[[#This Row],[Score 2 ]],Table3[[Score 2 ]],1)</f>
        <v>66</v>
      </c>
    </row>
    <row r="68" spans="1:26" x14ac:dyDescent="0.3">
      <c r="A68" t="s">
        <v>1045</v>
      </c>
      <c r="B68">
        <f>COUNTIFS(Table2[Sub-Sector],Table3[[#This Row],[Sub-Sector]])</f>
        <v>3</v>
      </c>
      <c r="C68" s="1">
        <f>COUNTIFS(Table2[Sub-Sector],Table3[[#This Row],[Sub-Sector]],Table2[Uptrend],"Uptrend")/Table3[[#This Row],[Count]]</f>
        <v>0.33333333333333331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0.33333333333333331</v>
      </c>
      <c r="F68" s="1">
        <f>COUNTIFS(Table2[Sub-Sector],Table3[[#This Row],[Sub-Sector]],Table2[6M Return vs Nifty],"&gt;=10")/Table3[[#This Row],[Count]]</f>
        <v>0.33333333333333331</v>
      </c>
      <c r="G68" s="1">
        <f>COUNTIFS(Table2[Sub-Sector],Table3[[#This Row],[Sub-Sector]],Table2[1Y Return vs Nifty],"&gt;=10")/Table3[[#This Row],[Count]]</f>
        <v>0.66666666666666663</v>
      </c>
      <c r="H68" s="1">
        <f>COUNTIFS(Table2[Sub-Sector],Table3[[#This Row],[Sub-Sector]],Table2[RSI Exponential â€“ 14D],"&gt;=50")/Table3[[#This Row],[Count]]</f>
        <v>0.33333333333333331</v>
      </c>
      <c r="I68" s="1">
        <f>COUNTIFS(Table2[Sub-Sector],Table3[[#This Row],[Sub-Sector]],Table2[Relative Volume],"&gt;=1")/Table3[[#This Row],[Count]]</f>
        <v>0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1</v>
      </c>
      <c r="N68" s="1">
        <f>COUNTIFS(Table2[Sub-Sector],Table3[[#This Row],[Sub-Sector]],Table2[% Away From Current Month Low],"&gt;=0.05")/Table3[[#This Row],[Count]]</f>
        <v>0</v>
      </c>
      <c r="O68" s="1">
        <f>COUNTIFS(Table2[Sub-Sector],Table3[[#This Row],[Sub-Sector]],Table2[% Away From Current Month High],"&lt;=0.05")/Table3[[#This Row],[Count]]</f>
        <v>0</v>
      </c>
      <c r="P68" s="1">
        <f>COUNTIFS(Table2[Sub-Sector],Table3[[#This Row],[Sub-Sector]],Table2[% Away From 52W High],"&lt;=10")/Table3[[#This Row],[Count]]</f>
        <v>0.33333333333333331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0.33333333333333331</v>
      </c>
      <c r="S68" s="1">
        <f>COUNTIFS(Table2[Sub-Sector],Table3[[#This Row],[Sub-Sector]],Table2[% Price above 50 EMA],"&gt;=0")/Table3[[#This Row],[Count]]</f>
        <v>0.33333333333333331</v>
      </c>
      <c r="T68" s="1">
        <f>COUNTIFS(Table2[Sub-Sector],Table3[[#This Row],[Sub-Sector]],Table2[% Price above 200 EMA],"&gt;=0")/Table3[[#This Row],[Count]]</f>
        <v>0.33333333333333331</v>
      </c>
      <c r="U68" s="1">
        <f>COUNTIFS(Table2[Sub-Sector],Table3[[#This Row],[Sub-Sector]],Table2[Rate of Change - Zone],"Positive")/Table3[[#This Row],[Count]]</f>
        <v>0.66666666666666663</v>
      </c>
      <c r="V68" s="1">
        <f>COUNTIFS(Table2[Sub-Sector],Table3[[#This Row],[Sub-Sector]],Table2[Sharpe Ratio],"&gt;=0.10")/Table3[[#This Row],[Count]]</f>
        <v>0.33333333333333331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</v>
      </c>
      <c r="X68">
        <f>_xlfn.RANK.AVG(Table3[[#This Row],[Score]],Table3[Score],1)</f>
        <v>57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243.5</v>
      </c>
      <c r="Z68">
        <f>_xlfn.RANK.AVG(Table3[[#This Row],[Score 2 ]],Table3[[Score 2 ]],1)</f>
        <v>67</v>
      </c>
    </row>
    <row r="69" spans="1:26" x14ac:dyDescent="0.3">
      <c r="A69" t="s">
        <v>21</v>
      </c>
      <c r="B69">
        <f>COUNTIFS(Table2[Sub-Sector],Table3[[#This Row],[Sub-Sector]])</f>
        <v>21</v>
      </c>
      <c r="C69" s="1">
        <f>COUNTIFS(Table2[Sub-Sector],Table3[[#This Row],[Sub-Sector]],Table2[Uptrend],"Uptrend")/Table3[[#This Row],[Count]]</f>
        <v>0.33333333333333331</v>
      </c>
      <c r="D69" s="1">
        <f>COUNTIFS(Table2[Sub-Sector],Table3[[#This Row],[Sub-Sector]],Table2[1W Return vs Nifty],"&gt;=5")/Table3[[#This Row],[Count]]</f>
        <v>0.47619047619047616</v>
      </c>
      <c r="E69" s="1">
        <f>COUNTIFS(Table2[Sub-Sector],Table3[[#This Row],[Sub-Sector]],Table2[1M Return vs Nifty],"&gt;=5")/Table3[[#This Row],[Count]]</f>
        <v>0.42857142857142855</v>
      </c>
      <c r="F69" s="1">
        <f>COUNTIFS(Table2[Sub-Sector],Table3[[#This Row],[Sub-Sector]],Table2[6M Return vs Nifty],"&gt;=10")/Table3[[#This Row],[Count]]</f>
        <v>0.47619047619047616</v>
      </c>
      <c r="G69" s="1">
        <f>COUNTIFS(Table2[Sub-Sector],Table3[[#This Row],[Sub-Sector]],Table2[1Y Return vs Nifty],"&gt;=10")/Table3[[#This Row],[Count]]</f>
        <v>0.47619047619047616</v>
      </c>
      <c r="H69" s="1">
        <f>COUNTIFS(Table2[Sub-Sector],Table3[[#This Row],[Sub-Sector]],Table2[RSI Exponential â€“ 14D],"&gt;=50")/Table3[[#This Row],[Count]]</f>
        <v>0.52380952380952384</v>
      </c>
      <c r="I69" s="1">
        <f>COUNTIFS(Table2[Sub-Sector],Table3[[#This Row],[Sub-Sector]],Table2[Relative Volume],"&gt;=1")/Table3[[#This Row],[Count]]</f>
        <v>9.5238095238095233E-2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0.95238095238095233</v>
      </c>
      <c r="L69" s="1">
        <f>COUNTIFS(Table2[Sub-Sector],Table3[[#This Row],[Sub-Sector]],Table2[% Away From Current Week Low],"&gt;=0.05")/Table3[[#This Row],[Count]]</f>
        <v>4.7619047619047616E-2</v>
      </c>
      <c r="M69" s="1">
        <f>COUNTIFS(Table2[Sub-Sector],Table3[[#This Row],[Sub-Sector]],Table2[% Away From Current Week High],"&lt;=0.05")/Table3[[#This Row],[Count]]</f>
        <v>0.90476190476190477</v>
      </c>
      <c r="N69" s="1">
        <f>COUNTIFS(Table2[Sub-Sector],Table3[[#This Row],[Sub-Sector]],Table2[% Away From Current Month Low],"&gt;=0.05")/Table3[[#This Row],[Count]]</f>
        <v>0.52380952380952384</v>
      </c>
      <c r="O69" s="1">
        <f>COUNTIFS(Table2[Sub-Sector],Table3[[#This Row],[Sub-Sector]],Table2[% Away From Current Month High],"&lt;=0.05")/Table3[[#This Row],[Count]]</f>
        <v>0.52380952380952384</v>
      </c>
      <c r="P69" s="1">
        <f>COUNTIFS(Table2[Sub-Sector],Table3[[#This Row],[Sub-Sector]],Table2[% Away From 52W High],"&lt;=10")/Table3[[#This Row],[Count]]</f>
        <v>0.42857142857142855</v>
      </c>
      <c r="Q69" s="1">
        <f>COUNTIFS(Table2[Sub-Sector],Table3[[#This Row],[Sub-Sector]],Table2[% Away From 52W Low],"&gt;=10")/Table3[[#This Row],[Count]]</f>
        <v>0.76190476190476186</v>
      </c>
      <c r="R69" s="1">
        <f>COUNTIFS(Table2[Sub-Sector],Table3[[#This Row],[Sub-Sector]],Table2[% Price above 20 EMA],"&gt;=0")/Table3[[#This Row],[Count]]</f>
        <v>0.52380952380952384</v>
      </c>
      <c r="S69" s="1">
        <f>COUNTIFS(Table2[Sub-Sector],Table3[[#This Row],[Sub-Sector]],Table2[% Price above 50 EMA],"&gt;=0")/Table3[[#This Row],[Count]]</f>
        <v>0.52380952380952384</v>
      </c>
      <c r="T69" s="1">
        <f>COUNTIFS(Table2[Sub-Sector],Table3[[#This Row],[Sub-Sector]],Table2[% Price above 200 EMA],"&gt;=0")/Table3[[#This Row],[Count]]</f>
        <v>0.5714285714285714</v>
      </c>
      <c r="U69" s="1">
        <f>COUNTIFS(Table2[Sub-Sector],Table3[[#This Row],[Sub-Sector]],Table2[Rate of Change - Zone],"Positive")/Table3[[#This Row],[Count]]</f>
        <v>0.61904761904761907</v>
      </c>
      <c r="V69" s="1">
        <f>COUNTIFS(Table2[Sub-Sector],Table3[[#This Row],[Sub-Sector]],Table2[Sharpe Ratio],"&gt;=0.10")/Table3[[#This Row],[Count]]</f>
        <v>9.5238095238095233E-2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324</v>
      </c>
      <c r="X69">
        <f>_xlfn.RANK.AVG(Table3[[#This Row],[Score]],Table3[Score],1)</f>
        <v>29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9">
        <f>_xlfn.RANK.AVG(Table3[[#This Row],[Score 2 ]],Table3[[Score 2 ]],1)</f>
        <v>68</v>
      </c>
    </row>
    <row r="70" spans="1:26" x14ac:dyDescent="0.3">
      <c r="A70" t="s">
        <v>461</v>
      </c>
      <c r="B70">
        <f>COUNTIFS(Table2[Sub-Sector],Table3[[#This Row],[Sub-Sector]])</f>
        <v>4</v>
      </c>
      <c r="C70" s="1">
        <f>COUNTIFS(Table2[Sub-Sector],Table3[[#This Row],[Sub-Sector]],Table2[Uptrend],"Uptrend")/Table3[[#This Row],[Count]]</f>
        <v>0.25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0.25</v>
      </c>
      <c r="F70" s="1">
        <f>COUNTIFS(Table2[Sub-Sector],Table3[[#This Row],[Sub-Sector]],Table2[6M Return vs Nifty],"&gt;=10")/Table3[[#This Row],[Count]]</f>
        <v>0.25</v>
      </c>
      <c r="G70" s="1">
        <f>COUNTIFS(Table2[Sub-Sector],Table3[[#This Row],[Sub-Sector]],Table2[1Y Return vs Nifty],"&gt;=10")/Table3[[#This Row],[Count]]</f>
        <v>0.75</v>
      </c>
      <c r="H70" s="1">
        <f>COUNTIFS(Table2[Sub-Sector],Table3[[#This Row],[Sub-Sector]],Table2[RSI Exponential â€“ 14D],"&gt;=50")/Table3[[#This Row],[Count]]</f>
        <v>0</v>
      </c>
      <c r="I70" s="1">
        <f>COUNTIFS(Table2[Sub-Sector],Table3[[#This Row],[Sub-Sector]],Table2[Relative Volume],"&gt;=1")/Table3[[#This Row],[Count]]</f>
        <v>0.25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0.75</v>
      </c>
      <c r="L70" s="1">
        <f>COUNTIFS(Table2[Sub-Sector],Table3[[#This Row],[Sub-Sector]],Table2[% Away From Current Week Low],"&gt;=0.05")/Table3[[#This Row],[Count]]</f>
        <v>0</v>
      </c>
      <c r="M70" s="1">
        <f>COUNTIFS(Table2[Sub-Sector],Table3[[#This Row],[Sub-Sector]],Table2[% Away From Current Week High],"&lt;=0.05")/Table3[[#This Row],[Count]]</f>
        <v>0.75</v>
      </c>
      <c r="N70" s="1">
        <f>COUNTIFS(Table2[Sub-Sector],Table3[[#This Row],[Sub-Sector]],Table2[% Away From Current Month Low],"&gt;=0.05")/Table3[[#This Row],[Count]]</f>
        <v>0</v>
      </c>
      <c r="O70" s="1">
        <f>COUNTIFS(Table2[Sub-Sector],Table3[[#This Row],[Sub-Sector]],Table2[% Away From Current Month High],"&lt;=0.05")/Table3[[#This Row],[Count]]</f>
        <v>0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0.25</v>
      </c>
      <c r="S70" s="1">
        <f>COUNTIFS(Table2[Sub-Sector],Table3[[#This Row],[Sub-Sector]],Table2[% Price above 50 EMA],"&gt;=0")/Table3[[#This Row],[Count]]</f>
        <v>0.25</v>
      </c>
      <c r="T70" s="1">
        <f>COUNTIFS(Table2[Sub-Sector],Table3[[#This Row],[Sub-Sector]],Table2[% Price above 200 EMA],"&gt;=0")/Table3[[#This Row],[Count]]</f>
        <v>0.5</v>
      </c>
      <c r="U70" s="1">
        <f>COUNTIFS(Table2[Sub-Sector],Table3[[#This Row],[Sub-Sector]],Table2[Rate of Change - Zone],"Positive")/Table3[[#This Row],[Count]]</f>
        <v>0.25</v>
      </c>
      <c r="V70" s="1">
        <f>COUNTIFS(Table2[Sub-Sector],Table3[[#This Row],[Sub-Sector]],Table2[Sharpe Ratio],"&gt;=0.10")/Table3[[#This Row],[Count]]</f>
        <v>0.5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431.5</v>
      </c>
      <c r="X70">
        <f>_xlfn.RANK.AVG(Table3[[#This Row],[Score]],Table3[Score],1)</f>
        <v>61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70">
        <f>_xlfn.RANK.AVG(Table3[[#This Row],[Score 2 ]],Table3[[Score 2 ]],1)</f>
        <v>69</v>
      </c>
    </row>
    <row r="71" spans="1:26" x14ac:dyDescent="0.3">
      <c r="A71" t="s">
        <v>574</v>
      </c>
      <c r="B71">
        <f>COUNTIFS(Table2[Sub-Sector],Table3[[#This Row],[Sub-Sector]])</f>
        <v>14</v>
      </c>
      <c r="C71" s="1">
        <f>COUNTIFS(Table2[Sub-Sector],Table3[[#This Row],[Sub-Sector]],Table2[Uptrend],"Uptrend")/Table3[[#This Row],[Count]]</f>
        <v>0.35714285714285715</v>
      </c>
      <c r="D71" s="1">
        <f>COUNTIFS(Table2[Sub-Sector],Table3[[#This Row],[Sub-Sector]],Table2[1W Return vs Nifty],"&gt;=5")/Table3[[#This Row],[Count]]</f>
        <v>0.21428571428571427</v>
      </c>
      <c r="E71" s="1">
        <f>COUNTIFS(Table2[Sub-Sector],Table3[[#This Row],[Sub-Sector]],Table2[1M Return vs Nifty],"&gt;=5")/Table3[[#This Row],[Count]]</f>
        <v>0.14285714285714285</v>
      </c>
      <c r="F71" s="1">
        <f>COUNTIFS(Table2[Sub-Sector],Table3[[#This Row],[Sub-Sector]],Table2[6M Return vs Nifty],"&gt;=10")/Table3[[#This Row],[Count]]</f>
        <v>0.2857142857142857</v>
      </c>
      <c r="G71" s="1">
        <f>COUNTIFS(Table2[Sub-Sector],Table3[[#This Row],[Sub-Sector]],Table2[1Y Return vs Nifty],"&gt;=10")/Table3[[#This Row],[Count]]</f>
        <v>0.21428571428571427</v>
      </c>
      <c r="H71" s="1">
        <f>COUNTIFS(Table2[Sub-Sector],Table3[[#This Row],[Sub-Sector]],Table2[RSI Exponential â€“ 14D],"&gt;=50")/Table3[[#This Row],[Count]]</f>
        <v>0.2857142857142857</v>
      </c>
      <c r="I71" s="1">
        <f>COUNTIFS(Table2[Sub-Sector],Table3[[#This Row],[Sub-Sector]],Table2[Relative Volume],"&gt;=1")/Table3[[#This Row],[Count]]</f>
        <v>0.14285714285714285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0.9285714285714286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0.9285714285714286</v>
      </c>
      <c r="N71" s="1">
        <f>COUNTIFS(Table2[Sub-Sector],Table3[[#This Row],[Sub-Sector]],Table2[% Away From Current Month Low],"&gt;=0.05")/Table3[[#This Row],[Count]]</f>
        <v>0.14285714285714285</v>
      </c>
      <c r="O71" s="1">
        <f>COUNTIFS(Table2[Sub-Sector],Table3[[#This Row],[Sub-Sector]],Table2[% Away From Current Month High],"&lt;=0.05")/Table3[[#This Row],[Count]]</f>
        <v>0.14285714285714285</v>
      </c>
      <c r="P71" s="1">
        <f>COUNTIFS(Table2[Sub-Sector],Table3[[#This Row],[Sub-Sector]],Table2[% Away From 52W High],"&lt;=10")/Table3[[#This Row],[Count]]</f>
        <v>7.1428571428571425E-2</v>
      </c>
      <c r="Q71" s="1">
        <f>COUNTIFS(Table2[Sub-Sector],Table3[[#This Row],[Sub-Sector]],Table2[% Away From 52W Low],"&gt;=10")/Table3[[#This Row],[Count]]</f>
        <v>0.9285714285714286</v>
      </c>
      <c r="R71" s="1">
        <f>COUNTIFS(Table2[Sub-Sector],Table3[[#This Row],[Sub-Sector]],Table2[% Price above 20 EMA],"&gt;=0")/Table3[[#This Row],[Count]]</f>
        <v>0.2857142857142857</v>
      </c>
      <c r="S71" s="1">
        <f>COUNTIFS(Table2[Sub-Sector],Table3[[#This Row],[Sub-Sector]],Table2[% Price above 50 EMA],"&gt;=0")/Table3[[#This Row],[Count]]</f>
        <v>0.2857142857142857</v>
      </c>
      <c r="T71" s="1">
        <f>COUNTIFS(Table2[Sub-Sector],Table3[[#This Row],[Sub-Sector]],Table2[% Price above 200 EMA],"&gt;=0")/Table3[[#This Row],[Count]]</f>
        <v>0.42857142857142855</v>
      </c>
      <c r="U71" s="1">
        <f>COUNTIFS(Table2[Sub-Sector],Table3[[#This Row],[Sub-Sector]],Table2[Rate of Change - Zone],"Positive")/Table3[[#This Row],[Count]]</f>
        <v>0.7857142857142857</v>
      </c>
      <c r="V71" s="1">
        <f>COUNTIFS(Table2[Sub-Sector],Table3[[#This Row],[Sub-Sector]],Table2[Sharpe Ratio],"&gt;=0.10")/Table3[[#This Row],[Count]]</f>
        <v>0.21428571428571427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374.5</v>
      </c>
      <c r="X71">
        <f>_xlfn.RANK.AVG(Table3[[#This Row],[Score]],Table3[Score],1)</f>
        <v>48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</v>
      </c>
      <c r="Z71">
        <f>_xlfn.RANK.AVG(Table3[[#This Row],[Score 2 ]],Table3[[Score 2 ]],1)</f>
        <v>70</v>
      </c>
    </row>
    <row r="72" spans="1:26" x14ac:dyDescent="0.3">
      <c r="A72" t="s">
        <v>123</v>
      </c>
      <c r="B72">
        <f>COUNTIFS(Table2[Sub-Sector],Table3[[#This Row],[Sub-Sector]])</f>
        <v>9</v>
      </c>
      <c r="C72" s="1">
        <f>COUNTIFS(Table2[Sub-Sector],Table3[[#This Row],[Sub-Sector]],Table2[Uptrend],"Uptrend")/Table3[[#This Row],[Count]]</f>
        <v>0.22222222222222221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0.44444444444444442</v>
      </c>
      <c r="G72" s="1">
        <f>COUNTIFS(Table2[Sub-Sector],Table3[[#This Row],[Sub-Sector]],Table2[1Y Return vs Nifty],"&gt;=10")/Table3[[#This Row],[Count]]</f>
        <v>0.33333333333333331</v>
      </c>
      <c r="H72" s="1">
        <f>COUNTIFS(Table2[Sub-Sector],Table3[[#This Row],[Sub-Sector]],Table2[RSI Exponential â€“ 14D],"&gt;=50")/Table3[[#This Row],[Count]]</f>
        <v>0</v>
      </c>
      <c r="I72" s="1">
        <f>COUNTIFS(Table2[Sub-Sector],Table3[[#This Row],[Sub-Sector]],Table2[Relative Volume],"&gt;=1")/Table3[[#This Row],[Count]]</f>
        <v>0.33333333333333331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0.77777777777777779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0.66666666666666663</v>
      </c>
      <c r="N72" s="1">
        <f>COUNTIFS(Table2[Sub-Sector],Table3[[#This Row],[Sub-Sector]],Table2[% Away From Current Month Low],"&gt;=0.05")/Table3[[#This Row],[Count]]</f>
        <v>0</v>
      </c>
      <c r="O72" s="1">
        <f>COUNTIFS(Table2[Sub-Sector],Table3[[#This Row],[Sub-Sector]],Table2[% Away From Current Month High],"&lt;=0.05")/Table3[[#This Row],[Count]]</f>
        <v>0.1111111111111111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0.77777777777777779</v>
      </c>
      <c r="R72" s="1">
        <f>COUNTIFS(Table2[Sub-Sector],Table3[[#This Row],[Sub-Sector]],Table2[% Price above 20 EMA],"&gt;=0")/Table3[[#This Row],[Count]]</f>
        <v>0</v>
      </c>
      <c r="S72" s="1">
        <f>COUNTIFS(Table2[Sub-Sector],Table3[[#This Row],[Sub-Sector]],Table2[% Price above 50 EMA],"&gt;=0")/Table3[[#This Row],[Count]]</f>
        <v>0</v>
      </c>
      <c r="T72" s="1">
        <f>COUNTIFS(Table2[Sub-Sector],Table3[[#This Row],[Sub-Sector]],Table2[% Price above 200 EMA],"&gt;=0")/Table3[[#This Row],[Count]]</f>
        <v>0.55555555555555558</v>
      </c>
      <c r="U72" s="1">
        <f>COUNTIFS(Table2[Sub-Sector],Table3[[#This Row],[Sub-Sector]],Table2[Rate of Change - Zone],"Positive")/Table3[[#This Row],[Count]]</f>
        <v>0.33333333333333331</v>
      </c>
      <c r="V72" s="1">
        <f>COUNTIFS(Table2[Sub-Sector],Table3[[#This Row],[Sub-Sector]],Table2[Sharpe Ratio],"&gt;=0.10")/Table3[[#This Row],[Count]]</f>
        <v>0.22222222222222221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</v>
      </c>
      <c r="X72">
        <f>_xlfn.RANK.AVG(Table3[[#This Row],[Score]],Table3[Score],1)</f>
        <v>75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72">
        <f>_xlfn.RANK.AVG(Table3[[#This Row],[Score 2 ]],Table3[[Score 2 ]],1)</f>
        <v>71</v>
      </c>
    </row>
    <row r="73" spans="1:26" x14ac:dyDescent="0.3">
      <c r="A73" t="s">
        <v>445</v>
      </c>
      <c r="B73">
        <f>COUNTIFS(Table2[Sub-Sector],Table3[[#This Row],[Sub-Sector]])</f>
        <v>4</v>
      </c>
      <c r="C73" s="1">
        <f>COUNTIFS(Table2[Sub-Sector],Table3[[#This Row],[Sub-Sector]],Table2[Uptrend],"Uptrend")/Table3[[#This Row],[Count]]</f>
        <v>0.5</v>
      </c>
      <c r="D73" s="1">
        <f>COUNTIFS(Table2[Sub-Sector],Table3[[#This Row],[Sub-Sector]],Table2[1W Return vs Nifty],"&gt;=5")/Table3[[#This Row],[Count]]</f>
        <v>0.25</v>
      </c>
      <c r="E73" s="1">
        <f>COUNTIFS(Table2[Sub-Sector],Table3[[#This Row],[Sub-Sector]],Table2[1M Return vs Nifty],"&gt;=5")/Table3[[#This Row],[Count]]</f>
        <v>0.5</v>
      </c>
      <c r="F73" s="1">
        <f>COUNTIFS(Table2[Sub-Sector],Table3[[#This Row],[Sub-Sector]],Table2[6M Return vs Nifty],"&gt;=10")/Table3[[#This Row],[Count]]</f>
        <v>0.5</v>
      </c>
      <c r="G73" s="1">
        <f>COUNTIFS(Table2[Sub-Sector],Table3[[#This Row],[Sub-Sector]],Table2[1Y Return vs Nifty],"&gt;=10")/Table3[[#This Row],[Count]]</f>
        <v>0.25</v>
      </c>
      <c r="H73" s="1">
        <f>COUNTIFS(Table2[Sub-Sector],Table3[[#This Row],[Sub-Sector]],Table2[RSI Exponential â€“ 14D],"&gt;=50")/Table3[[#This Row],[Count]]</f>
        <v>0.5</v>
      </c>
      <c r="I73" s="1">
        <f>COUNTIFS(Table2[Sub-Sector],Table3[[#This Row],[Sub-Sector]],Table2[Relative Volume],"&gt;=1")/Table3[[#This Row],[Count]]</f>
        <v>0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0.75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0.5</v>
      </c>
      <c r="N73" s="1">
        <f>COUNTIFS(Table2[Sub-Sector],Table3[[#This Row],[Sub-Sector]],Table2[% Away From Current Month Low],"&gt;=0.05")/Table3[[#This Row],[Count]]</f>
        <v>0.25</v>
      </c>
      <c r="O73" s="1">
        <f>COUNTIFS(Table2[Sub-Sector],Table3[[#This Row],[Sub-Sector]],Table2[% Away From Current Month High],"&lt;=0.05")/Table3[[#This Row],[Count]]</f>
        <v>0.25</v>
      </c>
      <c r="P73" s="1">
        <f>COUNTIFS(Table2[Sub-Sector],Table3[[#This Row],[Sub-Sector]],Table2[% Away From 52W High],"&lt;=10")/Table3[[#This Row],[Count]]</f>
        <v>0</v>
      </c>
      <c r="Q73" s="1">
        <f>COUNTIFS(Table2[Sub-Sector],Table3[[#This Row],[Sub-Sector]],Table2[% Away From 52W Low],"&gt;=10")/Table3[[#This Row],[Count]]</f>
        <v>0.75</v>
      </c>
      <c r="R73" s="1">
        <f>COUNTIFS(Table2[Sub-Sector],Table3[[#This Row],[Sub-Sector]],Table2[% Price above 20 EMA],"&gt;=0")/Table3[[#This Row],[Count]]</f>
        <v>0.5</v>
      </c>
      <c r="S73" s="1">
        <f>COUNTIFS(Table2[Sub-Sector],Table3[[#This Row],[Sub-Sector]],Table2[% Price above 50 EMA],"&gt;=0")/Table3[[#This Row],[Count]]</f>
        <v>0.5</v>
      </c>
      <c r="T73" s="1">
        <f>COUNTIFS(Table2[Sub-Sector],Table3[[#This Row],[Sub-Sector]],Table2[% Price above 200 EMA],"&gt;=0")/Table3[[#This Row],[Count]]</f>
        <v>0.5</v>
      </c>
      <c r="U73" s="1">
        <f>COUNTIFS(Table2[Sub-Sector],Table3[[#This Row],[Sub-Sector]],Table2[Rate of Change - Zone],"Positive")/Table3[[#This Row],[Count]]</f>
        <v>0.75</v>
      </c>
      <c r="V73" s="1">
        <f>COUNTIFS(Table2[Sub-Sector],Table3[[#This Row],[Sub-Sector]],Table2[Sharpe Ratio],"&gt;=0.10")/Table3[[#This Row],[Count]]</f>
        <v>0.25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334.5</v>
      </c>
      <c r="X73">
        <f>_xlfn.RANK.AVG(Table3[[#This Row],[Score]],Table3[Score],1)</f>
        <v>35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</v>
      </c>
      <c r="Z73">
        <f>_xlfn.RANK.AVG(Table3[[#This Row],[Score 2 ]],Table3[[Score 2 ]],1)</f>
        <v>72</v>
      </c>
    </row>
    <row r="74" spans="1:26" x14ac:dyDescent="0.3">
      <c r="A74" t="s">
        <v>78</v>
      </c>
      <c r="B74">
        <f>COUNTIFS(Table2[Sub-Sector],Table3[[#This Row],[Sub-Sector]])</f>
        <v>3</v>
      </c>
      <c r="C74" s="1">
        <f>COUNTIFS(Table2[Sub-Sector],Table3[[#This Row],[Sub-Sector]],Table2[Uptrend],"Uptrend")/Table3[[#This Row],[Count]]</f>
        <v>0</v>
      </c>
      <c r="D74" s="1">
        <f>COUNTIFS(Table2[Sub-Sector],Table3[[#This Row],[Sub-Sector]],Table2[1W Return vs Nifty],"&gt;=5")/Table3[[#This Row],[Count]]</f>
        <v>0.33333333333333331</v>
      </c>
      <c r="E74" s="1">
        <f>COUNTIFS(Table2[Sub-Sector],Table3[[#This Row],[Sub-Sector]],Table2[1M Return vs Nifty],"&gt;=5")/Table3[[#This Row],[Count]]</f>
        <v>0</v>
      </c>
      <c r="F74" s="1">
        <f>COUNTIFS(Table2[Sub-Sector],Table3[[#This Row],[Sub-Sector]],Table2[6M Return vs Nifty],"&gt;=10")/Table3[[#This Row],[Count]]</f>
        <v>0.33333333333333331</v>
      </c>
      <c r="G74" s="1">
        <f>COUNTIFS(Table2[Sub-Sector],Table3[[#This Row],[Sub-Sector]],Table2[1Y Return vs Nifty],"&gt;=10")/Table3[[#This Row],[Count]]</f>
        <v>1</v>
      </c>
      <c r="H74" s="1">
        <f>COUNTIFS(Table2[Sub-Sector],Table3[[#This Row],[Sub-Sector]],Table2[RSI Exponential â€“ 14D],"&gt;=50")/Table3[[#This Row],[Count]]</f>
        <v>0.33333333333333331</v>
      </c>
      <c r="I74" s="1">
        <f>COUNTIFS(Table2[Sub-Sector],Table3[[#This Row],[Sub-Sector]],Table2[Relative Volume],"&gt;=1")/Table3[[#This Row],[Count]]</f>
        <v>0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0.66666666666666663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0.66666666666666663</v>
      </c>
      <c r="N74" s="1">
        <f>COUNTIFS(Table2[Sub-Sector],Table3[[#This Row],[Sub-Sector]],Table2[% Away From Current Month Low],"&gt;=0.05")/Table3[[#This Row],[Count]]</f>
        <v>0</v>
      </c>
      <c r="O74" s="1">
        <f>COUNTIFS(Table2[Sub-Sector],Table3[[#This Row],[Sub-Sector]],Table2[% Away From Current Month High],"&lt;=0.05")/Table3[[#This Row],[Count]]</f>
        <v>0.33333333333333331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</v>
      </c>
      <c r="S74" s="1">
        <f>COUNTIFS(Table2[Sub-Sector],Table3[[#This Row],[Sub-Sector]],Table2[% Price above 50 EMA],"&gt;=0")/Table3[[#This Row],[Count]]</f>
        <v>0</v>
      </c>
      <c r="T74" s="1">
        <f>COUNTIFS(Table2[Sub-Sector],Table3[[#This Row],[Sub-Sector]],Table2[% Price above 200 EMA],"&gt;=0")/Table3[[#This Row],[Count]]</f>
        <v>1</v>
      </c>
      <c r="U74" s="1">
        <f>COUNTIFS(Table2[Sub-Sector],Table3[[#This Row],[Sub-Sector]],Table2[Rate of Change - Zone],"Positive")/Table3[[#This Row],[Count]]</f>
        <v>0.33333333333333331</v>
      </c>
      <c r="V74" s="1">
        <f>COUNTIFS(Table2[Sub-Sector],Table3[[#This Row],[Sub-Sector]],Table2[Sharpe Ratio],"&gt;=0.10")/Table3[[#This Row],[Count]]</f>
        <v>0.66666666666666663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481</v>
      </c>
      <c r="X74">
        <f>_xlfn.RANK.AVG(Table3[[#This Row],[Score]],Table3[Score],1)</f>
        <v>72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74">
        <f>_xlfn.RANK.AVG(Table3[[#This Row],[Score 2 ]],Table3[[Score 2 ]],1)</f>
        <v>73</v>
      </c>
    </row>
    <row r="75" spans="1:26" x14ac:dyDescent="0.3">
      <c r="A75" t="s">
        <v>24</v>
      </c>
      <c r="B75">
        <f>COUNTIFS(Table2[Sub-Sector],Table3[[#This Row],[Sub-Sector]])</f>
        <v>20</v>
      </c>
      <c r="C75" s="1">
        <f>COUNTIFS(Table2[Sub-Sector],Table3[[#This Row],[Sub-Sector]],Table2[Uptrend],"Uptrend")/Table3[[#This Row],[Count]]</f>
        <v>0.25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0.4</v>
      </c>
      <c r="F75" s="1">
        <f>COUNTIFS(Table2[Sub-Sector],Table3[[#This Row],[Sub-Sector]],Table2[6M Return vs Nifty],"&gt;=10")/Table3[[#This Row],[Count]]</f>
        <v>0.1</v>
      </c>
      <c r="G75" s="1">
        <f>COUNTIFS(Table2[Sub-Sector],Table3[[#This Row],[Sub-Sector]],Table2[1Y Return vs Nifty],"&gt;=10")/Table3[[#This Row],[Count]]</f>
        <v>0.15</v>
      </c>
      <c r="H75" s="1">
        <f>COUNTIFS(Table2[Sub-Sector],Table3[[#This Row],[Sub-Sector]],Table2[RSI Exponential â€“ 14D],"&gt;=50")/Table3[[#This Row],[Count]]</f>
        <v>0.1</v>
      </c>
      <c r="I75" s="1">
        <f>COUNTIFS(Table2[Sub-Sector],Table3[[#This Row],[Sub-Sector]],Table2[Relative Volume],"&gt;=1")/Table3[[#This Row],[Count]]</f>
        <v>0.35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0.95</v>
      </c>
      <c r="N75" s="1">
        <f>COUNTIFS(Table2[Sub-Sector],Table3[[#This Row],[Sub-Sector]],Table2[% Away From Current Month Low],"&gt;=0.05")/Table3[[#This Row],[Count]]</f>
        <v>0</v>
      </c>
      <c r="O75" s="1">
        <f>COUNTIFS(Table2[Sub-Sector],Table3[[#This Row],[Sub-Sector]],Table2[% Away From Current Month High],"&lt;=0.05")/Table3[[#This Row],[Count]]</f>
        <v>0.55000000000000004</v>
      </c>
      <c r="P75" s="1">
        <f>COUNTIFS(Table2[Sub-Sector],Table3[[#This Row],[Sub-Sector]],Table2[% Away From 52W High],"&lt;=10")/Table3[[#This Row],[Count]]</f>
        <v>0.25</v>
      </c>
      <c r="Q75" s="1">
        <f>COUNTIFS(Table2[Sub-Sector],Table3[[#This Row],[Sub-Sector]],Table2[% Away From 52W Low],"&gt;=10")/Table3[[#This Row],[Count]]</f>
        <v>0.5</v>
      </c>
      <c r="R75" s="1">
        <f>COUNTIFS(Table2[Sub-Sector],Table3[[#This Row],[Sub-Sector]],Table2[% Price above 20 EMA],"&gt;=0")/Table3[[#This Row],[Count]]</f>
        <v>0.2</v>
      </c>
      <c r="S75" s="1">
        <f>COUNTIFS(Table2[Sub-Sector],Table3[[#This Row],[Sub-Sector]],Table2[% Price above 50 EMA],"&gt;=0")/Table3[[#This Row],[Count]]</f>
        <v>0.3</v>
      </c>
      <c r="T75" s="1">
        <f>COUNTIFS(Table2[Sub-Sector],Table3[[#This Row],[Sub-Sector]],Table2[% Price above 200 EMA],"&gt;=0")/Table3[[#This Row],[Count]]</f>
        <v>0.3</v>
      </c>
      <c r="U75" s="1">
        <f>COUNTIFS(Table2[Sub-Sector],Table3[[#This Row],[Sub-Sector]],Table2[Rate of Change - Zone],"Positive")/Table3[[#This Row],[Count]]</f>
        <v>0.65</v>
      </c>
      <c r="V75" s="1">
        <f>COUNTIFS(Table2[Sub-Sector],Table3[[#This Row],[Sub-Sector]],Table2[Sharpe Ratio],"&gt;=0.10")/Table3[[#This Row],[Count]]</f>
        <v>0.25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</v>
      </c>
      <c r="X75">
        <f>_xlfn.RANK.AVG(Table3[[#This Row],[Score]],Table3[Score],1)</f>
        <v>62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266.5</v>
      </c>
      <c r="Z75">
        <f>_xlfn.RANK.AVG(Table3[[#This Row],[Score 2 ]],Table3[[Score 2 ]],1)</f>
        <v>74</v>
      </c>
    </row>
    <row r="76" spans="1:26" x14ac:dyDescent="0.3">
      <c r="A76" t="s">
        <v>131</v>
      </c>
      <c r="B76">
        <f>COUNTIFS(Table2[Sub-Sector],Table3[[#This Row],[Sub-Sector]])</f>
        <v>3</v>
      </c>
      <c r="C76" s="1">
        <f>COUNTIFS(Table2[Sub-Sector],Table3[[#This Row],[Sub-Sector]],Table2[Uptrend],"Uptrend")/Table3[[#This Row],[Count]]</f>
        <v>0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0.33333333333333331</v>
      </c>
      <c r="F76" s="1">
        <f>COUNTIFS(Table2[Sub-Sector],Table3[[#This Row],[Sub-Sector]],Table2[6M Return vs Nifty],"&gt;=10")/Table3[[#This Row],[Count]]</f>
        <v>0.33333333333333331</v>
      </c>
      <c r="G76" s="1">
        <f>COUNTIFS(Table2[Sub-Sector],Table3[[#This Row],[Sub-Sector]],Table2[1Y Return vs Nifty],"&gt;=10")/Table3[[#This Row],[Count]]</f>
        <v>0.33333333333333331</v>
      </c>
      <c r="H76" s="1">
        <f>COUNTIFS(Table2[Sub-Sector],Table3[[#This Row],[Sub-Sector]],Table2[RSI Exponential â€“ 14D],"&gt;=50")/Table3[[#This Row],[Count]]</f>
        <v>0</v>
      </c>
      <c r="I76" s="1">
        <f>COUNTIFS(Table2[Sub-Sector],Table3[[#This Row],[Sub-Sector]],Table2[Relative Volume],"&gt;=1")/Table3[[#This Row],[Count]]</f>
        <v>0.33333333333333331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</v>
      </c>
      <c r="M76" s="1">
        <f>COUNTIFS(Table2[Sub-Sector],Table3[[#This Row],[Sub-Sector]],Table2[% Away From Current Week High],"&lt;=0.05")/Table3[[#This Row],[Count]]</f>
        <v>1</v>
      </c>
      <c r="N76" s="1">
        <f>COUNTIFS(Table2[Sub-Sector],Table3[[#This Row],[Sub-Sector]],Table2[% Away From Current Month Low],"&gt;=0.05")/Table3[[#This Row],[Count]]</f>
        <v>0</v>
      </c>
      <c r="O76" s="1">
        <f>COUNTIFS(Table2[Sub-Sector],Table3[[#This Row],[Sub-Sector]],Table2[% Away From Current Month High],"&lt;=0.05")/Table3[[#This Row],[Count]]</f>
        <v>0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</v>
      </c>
      <c r="S76" s="1">
        <f>COUNTIFS(Table2[Sub-Sector],Table3[[#This Row],[Sub-Sector]],Table2[% Price above 50 EMA],"&gt;=0")/Table3[[#This Row],[Count]]</f>
        <v>0</v>
      </c>
      <c r="T76" s="1">
        <f>COUNTIFS(Table2[Sub-Sector],Table3[[#This Row],[Sub-Sector]],Table2[% Price above 200 EMA],"&gt;=0")/Table3[[#This Row],[Count]]</f>
        <v>0.66666666666666663</v>
      </c>
      <c r="U76" s="1">
        <f>COUNTIFS(Table2[Sub-Sector],Table3[[#This Row],[Sub-Sector]],Table2[Rate of Change - Zone],"Positive")/Table3[[#This Row],[Count]]</f>
        <v>0.33333333333333331</v>
      </c>
      <c r="V76" s="1">
        <f>COUNTIFS(Table2[Sub-Sector],Table3[[#This Row],[Sub-Sector]],Table2[Sharpe Ratio],"&gt;=0.10")/Table3[[#This Row],[Count]]</f>
        <v>0.66666666666666663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491.5</v>
      </c>
      <c r="X76">
        <f>_xlfn.RANK.AVG(Table3[[#This Row],[Score]],Table3[Score],1)</f>
        <v>73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270</v>
      </c>
      <c r="Z76">
        <f>_xlfn.RANK.AVG(Table3[[#This Row],[Score 2 ]],Table3[[Score 2 ]],1)</f>
        <v>75</v>
      </c>
    </row>
    <row r="77" spans="1:26" x14ac:dyDescent="0.3">
      <c r="A77" t="s">
        <v>999</v>
      </c>
      <c r="B77">
        <f>COUNTIFS(Table2[Sub-Sector],Table3[[#This Row],[Sub-Sector]])</f>
        <v>2</v>
      </c>
      <c r="C77" s="1">
        <f>COUNTIFS(Table2[Sub-Sector],Table3[[#This Row],[Sub-Sector]],Table2[Uptrend],"Uptrend")/Table3[[#This Row],[Count]]</f>
        <v>0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0.5</v>
      </c>
      <c r="G77" s="1">
        <f>COUNTIFS(Table2[Sub-Sector],Table3[[#This Row],[Sub-Sector]],Table2[1Y Return vs Nifty],"&gt;=10")/Table3[[#This Row],[Count]]</f>
        <v>0.5</v>
      </c>
      <c r="H77" s="1">
        <f>COUNTIFS(Table2[Sub-Sector],Table3[[#This Row],[Sub-Sector]],Table2[RSI Exponential â€“ 14D],"&gt;=50")/Table3[[#This Row],[Count]]</f>
        <v>0</v>
      </c>
      <c r="I77" s="1">
        <f>COUNTIFS(Table2[Sub-Sector],Table3[[#This Row],[Sub-Sector]],Table2[Relative Volume],"&gt;=1")/Table3[[#This Row],[Count]]</f>
        <v>0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0.5</v>
      </c>
      <c r="N77" s="1">
        <f>COUNTIFS(Table2[Sub-Sector],Table3[[#This Row],[Sub-Sector]],Table2[% Away From Current Month Low],"&gt;=0.05")/Table3[[#This Row],[Count]]</f>
        <v>0</v>
      </c>
      <c r="O77" s="1">
        <f>COUNTIFS(Table2[Sub-Sector],Table3[[#This Row],[Sub-Sector]],Table2[% Away From Current Month High],"&lt;=0.05")/Table3[[#This Row],[Count]]</f>
        <v>0.5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0.5</v>
      </c>
      <c r="R77" s="1">
        <f>COUNTIFS(Table2[Sub-Sector],Table3[[#This Row],[Sub-Sector]],Table2[% Price above 20 EMA],"&gt;=0")/Table3[[#This Row],[Count]]</f>
        <v>0</v>
      </c>
      <c r="S77" s="1">
        <f>COUNTIFS(Table2[Sub-Sector],Table3[[#This Row],[Sub-Sector]],Table2[% Price above 50 EMA],"&gt;=0")/Table3[[#This Row],[Count]]</f>
        <v>0</v>
      </c>
      <c r="T77" s="1">
        <f>COUNTIFS(Table2[Sub-Sector],Table3[[#This Row],[Sub-Sector]],Table2[% Price above 200 EMA],"&gt;=0")/Table3[[#This Row],[Count]]</f>
        <v>0.5</v>
      </c>
      <c r="U77" s="1">
        <f>COUNTIFS(Table2[Sub-Sector],Table3[[#This Row],[Sub-Sector]],Table2[Rate of Change - Zone],"Positive")/Table3[[#This Row],[Count]]</f>
        <v>0.5</v>
      </c>
      <c r="V77" s="1">
        <f>COUNTIFS(Table2[Sub-Sector],Table3[[#This Row],[Sub-Sector]],Table2[Sharpe Ratio],"&gt;=0.10")/Table3[[#This Row],[Count]]</f>
        <v>0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553.5</v>
      </c>
      <c r="X77">
        <f>_xlfn.RANK.AVG(Table3[[#This Row],[Score]],Table3[Score],1)</f>
        <v>93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</v>
      </c>
      <c r="Z77">
        <f>_xlfn.RANK.AVG(Table3[[#This Row],[Score 2 ]],Table3[[Score 2 ]],1)</f>
        <v>76</v>
      </c>
    </row>
    <row r="78" spans="1:26" x14ac:dyDescent="0.3">
      <c r="A78" t="s">
        <v>472</v>
      </c>
      <c r="B78">
        <f>COUNTIFS(Table2[Sub-Sector],Table3[[#This Row],[Sub-Sector]])</f>
        <v>9</v>
      </c>
      <c r="C78" s="1">
        <f>COUNTIFS(Table2[Sub-Sector],Table3[[#This Row],[Sub-Sector]],Table2[Uptrend],"Uptrend")/Table3[[#This Row],[Count]]</f>
        <v>0.22222222222222221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0.1111111111111111</v>
      </c>
      <c r="F78" s="1">
        <f>COUNTIFS(Table2[Sub-Sector],Table3[[#This Row],[Sub-Sector]],Table2[6M Return vs Nifty],"&gt;=10")/Table3[[#This Row],[Count]]</f>
        <v>0</v>
      </c>
      <c r="G78" s="1">
        <f>COUNTIFS(Table2[Sub-Sector],Table3[[#This Row],[Sub-Sector]],Table2[1Y Return vs Nifty],"&gt;=10")/Table3[[#This Row],[Count]]</f>
        <v>0.22222222222222221</v>
      </c>
      <c r="H78" s="1">
        <f>COUNTIFS(Table2[Sub-Sector],Table3[[#This Row],[Sub-Sector]],Table2[RSI Exponential â€“ 14D],"&gt;=50")/Table3[[#This Row],[Count]]</f>
        <v>0.22222222222222221</v>
      </c>
      <c r="I78" s="1">
        <f>COUNTIFS(Table2[Sub-Sector],Table3[[#This Row],[Sub-Sector]],Table2[Relative Volume],"&gt;=1")/Table3[[#This Row],[Count]]</f>
        <v>0.55555555555555558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1</v>
      </c>
      <c r="N78" s="1">
        <f>COUNTIFS(Table2[Sub-Sector],Table3[[#This Row],[Sub-Sector]],Table2[% Away From Current Month Low],"&gt;=0.05")/Table3[[#This Row],[Count]]</f>
        <v>0</v>
      </c>
      <c r="O78" s="1">
        <f>COUNTIFS(Table2[Sub-Sector],Table3[[#This Row],[Sub-Sector]],Table2[% Away From Current Month High],"&lt;=0.05")/Table3[[#This Row],[Count]]</f>
        <v>0.22222222222222221</v>
      </c>
      <c r="P78" s="1">
        <f>COUNTIFS(Table2[Sub-Sector],Table3[[#This Row],[Sub-Sector]],Table2[% Away From 52W High],"&lt;=10")/Table3[[#This Row],[Count]]</f>
        <v>0</v>
      </c>
      <c r="Q78" s="1">
        <f>COUNTIFS(Table2[Sub-Sector],Table3[[#This Row],[Sub-Sector]],Table2[% Away From 52W Low],"&gt;=10")/Table3[[#This Row],[Count]]</f>
        <v>0.66666666666666663</v>
      </c>
      <c r="R78" s="1">
        <f>COUNTIFS(Table2[Sub-Sector],Table3[[#This Row],[Sub-Sector]],Table2[% Price above 20 EMA],"&gt;=0")/Table3[[#This Row],[Count]]</f>
        <v>0.22222222222222221</v>
      </c>
      <c r="S78" s="1">
        <f>COUNTIFS(Table2[Sub-Sector],Table3[[#This Row],[Sub-Sector]],Table2[% Price above 50 EMA],"&gt;=0")/Table3[[#This Row],[Count]]</f>
        <v>0.1111111111111111</v>
      </c>
      <c r="T78" s="1">
        <f>COUNTIFS(Table2[Sub-Sector],Table3[[#This Row],[Sub-Sector]],Table2[% Price above 200 EMA],"&gt;=0")/Table3[[#This Row],[Count]]</f>
        <v>0.33333333333333331</v>
      </c>
      <c r="U78" s="1">
        <f>COUNTIFS(Table2[Sub-Sector],Table3[[#This Row],[Sub-Sector]],Table2[Rate of Change - Zone],"Positive")/Table3[[#This Row],[Count]]</f>
        <v>0.55555555555555558</v>
      </c>
      <c r="V78" s="1">
        <f>COUNTIFS(Table2[Sub-Sector],Table3[[#This Row],[Sub-Sector]],Table2[Sharpe Ratio],"&gt;=0.10")/Table3[[#This Row],[Count]]</f>
        <v>0.33333333333333331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478</v>
      </c>
      <c r="X78">
        <f>_xlfn.RANK.AVG(Table3[[#This Row],[Score]],Table3[Score],1)</f>
        <v>71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274.5</v>
      </c>
      <c r="Z78">
        <f>_xlfn.RANK.AVG(Table3[[#This Row],[Score 2 ]],Table3[[Score 2 ]],1)</f>
        <v>77</v>
      </c>
    </row>
    <row r="79" spans="1:26" x14ac:dyDescent="0.3">
      <c r="A79" t="s">
        <v>856</v>
      </c>
      <c r="B79">
        <f>COUNTIFS(Table2[Sub-Sector],Table3[[#This Row],[Sub-Sector]])</f>
        <v>2</v>
      </c>
      <c r="C79" s="1">
        <f>COUNTIFS(Table2[Sub-Sector],Table3[[#This Row],[Sub-Sector]],Table2[Uptrend],"Uptrend")/Table3[[#This Row],[Count]]</f>
        <v>0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</v>
      </c>
      <c r="G79" s="1">
        <f>COUNTIFS(Table2[Sub-Sector],Table3[[#This Row],[Sub-Sector]],Table2[1Y Return vs Nifty],"&gt;=10")/Table3[[#This Row],[Count]]</f>
        <v>0.5</v>
      </c>
      <c r="H79" s="1">
        <f>COUNTIFS(Table2[Sub-Sector],Table3[[#This Row],[Sub-Sector]],Table2[RSI Exponential â€“ 14D],"&gt;=50")/Table3[[#This Row],[Count]]</f>
        <v>0.5</v>
      </c>
      <c r="I79" s="1">
        <f>COUNTIFS(Table2[Sub-Sector],Table3[[#This Row],[Sub-Sector]],Table2[Relative Volume],"&gt;=1")/Table3[[#This Row],[Count]]</f>
        <v>0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0.5</v>
      </c>
      <c r="O79" s="1">
        <f>COUNTIFS(Table2[Sub-Sector],Table3[[#This Row],[Sub-Sector]],Table2[% Away From Current Month High],"&lt;=0.05")/Table3[[#This Row],[Count]]</f>
        <v>0.5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0.5</v>
      </c>
      <c r="S79" s="1">
        <f>COUNTIFS(Table2[Sub-Sector],Table3[[#This Row],[Sub-Sector]],Table2[% Price above 50 EMA],"&gt;=0")/Table3[[#This Row],[Count]]</f>
        <v>0</v>
      </c>
      <c r="T79" s="1">
        <f>COUNTIFS(Table2[Sub-Sector],Table3[[#This Row],[Sub-Sector]],Table2[% Price above 200 EMA],"&gt;=0")/Table3[[#This Row],[Count]]</f>
        <v>0.5</v>
      </c>
      <c r="U79" s="1">
        <f>COUNTIFS(Table2[Sub-Sector],Table3[[#This Row],[Sub-Sector]],Table2[Rate of Change - Zone],"Positive")/Table3[[#This Row],[Count]]</f>
        <v>1</v>
      </c>
      <c r="V79" s="1">
        <f>COUNTIFS(Table2[Sub-Sector],Table3[[#This Row],[Sub-Sector]],Table2[Sharpe Ratio],"&gt;=0.10")/Table3[[#This Row],[Count]]</f>
        <v>0.5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560</v>
      </c>
      <c r="X79">
        <f>_xlfn.RANK.AVG(Table3[[#This Row],[Score]],Table3[Score],1)</f>
        <v>94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278.5</v>
      </c>
      <c r="Z79">
        <f>_xlfn.RANK.AVG(Table3[[#This Row],[Score 2 ]],Table3[[Score 2 ]],1)</f>
        <v>78</v>
      </c>
    </row>
    <row r="80" spans="1:26" x14ac:dyDescent="0.3">
      <c r="A80" t="s">
        <v>251</v>
      </c>
      <c r="B80">
        <f>COUNTIFS(Table2[Sub-Sector],Table3[[#This Row],[Sub-Sector]])</f>
        <v>8</v>
      </c>
      <c r="C80" s="1">
        <f>COUNTIFS(Table2[Sub-Sector],Table3[[#This Row],[Sub-Sector]],Table2[Uptrend],"Uptrend")/Table3[[#This Row],[Count]]</f>
        <v>0.125</v>
      </c>
      <c r="D80" s="1">
        <f>COUNTIFS(Table2[Sub-Sector],Table3[[#This Row],[Sub-Sector]],Table2[1W Return vs Nifty],"&gt;=5")/Table3[[#This Row],[Count]]</f>
        <v>0.125</v>
      </c>
      <c r="E80" s="1">
        <f>COUNTIFS(Table2[Sub-Sector],Table3[[#This Row],[Sub-Sector]],Table2[1M Return vs Nifty],"&gt;=5")/Table3[[#This Row],[Count]]</f>
        <v>0.125</v>
      </c>
      <c r="F80" s="1">
        <f>COUNTIFS(Table2[Sub-Sector],Table3[[#This Row],[Sub-Sector]],Table2[6M Return vs Nifty],"&gt;=10")/Table3[[#This Row],[Count]]</f>
        <v>0.125</v>
      </c>
      <c r="G80" s="1">
        <f>COUNTIFS(Table2[Sub-Sector],Table3[[#This Row],[Sub-Sector]],Table2[1Y Return vs Nifty],"&gt;=10")/Table3[[#This Row],[Count]]</f>
        <v>0.375</v>
      </c>
      <c r="H80" s="1">
        <f>COUNTIFS(Table2[Sub-Sector],Table3[[#This Row],[Sub-Sector]],Table2[RSI Exponential â€“ 14D],"&gt;=50")/Table3[[#This Row],[Count]]</f>
        <v>0.125</v>
      </c>
      <c r="I80" s="1">
        <f>COUNTIFS(Table2[Sub-Sector],Table3[[#This Row],[Sub-Sector]],Table2[Relative Volume],"&gt;=1")/Table3[[#This Row],[Count]]</f>
        <v>0.125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0.625</v>
      </c>
      <c r="N80" s="1">
        <f>COUNTIFS(Table2[Sub-Sector],Table3[[#This Row],[Sub-Sector]],Table2[% Away From Current Month Low],"&gt;=0.05")/Table3[[#This Row],[Count]]</f>
        <v>0.125</v>
      </c>
      <c r="O80" s="1">
        <f>COUNTIFS(Table2[Sub-Sector],Table3[[#This Row],[Sub-Sector]],Table2[% Away From Current Month High],"&lt;=0.05")/Table3[[#This Row],[Count]]</f>
        <v>0</v>
      </c>
      <c r="P80" s="1">
        <f>COUNTIFS(Table2[Sub-Sector],Table3[[#This Row],[Sub-Sector]],Table2[% Away From 52W High],"&lt;=10")/Table3[[#This Row],[Count]]</f>
        <v>0.125</v>
      </c>
      <c r="Q80" s="1">
        <f>COUNTIFS(Table2[Sub-Sector],Table3[[#This Row],[Sub-Sector]],Table2[% Away From 52W Low],"&gt;=10")/Table3[[#This Row],[Count]]</f>
        <v>0.875</v>
      </c>
      <c r="R80" s="1">
        <f>COUNTIFS(Table2[Sub-Sector],Table3[[#This Row],[Sub-Sector]],Table2[% Price above 20 EMA],"&gt;=0")/Table3[[#This Row],[Count]]</f>
        <v>0.125</v>
      </c>
      <c r="S80" s="1">
        <f>COUNTIFS(Table2[Sub-Sector],Table3[[#This Row],[Sub-Sector]],Table2[% Price above 50 EMA],"&gt;=0")/Table3[[#This Row],[Count]]</f>
        <v>0.125</v>
      </c>
      <c r="T80" s="1">
        <f>COUNTIFS(Table2[Sub-Sector],Table3[[#This Row],[Sub-Sector]],Table2[% Price above 200 EMA],"&gt;=0")/Table3[[#This Row],[Count]]</f>
        <v>0.5</v>
      </c>
      <c r="U80" s="1">
        <f>COUNTIFS(Table2[Sub-Sector],Table3[[#This Row],[Sub-Sector]],Table2[Rate of Change - Zone],"Positive")/Table3[[#This Row],[Count]]</f>
        <v>0.625</v>
      </c>
      <c r="V80" s="1">
        <f>COUNTIFS(Table2[Sub-Sector],Table3[[#This Row],[Sub-Sector]],Table2[Sharpe Ratio],"&gt;=0.10")/Table3[[#This Row],[Count]]</f>
        <v>0.25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</v>
      </c>
      <c r="X80">
        <f>_xlfn.RANK.AVG(Table3[[#This Row],[Score]],Table3[Score],1)</f>
        <v>66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281.5</v>
      </c>
      <c r="Z80">
        <f>_xlfn.RANK.AVG(Table3[[#This Row],[Score 2 ]],Table3[[Score 2 ]],1)</f>
        <v>79</v>
      </c>
    </row>
    <row r="81" spans="1:26" x14ac:dyDescent="0.3">
      <c r="A81" t="s">
        <v>37</v>
      </c>
      <c r="B81">
        <f>COUNTIFS(Table2[Sub-Sector],Table3[[#This Row],[Sub-Sector]])</f>
        <v>3</v>
      </c>
      <c r="C81" s="1">
        <f>COUNTIFS(Table2[Sub-Sector],Table3[[#This Row],[Sub-Sector]],Table2[Uptrend],"Uptrend")/Table3[[#This Row],[Count]]</f>
        <v>0.33333333333333331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</v>
      </c>
      <c r="F81" s="1">
        <f>COUNTIFS(Table2[Sub-Sector],Table3[[#This Row],[Sub-Sector]],Table2[6M Return vs Nifty],"&gt;=10")/Table3[[#This Row],[Count]]</f>
        <v>0.33333333333333331</v>
      </c>
      <c r="G81" s="1">
        <f>COUNTIFS(Table2[Sub-Sector],Table3[[#This Row],[Sub-Sector]],Table2[1Y Return vs Nifty],"&gt;=10")/Table3[[#This Row],[Count]]</f>
        <v>0.33333333333333331</v>
      </c>
      <c r="H81" s="1">
        <f>COUNTIFS(Table2[Sub-Sector],Table3[[#This Row],[Sub-Sector]],Table2[RSI Exponential â€“ 14D],"&gt;=50")/Table3[[#This Row],[Count]]</f>
        <v>0</v>
      </c>
      <c r="I81" s="1">
        <f>COUNTIFS(Table2[Sub-Sector],Table3[[#This Row],[Sub-Sector]],Table2[Relative Volume],"&gt;=1")/Table3[[#This Row],[Count]]</f>
        <v>0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0.66666666666666663</v>
      </c>
      <c r="N81" s="1">
        <f>COUNTIFS(Table2[Sub-Sector],Table3[[#This Row],[Sub-Sector]],Table2[% Away From Current Month Low],"&gt;=0.05")/Table3[[#This Row],[Count]]</f>
        <v>0</v>
      </c>
      <c r="O81" s="1">
        <f>COUNTIFS(Table2[Sub-Sector],Table3[[#This Row],[Sub-Sector]],Table2[% Away From Current Month High],"&lt;=0.05")/Table3[[#This Row],[Count]]</f>
        <v>0.33333333333333331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</v>
      </c>
      <c r="S81" s="1">
        <f>COUNTIFS(Table2[Sub-Sector],Table3[[#This Row],[Sub-Sector]],Table2[% Price above 50 EMA],"&gt;=0")/Table3[[#This Row],[Count]]</f>
        <v>0.33333333333333331</v>
      </c>
      <c r="T81" s="1">
        <f>COUNTIFS(Table2[Sub-Sector],Table3[[#This Row],[Sub-Sector]],Table2[% Price above 200 EMA],"&gt;=0")/Table3[[#This Row],[Count]]</f>
        <v>0.66666666666666663</v>
      </c>
      <c r="U81" s="1">
        <f>COUNTIFS(Table2[Sub-Sector],Table3[[#This Row],[Sub-Sector]],Table2[Rate of Change - Zone],"Positive")/Table3[[#This Row],[Count]]</f>
        <v>0.66666666666666663</v>
      </c>
      <c r="V81" s="1">
        <f>COUNTIFS(Table2[Sub-Sector],Table3[[#This Row],[Sub-Sector]],Table2[Sharpe Ratio],"&gt;=0.10")/Table3[[#This Row],[Count]]</f>
        <v>0.66666666666666663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508</v>
      </c>
      <c r="X81">
        <f>_xlfn.RANK.AVG(Table3[[#This Row],[Score]],Table3[Score],1)</f>
        <v>78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284.5</v>
      </c>
      <c r="Z81">
        <f>_xlfn.RANK.AVG(Table3[[#This Row],[Score 2 ]],Table3[[Score 2 ]],1)</f>
        <v>80.5</v>
      </c>
    </row>
    <row r="82" spans="1:26" x14ac:dyDescent="0.3">
      <c r="A82" t="s">
        <v>72</v>
      </c>
      <c r="B82">
        <f>COUNTIFS(Table2[Sub-Sector],Table3[[#This Row],[Sub-Sector]])</f>
        <v>3</v>
      </c>
      <c r="C82" s="1">
        <f>COUNTIFS(Table2[Sub-Sector],Table3[[#This Row],[Sub-Sector]],Table2[Uptrend],"Uptrend")/Table3[[#This Row],[Count]]</f>
        <v>0</v>
      </c>
      <c r="D82" s="1">
        <f>COUNTIFS(Table2[Sub-Sector],Table3[[#This Row],[Sub-Sector]],Table2[1W Return vs Nifty],"&gt;=5")/Table3[[#This Row],[Count]]</f>
        <v>0.33333333333333331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0.33333333333333331</v>
      </c>
      <c r="G82" s="1">
        <f>COUNTIFS(Table2[Sub-Sector],Table3[[#This Row],[Sub-Sector]],Table2[1Y Return vs Nifty],"&gt;=10")/Table3[[#This Row],[Count]]</f>
        <v>0.33333333333333331</v>
      </c>
      <c r="H82" s="1">
        <f>COUNTIFS(Table2[Sub-Sector],Table3[[#This Row],[Sub-Sector]],Table2[RSI Exponential â€“ 14D],"&gt;=50")/Table3[[#This Row],[Count]]</f>
        <v>0</v>
      </c>
      <c r="I82" s="1">
        <f>COUNTIFS(Table2[Sub-Sector],Table3[[#This Row],[Sub-Sector]],Table2[Relative Volume],"&gt;=1")/Table3[[#This Row],[Count]]</f>
        <v>0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0.66666666666666663</v>
      </c>
      <c r="N82" s="1">
        <f>COUNTIFS(Table2[Sub-Sector],Table3[[#This Row],[Sub-Sector]],Table2[% Away From Current Month Low],"&gt;=0.05")/Table3[[#This Row],[Count]]</f>
        <v>0.33333333333333331</v>
      </c>
      <c r="O82" s="1">
        <f>COUNTIFS(Table2[Sub-Sector],Table3[[#This Row],[Sub-Sector]],Table2[% Away From Current Month High],"&lt;=0.05")/Table3[[#This Row],[Count]]</f>
        <v>0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</v>
      </c>
      <c r="T82" s="1">
        <f>COUNTIFS(Table2[Sub-Sector],Table3[[#This Row],[Sub-Sector]],Table2[% Price above 200 EMA],"&gt;=0")/Table3[[#This Row],[Count]]</f>
        <v>0.33333333333333331</v>
      </c>
      <c r="U82" s="1">
        <f>COUNTIFS(Table2[Sub-Sector],Table3[[#This Row],[Sub-Sector]],Table2[Rate of Change - Zone],"Positive")/Table3[[#This Row],[Count]]</f>
        <v>0.66666666666666663</v>
      </c>
      <c r="V82" s="1">
        <f>COUNTIFS(Table2[Sub-Sector],Table3[[#This Row],[Sub-Sector]],Table2[Sharpe Ratio],"&gt;=0.10")/Table3[[#This Row],[Count]]</f>
        <v>0.33333333333333331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499.5</v>
      </c>
      <c r="X82">
        <f>_xlfn.RANK.AVG(Table3[[#This Row],[Score]],Table3[Score],1)</f>
        <v>76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284.5</v>
      </c>
      <c r="Z82">
        <f>_xlfn.RANK.AVG(Table3[[#This Row],[Score 2 ]],Table3[[Score 2 ]],1)</f>
        <v>80.5</v>
      </c>
    </row>
    <row r="83" spans="1:26" x14ac:dyDescent="0.3">
      <c r="A83" t="s">
        <v>205</v>
      </c>
      <c r="B83">
        <f>COUNTIFS(Table2[Sub-Sector],Table3[[#This Row],[Sub-Sector]])</f>
        <v>9</v>
      </c>
      <c r="C83" s="1">
        <f>COUNTIFS(Table2[Sub-Sector],Table3[[#This Row],[Sub-Sector]],Table2[Uptrend],"Uptrend")/Table3[[#This Row],[Count]]</f>
        <v>0.1111111111111111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0.1111111111111111</v>
      </c>
      <c r="F83" s="1">
        <f>COUNTIFS(Table2[Sub-Sector],Table3[[#This Row],[Sub-Sector]],Table2[6M Return vs Nifty],"&gt;=10")/Table3[[#This Row],[Count]]</f>
        <v>0.22222222222222221</v>
      </c>
      <c r="G83" s="1">
        <f>COUNTIFS(Table2[Sub-Sector],Table3[[#This Row],[Sub-Sector]],Table2[1Y Return vs Nifty],"&gt;=10")/Table3[[#This Row],[Count]]</f>
        <v>0.22222222222222221</v>
      </c>
      <c r="H83" s="1">
        <f>COUNTIFS(Table2[Sub-Sector],Table3[[#This Row],[Sub-Sector]],Table2[RSI Exponential â€“ 14D],"&gt;=50")/Table3[[#This Row],[Count]]</f>
        <v>0.1111111111111111</v>
      </c>
      <c r="I83" s="1">
        <f>COUNTIFS(Table2[Sub-Sector],Table3[[#This Row],[Sub-Sector]],Table2[Relative Volume],"&gt;=1")/Table3[[#This Row],[Count]]</f>
        <v>0.44444444444444442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0.88888888888888884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0.66666666666666663</v>
      </c>
      <c r="N83" s="1">
        <f>COUNTIFS(Table2[Sub-Sector],Table3[[#This Row],[Sub-Sector]],Table2[% Away From Current Month Low],"&gt;=0.05")/Table3[[#This Row],[Count]]</f>
        <v>0</v>
      </c>
      <c r="O83" s="1">
        <f>COUNTIFS(Table2[Sub-Sector],Table3[[#This Row],[Sub-Sector]],Table2[% Away From Current Month High],"&lt;=0.05")/Table3[[#This Row],[Count]]</f>
        <v>0.22222222222222221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0.66666666666666663</v>
      </c>
      <c r="R83" s="1">
        <f>COUNTIFS(Table2[Sub-Sector],Table3[[#This Row],[Sub-Sector]],Table2[% Price above 20 EMA],"&gt;=0")/Table3[[#This Row],[Count]]</f>
        <v>0.1111111111111111</v>
      </c>
      <c r="S83" s="1">
        <f>COUNTIFS(Table2[Sub-Sector],Table3[[#This Row],[Sub-Sector]],Table2[% Price above 50 EMA],"&gt;=0")/Table3[[#This Row],[Count]]</f>
        <v>0.1111111111111111</v>
      </c>
      <c r="T83" s="1">
        <f>COUNTIFS(Table2[Sub-Sector],Table3[[#This Row],[Sub-Sector]],Table2[% Price above 200 EMA],"&gt;=0")/Table3[[#This Row],[Count]]</f>
        <v>0.22222222222222221</v>
      </c>
      <c r="U83" s="1">
        <f>COUNTIFS(Table2[Sub-Sector],Table3[[#This Row],[Sub-Sector]],Table2[Rate of Change - Zone],"Positive")/Table3[[#This Row],[Count]]</f>
        <v>0.22222222222222221</v>
      </c>
      <c r="V83" s="1">
        <f>COUNTIFS(Table2[Sub-Sector],Table3[[#This Row],[Sub-Sector]],Table2[Sharpe Ratio],"&gt;=0.10")/Table3[[#This Row],[Count]]</f>
        <v>0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503.5</v>
      </c>
      <c r="X83">
        <f>_xlfn.RANK.AVG(Table3[[#This Row],[Score]],Table3[Score],1)</f>
        <v>77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290.5</v>
      </c>
      <c r="Z83">
        <f>_xlfn.RANK.AVG(Table3[[#This Row],[Score 2 ]],Table3[[Score 2 ]],1)</f>
        <v>82</v>
      </c>
    </row>
    <row r="84" spans="1:26" x14ac:dyDescent="0.3">
      <c r="A84" t="s">
        <v>69</v>
      </c>
      <c r="B84">
        <f>COUNTIFS(Table2[Sub-Sector],Table3[[#This Row],[Sub-Sector]])</f>
        <v>3</v>
      </c>
      <c r="C84" s="1">
        <f>COUNTIFS(Table2[Sub-Sector],Table3[[#This Row],[Sub-Sector]],Table2[Uptrend],"Uptrend")/Table3[[#This Row],[Count]]</f>
        <v>0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</v>
      </c>
      <c r="G84" s="1">
        <f>COUNTIFS(Table2[Sub-Sector],Table3[[#This Row],[Sub-Sector]],Table2[1Y Return vs Nifty],"&gt;=10")/Table3[[#This Row],[Count]]</f>
        <v>0.66666666666666663</v>
      </c>
      <c r="H84" s="1">
        <f>COUNTIFS(Table2[Sub-Sector],Table3[[#This Row],[Sub-Sector]],Table2[RSI Exponential â€“ 14D],"&gt;=50")/Table3[[#This Row],[Count]]</f>
        <v>0.33333333333333331</v>
      </c>
      <c r="I84" s="1">
        <f>COUNTIFS(Table2[Sub-Sector],Table3[[#This Row],[Sub-Sector]],Table2[Relative Volume],"&gt;=1")/Table3[[#This Row],[Count]]</f>
        <v>0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0.33333333333333331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0.33333333333333331</v>
      </c>
      <c r="N84" s="1">
        <f>COUNTIFS(Table2[Sub-Sector],Table3[[#This Row],[Sub-Sector]],Table2[% Away From Current Month Low],"&gt;=0.05")/Table3[[#This Row],[Count]]</f>
        <v>0</v>
      </c>
      <c r="O84" s="1">
        <f>COUNTIFS(Table2[Sub-Sector],Table3[[#This Row],[Sub-Sector]],Table2[% Away From Current Month High],"&lt;=0.05")/Table3[[#This Row],[Count]]</f>
        <v>0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</v>
      </c>
      <c r="T84" s="1">
        <f>COUNTIFS(Table2[Sub-Sector],Table3[[#This Row],[Sub-Sector]],Table2[% Price above 200 EMA],"&gt;=0")/Table3[[#This Row],[Count]]</f>
        <v>0</v>
      </c>
      <c r="U84" s="1">
        <f>COUNTIFS(Table2[Sub-Sector],Table3[[#This Row],[Sub-Sector]],Table2[Rate of Change - Zone],"Positive")/Table3[[#This Row],[Count]]</f>
        <v>0.66666666666666663</v>
      </c>
      <c r="V84" s="1">
        <f>COUNTIFS(Table2[Sub-Sector],Table3[[#This Row],[Sub-Sector]],Table2[Sharpe Ratio],"&gt;=0.10")/Table3[[#This Row],[Count]]</f>
        <v>0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573</v>
      </c>
      <c r="X84">
        <f>_xlfn.RANK.AVG(Table3[[#This Row],[Score]],Table3[Score],1)</f>
        <v>96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84">
        <f>_xlfn.RANK.AVG(Table3[[#This Row],[Score 2 ]],Table3[[Score 2 ]],1)</f>
        <v>83</v>
      </c>
    </row>
    <row r="85" spans="1:26" x14ac:dyDescent="0.3">
      <c r="A85" t="s">
        <v>477</v>
      </c>
      <c r="B85">
        <f>COUNTIFS(Table2[Sub-Sector],Table3[[#This Row],[Sub-Sector]])</f>
        <v>17</v>
      </c>
      <c r="C85" s="1">
        <f>COUNTIFS(Table2[Sub-Sector],Table3[[#This Row],[Sub-Sector]],Table2[Uptrend],"Uptrend")/Table3[[#This Row],[Count]]</f>
        <v>0.17647058823529413</v>
      </c>
      <c r="D85" s="1">
        <f>COUNTIFS(Table2[Sub-Sector],Table3[[#This Row],[Sub-Sector]],Table2[1W Return vs Nifty],"&gt;=5")/Table3[[#This Row],[Count]]</f>
        <v>0.11764705882352941</v>
      </c>
      <c r="E85" s="1">
        <f>COUNTIFS(Table2[Sub-Sector],Table3[[#This Row],[Sub-Sector]],Table2[1M Return vs Nifty],"&gt;=5")/Table3[[#This Row],[Count]]</f>
        <v>5.8823529411764705E-2</v>
      </c>
      <c r="F85" s="1">
        <f>COUNTIFS(Table2[Sub-Sector],Table3[[#This Row],[Sub-Sector]],Table2[6M Return vs Nifty],"&gt;=10")/Table3[[#This Row],[Count]]</f>
        <v>0.17647058823529413</v>
      </c>
      <c r="G85" s="1">
        <f>COUNTIFS(Table2[Sub-Sector],Table3[[#This Row],[Sub-Sector]],Table2[1Y Return vs Nifty],"&gt;=10")/Table3[[#This Row],[Count]]</f>
        <v>0.11764705882352941</v>
      </c>
      <c r="H85" s="1">
        <f>COUNTIFS(Table2[Sub-Sector],Table3[[#This Row],[Sub-Sector]],Table2[RSI Exponential â€“ 14D],"&gt;=50")/Table3[[#This Row],[Count]]</f>
        <v>0</v>
      </c>
      <c r="I85" s="1">
        <f>COUNTIFS(Table2[Sub-Sector],Table3[[#This Row],[Sub-Sector]],Table2[Relative Volume],"&gt;=1")/Table3[[#This Row],[Count]]</f>
        <v>0.17647058823529413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0.82352941176470584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0.6470588235294118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0.11764705882352941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0.70588235294117652</v>
      </c>
      <c r="R85" s="1">
        <f>COUNTIFS(Table2[Sub-Sector],Table3[[#This Row],[Sub-Sector]],Table2[% Price above 20 EMA],"&gt;=0")/Table3[[#This Row],[Count]]</f>
        <v>0</v>
      </c>
      <c r="S85" s="1">
        <f>COUNTIFS(Table2[Sub-Sector],Table3[[#This Row],[Sub-Sector]],Table2[% Price above 50 EMA],"&gt;=0")/Table3[[#This Row],[Count]]</f>
        <v>5.8823529411764705E-2</v>
      </c>
      <c r="T85" s="1">
        <f>COUNTIFS(Table2[Sub-Sector],Table3[[#This Row],[Sub-Sector]],Table2[% Price above 200 EMA],"&gt;=0")/Table3[[#This Row],[Count]]</f>
        <v>0.23529411764705882</v>
      </c>
      <c r="U85" s="1">
        <f>COUNTIFS(Table2[Sub-Sector],Table3[[#This Row],[Sub-Sector]],Table2[Rate of Change - Zone],"Positive")/Table3[[#This Row],[Count]]</f>
        <v>0.6470588235294118</v>
      </c>
      <c r="V85" s="1">
        <f>COUNTIFS(Table2[Sub-Sector],Table3[[#This Row],[Sub-Sector]],Table2[Sharpe Ratio],"&gt;=0.10")/Table3[[#This Row],[Count]]</f>
        <v>0.11764705882352941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</v>
      </c>
      <c r="X85">
        <f>_xlfn.RANK.AVG(Table3[[#This Row],[Score]],Table3[Score],1)</f>
        <v>68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293.5</v>
      </c>
      <c r="Z85">
        <f>_xlfn.RANK.AVG(Table3[[#This Row],[Score 2 ]],Table3[[Score 2 ]],1)</f>
        <v>84</v>
      </c>
    </row>
    <row r="86" spans="1:26" x14ac:dyDescent="0.3">
      <c r="A86" t="s">
        <v>1048</v>
      </c>
      <c r="B86">
        <f>COUNTIFS(Table2[Sub-Sector],Table3[[#This Row],[Sub-Sector]])</f>
        <v>2</v>
      </c>
      <c r="C86" s="1">
        <f>COUNTIFS(Table2[Sub-Sector],Table3[[#This Row],[Sub-Sector]],Table2[Uptrend],"Uptrend")/Table3[[#This Row],[Count]]</f>
        <v>0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</v>
      </c>
      <c r="G86" s="1">
        <f>COUNTIFS(Table2[Sub-Sector],Table3[[#This Row],[Sub-Sector]],Table2[1Y Return vs Nifty],"&gt;=10")/Table3[[#This Row],[Count]]</f>
        <v>1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Volume],"&gt;=1")/Table3[[#This Row],[Count]]</f>
        <v>0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0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</v>
      </c>
      <c r="S86" s="1">
        <f>COUNTIFS(Table2[Sub-Sector],Table3[[#This Row],[Sub-Sector]],Table2[% Price above 50 EMA],"&gt;=0")/Table3[[#This Row],[Count]]</f>
        <v>0</v>
      </c>
      <c r="T86" s="1">
        <f>COUNTIFS(Table2[Sub-Sector],Table3[[#This Row],[Sub-Sector]],Table2[% Price above 200 EMA],"&gt;=0")/Table3[[#This Row],[Count]]</f>
        <v>0.5</v>
      </c>
      <c r="U86" s="1">
        <f>COUNTIFS(Table2[Sub-Sector],Table3[[#This Row],[Sub-Sector]],Table2[Rate of Change - Zone],"Positive")/Table3[[#This Row],[Count]]</f>
        <v>0.5</v>
      </c>
      <c r="V86" s="1">
        <f>COUNTIFS(Table2[Sub-Sector],Table3[[#This Row],[Sub-Sector]],Table2[Sharpe Ratio],"&gt;=0.10")/Table3[[#This Row],[Count]]</f>
        <v>1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578</v>
      </c>
      <c r="X86">
        <f>_xlfn.RANK.AVG(Table3[[#This Row],[Score]],Table3[Score],1)</f>
        <v>97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296.5</v>
      </c>
      <c r="Z86">
        <f>_xlfn.RANK.AVG(Table3[[#This Row],[Score 2 ]],Table3[[Score 2 ]],1)</f>
        <v>85</v>
      </c>
    </row>
    <row r="87" spans="1:26" x14ac:dyDescent="0.3">
      <c r="A87" t="s">
        <v>1189</v>
      </c>
      <c r="B87">
        <f>COUNTIFS(Table2[Sub-Sector],Table3[[#This Row],[Sub-Sector]])</f>
        <v>2</v>
      </c>
      <c r="C87" s="1">
        <f>COUNTIFS(Table2[Sub-Sector],Table3[[#This Row],[Sub-Sector]],Table2[Uptrend],"Uptrend")/Table3[[#This Row],[Count]]</f>
        <v>0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</v>
      </c>
      <c r="G87" s="1">
        <f>COUNTIFS(Table2[Sub-Sector],Table3[[#This Row],[Sub-Sector]],Table2[1Y Return vs Nifty],"&gt;=10")/Table3[[#This Row],[Count]]</f>
        <v>0.5</v>
      </c>
      <c r="H87" s="1">
        <f>COUNTIFS(Table2[Sub-Sector],Table3[[#This Row],[Sub-Sector]],Table2[RSI Exponential â€“ 14D],"&gt;=50")/Table3[[#This Row],[Count]]</f>
        <v>0</v>
      </c>
      <c r="I87" s="1">
        <f>COUNTIFS(Table2[Sub-Sector],Table3[[#This Row],[Sub-Sector]],Table2[Relative Volume],"&gt;=1")/Table3[[#This Row],[Count]]</f>
        <v>0.5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0.5</v>
      </c>
      <c r="N87" s="1">
        <f>COUNTIFS(Table2[Sub-Sector],Table3[[#This Row],[Sub-Sector]],Table2[% Away From Current Month Low],"&gt;=0.05")/Table3[[#This Row],[Count]]</f>
        <v>0.5</v>
      </c>
      <c r="O87" s="1">
        <f>COUNTIFS(Table2[Sub-Sector],Table3[[#This Row],[Sub-Sector]],Table2[% Away From Current Month High],"&lt;=0.05")/Table3[[#This Row],[Count]]</f>
        <v>0.5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</v>
      </c>
      <c r="S87" s="1">
        <f>COUNTIFS(Table2[Sub-Sector],Table3[[#This Row],[Sub-Sector]],Table2[% Price above 50 EMA],"&gt;=0")/Table3[[#This Row],[Count]]</f>
        <v>0</v>
      </c>
      <c r="T87" s="1">
        <f>COUNTIFS(Table2[Sub-Sector],Table3[[#This Row],[Sub-Sector]],Table2[% Price above 200 EMA],"&gt;=0")/Table3[[#This Row],[Count]]</f>
        <v>0.5</v>
      </c>
      <c r="U87" s="1">
        <f>COUNTIFS(Table2[Sub-Sector],Table3[[#This Row],[Sub-Sector]],Table2[Rate of Change - Zone],"Positive")/Table3[[#This Row],[Count]]</f>
        <v>0</v>
      </c>
      <c r="V87" s="1">
        <f>COUNTIFS(Table2[Sub-Sector],Table3[[#This Row],[Sub-Sector]],Table2[Sharpe Ratio],"&gt;=0.10")/Table3[[#This Row],[Count]]</f>
        <v>0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579.5</v>
      </c>
      <c r="X87">
        <f>_xlfn.RANK.AVG(Table3[[#This Row],[Score]],Table3[Score],1)</f>
        <v>98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</v>
      </c>
      <c r="Z87">
        <f>_xlfn.RANK.AVG(Table3[[#This Row],[Score 2 ]],Table3[[Score 2 ]],1)</f>
        <v>86</v>
      </c>
    </row>
    <row r="88" spans="1:26" x14ac:dyDescent="0.3">
      <c r="A88" t="s">
        <v>54</v>
      </c>
      <c r="B88">
        <f>COUNTIFS(Table2[Sub-Sector],Table3[[#This Row],[Sub-Sector]])</f>
        <v>17</v>
      </c>
      <c r="C88" s="1">
        <f>COUNTIFS(Table2[Sub-Sector],Table3[[#This Row],[Sub-Sector]],Table2[Uptrend],"Uptrend")/Table3[[#This Row],[Count]]</f>
        <v>0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5.8823529411764705E-2</v>
      </c>
      <c r="F88" s="1">
        <f>COUNTIFS(Table2[Sub-Sector],Table3[[#This Row],[Sub-Sector]],Table2[6M Return vs Nifty],"&gt;=10")/Table3[[#This Row],[Count]]</f>
        <v>5.8823529411764705E-2</v>
      </c>
      <c r="G88" s="1">
        <f>COUNTIFS(Table2[Sub-Sector],Table3[[#This Row],[Sub-Sector]],Table2[1Y Return vs Nifty],"&gt;=10")/Table3[[#This Row],[Count]]</f>
        <v>0.23529411764705882</v>
      </c>
      <c r="H88" s="1">
        <f>COUNTIFS(Table2[Sub-Sector],Table3[[#This Row],[Sub-Sector]],Table2[RSI Exponential â€“ 14D],"&gt;=50")/Table3[[#This Row],[Count]]</f>
        <v>5.8823529411764705E-2</v>
      </c>
      <c r="I88" s="1">
        <f>COUNTIFS(Table2[Sub-Sector],Table3[[#This Row],[Sub-Sector]],Table2[Relative Volume],"&gt;=1")/Table3[[#This Row],[Count]]</f>
        <v>0.35294117647058826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0.11764705882352941</v>
      </c>
      <c r="M88" s="1">
        <f>COUNTIFS(Table2[Sub-Sector],Table3[[#This Row],[Sub-Sector]],Table2[% Away From Current Week High],"&lt;=0.05")/Table3[[#This Row],[Count]]</f>
        <v>0.88235294117647056</v>
      </c>
      <c r="N88" s="1">
        <f>COUNTIFS(Table2[Sub-Sector],Table3[[#This Row],[Sub-Sector]],Table2[% Away From Current Month Low],"&gt;=0.05")/Table3[[#This Row],[Count]]</f>
        <v>0.11764705882352941</v>
      </c>
      <c r="O88" s="1">
        <f>COUNTIFS(Table2[Sub-Sector],Table3[[#This Row],[Sub-Sector]],Table2[% Away From Current Month High],"&lt;=0.05")/Table3[[#This Row],[Count]]</f>
        <v>5.8823529411764705E-2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0.52941176470588236</v>
      </c>
      <c r="R88" s="1">
        <f>COUNTIFS(Table2[Sub-Sector],Table3[[#This Row],[Sub-Sector]],Table2[% Price above 20 EMA],"&gt;=0")/Table3[[#This Row],[Count]]</f>
        <v>0</v>
      </c>
      <c r="S88" s="1">
        <f>COUNTIFS(Table2[Sub-Sector],Table3[[#This Row],[Sub-Sector]],Table2[% Price above 50 EMA],"&gt;=0")/Table3[[#This Row],[Count]]</f>
        <v>0</v>
      </c>
      <c r="T88" s="1">
        <f>COUNTIFS(Table2[Sub-Sector],Table3[[#This Row],[Sub-Sector]],Table2[% Price above 200 EMA],"&gt;=0")/Table3[[#This Row],[Count]]</f>
        <v>0.11764705882352941</v>
      </c>
      <c r="U88" s="1">
        <f>COUNTIFS(Table2[Sub-Sector],Table3[[#This Row],[Sub-Sector]],Table2[Rate of Change - Zone],"Positive")/Table3[[#This Row],[Count]]</f>
        <v>0.23529411764705882</v>
      </c>
      <c r="V88" s="1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553</v>
      </c>
      <c r="X88">
        <f>_xlfn.RANK.AVG(Table3[[#This Row],[Score]],Table3[Score],1)</f>
        <v>92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</v>
      </c>
      <c r="Z88">
        <f>_xlfn.RANK.AVG(Table3[[#This Row],[Score 2 ]],Table3[[Score 2 ]],1)</f>
        <v>87</v>
      </c>
    </row>
    <row r="89" spans="1:26" x14ac:dyDescent="0.3">
      <c r="A89" t="s">
        <v>420</v>
      </c>
      <c r="B89">
        <f>COUNTIFS(Table2[Sub-Sector],Table3[[#This Row],[Sub-Sector]])</f>
        <v>6</v>
      </c>
      <c r="C89" s="1">
        <f>COUNTIFS(Table2[Sub-Sector],Table3[[#This Row],[Sub-Sector]],Table2[Uptrend],"Uptrend")/Table3[[#This Row],[Count]]</f>
        <v>0</v>
      </c>
      <c r="D89" s="1">
        <f>COUNTIFS(Table2[Sub-Sector],Table3[[#This Row],[Sub-Sector]],Table2[1W Return vs Nifty],"&gt;=5")/Table3[[#This Row],[Count]]</f>
        <v>0.16666666666666666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0.33333333333333331</v>
      </c>
      <c r="G89" s="1">
        <f>COUNTIFS(Table2[Sub-Sector],Table3[[#This Row],[Sub-Sector]],Table2[1Y Return vs Nifty],"&gt;=10")/Table3[[#This Row],[Count]]</f>
        <v>0.16666666666666666</v>
      </c>
      <c r="H89" s="1">
        <f>COUNTIFS(Table2[Sub-Sector],Table3[[#This Row],[Sub-Sector]],Table2[RSI Exponential â€“ 14D],"&gt;=50")/Table3[[#This Row],[Count]]</f>
        <v>0</v>
      </c>
      <c r="I89" s="1">
        <f>COUNTIFS(Table2[Sub-Sector],Table3[[#This Row],[Sub-Sector]],Table2[Relative Volume],"&gt;=1")/Table3[[#This Row],[Count]]</f>
        <v>0.16666666666666666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0.33333333333333331</v>
      </c>
      <c r="P89" s="1">
        <f>COUNTIFS(Table2[Sub-Sector],Table3[[#This Row],[Sub-Sector]],Table2[% Away From 52W High],"&lt;=10")/Table3[[#This Row],[Count]]</f>
        <v>0.16666666666666666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</v>
      </c>
      <c r="S89" s="1">
        <f>COUNTIFS(Table2[Sub-Sector],Table3[[#This Row],[Sub-Sector]],Table2[% Price above 50 EMA],"&gt;=0")/Table3[[#This Row],[Count]]</f>
        <v>0</v>
      </c>
      <c r="T89" s="1">
        <f>COUNTIFS(Table2[Sub-Sector],Table3[[#This Row],[Sub-Sector]],Table2[% Price above 200 EMA],"&gt;=0")/Table3[[#This Row],[Count]]</f>
        <v>0.33333333333333331</v>
      </c>
      <c r="U89" s="1">
        <f>COUNTIFS(Table2[Sub-Sector],Table3[[#This Row],[Sub-Sector]],Table2[Rate of Change - Zone],"Positive")/Table3[[#This Row],[Count]]</f>
        <v>0.33333333333333331</v>
      </c>
      <c r="V89" s="1">
        <f>COUNTIFS(Table2[Sub-Sector],Table3[[#This Row],[Sub-Sector]],Table2[Sharpe Ratio],"&gt;=0.10")/Table3[[#This Row],[Count]]</f>
        <v>0.5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</v>
      </c>
      <c r="X89">
        <f>_xlfn.RANK.AVG(Table3[[#This Row],[Score]],Table3[Score],1)</f>
        <v>88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</v>
      </c>
      <c r="Z89">
        <f>_xlfn.RANK.AVG(Table3[[#This Row],[Score 2 ]],Table3[[Score 2 ]],1)</f>
        <v>88</v>
      </c>
    </row>
    <row r="90" spans="1:26" x14ac:dyDescent="0.3">
      <c r="A90" t="s">
        <v>108</v>
      </c>
      <c r="B90">
        <f>COUNTIFS(Table2[Sub-Sector],Table3[[#This Row],[Sub-Sector]])</f>
        <v>4</v>
      </c>
      <c r="C90" s="1">
        <f>COUNTIFS(Table2[Sub-Sector],Table3[[#This Row],[Sub-Sector]],Table2[Uptrend],"Uptrend")/Table3[[#This Row],[Count]]</f>
        <v>0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0.75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0.75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0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</v>
      </c>
      <c r="T90" s="1">
        <f>COUNTIFS(Table2[Sub-Sector],Table3[[#This Row],[Sub-Sector]],Table2[% Price above 200 EMA],"&gt;=0")/Table3[[#This Row],[Count]]</f>
        <v>0</v>
      </c>
      <c r="U90" s="1">
        <f>COUNTIFS(Table2[Sub-Sector],Table3[[#This Row],[Sub-Sector]],Table2[Rate of Change - Zone],"Positive")/Table3[[#This Row],[Count]]</f>
        <v>0.5</v>
      </c>
      <c r="V90" s="1">
        <f>COUNTIFS(Table2[Sub-Sector],Table3[[#This Row],[Sub-Sector]],Table2[Sharpe Ratio],"&gt;=0.10")/Table3[[#This Row],[Count]]</f>
        <v>0.75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594.5</v>
      </c>
      <c r="X90">
        <f>_xlfn.RANK.AVG(Table3[[#This Row],[Score]],Table3[Score],1)</f>
        <v>99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90">
        <f>_xlfn.RANK.AVG(Table3[[#This Row],[Score 2 ]],Table3[[Score 2 ]],1)</f>
        <v>89</v>
      </c>
    </row>
    <row r="91" spans="1:26" x14ac:dyDescent="0.3">
      <c r="A91" t="s">
        <v>546</v>
      </c>
      <c r="B91">
        <f>COUNTIFS(Table2[Sub-Sector],Table3[[#This Row],[Sub-Sector]])</f>
        <v>5</v>
      </c>
      <c r="C91" s="1">
        <f>COUNTIFS(Table2[Sub-Sector],Table3[[#This Row],[Sub-Sector]],Table2[Uptrend],"Uptrend")/Table3[[#This Row],[Count]]</f>
        <v>0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0.2</v>
      </c>
      <c r="F91" s="1">
        <f>COUNTIFS(Table2[Sub-Sector],Table3[[#This Row],[Sub-Sector]],Table2[6M Return vs Nifty],"&gt;=10")/Table3[[#This Row],[Count]]</f>
        <v>0</v>
      </c>
      <c r="G91" s="1">
        <f>COUNTIFS(Table2[Sub-Sector],Table3[[#This Row],[Sub-Sector]],Table2[1Y Return vs Nifty],"&gt;=10")/Table3[[#This Row],[Count]]</f>
        <v>0.2</v>
      </c>
      <c r="H91" s="1">
        <f>COUNTIFS(Table2[Sub-Sector],Table3[[#This Row],[Sub-Sector]],Table2[RSI Exponential â€“ 14D],"&gt;=50")/Table3[[#This Row],[Count]]</f>
        <v>0.2</v>
      </c>
      <c r="I91" s="1">
        <f>COUNTIFS(Table2[Sub-Sector],Table3[[#This Row],[Sub-Sector]],Table2[Relative Volume],"&gt;=1")/Table3[[#This Row],[Count]]</f>
        <v>0.2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0.8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0.6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0.2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0.8</v>
      </c>
      <c r="R91" s="1">
        <f>COUNTIFS(Table2[Sub-Sector],Table3[[#This Row],[Sub-Sector]],Table2[% Price above 20 EMA],"&gt;=0")/Table3[[#This Row],[Count]]</f>
        <v>0.2</v>
      </c>
      <c r="S91" s="1">
        <f>COUNTIFS(Table2[Sub-Sector],Table3[[#This Row],[Sub-Sector]],Table2[% Price above 50 EMA],"&gt;=0")/Table3[[#This Row],[Count]]</f>
        <v>0.2</v>
      </c>
      <c r="T91" s="1">
        <f>COUNTIFS(Table2[Sub-Sector],Table3[[#This Row],[Sub-Sector]],Table2[% Price above 200 EMA],"&gt;=0")/Table3[[#This Row],[Count]]</f>
        <v>0.4</v>
      </c>
      <c r="U91" s="1">
        <f>COUNTIFS(Table2[Sub-Sector],Table3[[#This Row],[Sub-Sector]],Table2[Rate of Change - Zone],"Positive")/Table3[[#This Row],[Count]]</f>
        <v>0.6</v>
      </c>
      <c r="V91" s="1">
        <f>COUNTIFS(Table2[Sub-Sector],Table3[[#This Row],[Sub-Sector]],Table2[Sharpe Ratio],"&gt;=0.10")/Table3[[#This Row],[Count]]</f>
        <v>0.2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551</v>
      </c>
      <c r="X91">
        <f>_xlfn.RANK.AVG(Table3[[#This Row],[Score]],Table3[Score],1)</f>
        <v>91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318.5</v>
      </c>
      <c r="Z91">
        <f>_xlfn.RANK.AVG(Table3[[#This Row],[Score 2 ]],Table3[[Score 2 ]],1)</f>
        <v>90</v>
      </c>
    </row>
    <row r="92" spans="1:26" x14ac:dyDescent="0.3">
      <c r="A92" t="s">
        <v>75</v>
      </c>
      <c r="B92">
        <f>COUNTIFS(Table2[Sub-Sector],Table3[[#This Row],[Sub-Sector]])</f>
        <v>17</v>
      </c>
      <c r="C92" s="1">
        <f>COUNTIFS(Table2[Sub-Sector],Table3[[#This Row],[Sub-Sector]],Table2[Uptrend],"Uptrend")/Table3[[#This Row],[Count]]</f>
        <v>0.23529411764705882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0.11764705882352941</v>
      </c>
      <c r="F92" s="1">
        <f>COUNTIFS(Table2[Sub-Sector],Table3[[#This Row],[Sub-Sector]],Table2[6M Return vs Nifty],"&gt;=10")/Table3[[#This Row],[Count]]</f>
        <v>0.17647058823529413</v>
      </c>
      <c r="G92" s="1">
        <f>COUNTIFS(Table2[Sub-Sector],Table3[[#This Row],[Sub-Sector]],Table2[1Y Return vs Nifty],"&gt;=10")/Table3[[#This Row],[Count]]</f>
        <v>0.11764705882352941</v>
      </c>
      <c r="H92" s="1">
        <f>COUNTIFS(Table2[Sub-Sector],Table3[[#This Row],[Sub-Sector]],Table2[RSI Exponential â€“ 14D],"&gt;=50")/Table3[[#This Row],[Count]]</f>
        <v>0.11764705882352941</v>
      </c>
      <c r="I92" s="1">
        <f>COUNTIFS(Table2[Sub-Sector],Table3[[#This Row],[Sub-Sector]],Table2[Relative Volume],"&gt;=1")/Table3[[#This Row],[Count]]</f>
        <v>0.17647058823529413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0.94117647058823528</v>
      </c>
      <c r="L92" s="1">
        <f>COUNTIFS(Table2[Sub-Sector],Table3[[#This Row],[Sub-Sector]],Table2[% Away From Current Week Low],"&gt;=0.05")/Table3[[#This Row],[Count]]</f>
        <v>5.8823529411764705E-2</v>
      </c>
      <c r="M92" s="1">
        <f>COUNTIFS(Table2[Sub-Sector],Table3[[#This Row],[Sub-Sector]],Table2[% Away From Current Week High],"&lt;=0.05")/Table3[[#This Row],[Count]]</f>
        <v>0.82352941176470584</v>
      </c>
      <c r="N92" s="1">
        <f>COUNTIFS(Table2[Sub-Sector],Table3[[#This Row],[Sub-Sector]],Table2[% Away From Current Month Low],"&gt;=0.05")/Table3[[#This Row],[Count]]</f>
        <v>5.8823529411764705E-2</v>
      </c>
      <c r="O92" s="1">
        <f>COUNTIFS(Table2[Sub-Sector],Table3[[#This Row],[Sub-Sector]],Table2[% Away From Current Month High],"&lt;=0.05")/Table3[[#This Row],[Count]]</f>
        <v>0.41176470588235292</v>
      </c>
      <c r="P92" s="1">
        <f>COUNTIFS(Table2[Sub-Sector],Table3[[#This Row],[Sub-Sector]],Table2[% Away From 52W High],"&lt;=10")/Table3[[#This Row],[Count]]</f>
        <v>5.8823529411764705E-2</v>
      </c>
      <c r="Q92" s="1">
        <f>COUNTIFS(Table2[Sub-Sector],Table3[[#This Row],[Sub-Sector]],Table2[% Away From 52W Low],"&gt;=10")/Table3[[#This Row],[Count]]</f>
        <v>0.70588235294117652</v>
      </c>
      <c r="R92" s="1">
        <f>COUNTIFS(Table2[Sub-Sector],Table3[[#This Row],[Sub-Sector]],Table2[% Price above 20 EMA],"&gt;=0")/Table3[[#This Row],[Count]]</f>
        <v>0.17647058823529413</v>
      </c>
      <c r="S92" s="1">
        <f>COUNTIFS(Table2[Sub-Sector],Table3[[#This Row],[Sub-Sector]],Table2[% Price above 50 EMA],"&gt;=0")/Table3[[#This Row],[Count]]</f>
        <v>0.11764705882352941</v>
      </c>
      <c r="T92" s="1">
        <f>COUNTIFS(Table2[Sub-Sector],Table3[[#This Row],[Sub-Sector]],Table2[% Price above 200 EMA],"&gt;=0")/Table3[[#This Row],[Count]]</f>
        <v>0.35294117647058826</v>
      </c>
      <c r="U92" s="1">
        <f>COUNTIFS(Table2[Sub-Sector],Table3[[#This Row],[Sub-Sector]],Table2[Rate of Change - Zone],"Positive")/Table3[[#This Row],[Count]]</f>
        <v>0.47058823529411764</v>
      </c>
      <c r="V92" s="1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</v>
      </c>
      <c r="X92">
        <f>_xlfn.RANK.AVG(Table3[[#This Row],[Score]],Table3[Score],1)</f>
        <v>83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92">
        <f>_xlfn.RANK.AVG(Table3[[#This Row],[Score 2 ]],Table3[[Score 2 ]],1)</f>
        <v>91</v>
      </c>
    </row>
    <row r="93" spans="1:26" x14ac:dyDescent="0.3">
      <c r="A93" t="s">
        <v>196</v>
      </c>
      <c r="B93">
        <f>COUNTIFS(Table2[Sub-Sector],Table3[[#This Row],[Sub-Sector]])</f>
        <v>6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0.33333333333333331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0.16666666666666666</v>
      </c>
      <c r="G93" s="1">
        <f>COUNTIFS(Table2[Sub-Sector],Table3[[#This Row],[Sub-Sector]],Table2[1Y Return vs Nifty],"&gt;=10")/Table3[[#This Row],[Count]]</f>
        <v>0.33333333333333331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0.16666666666666666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0.83333333333333337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0.83333333333333337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0.16666666666666666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0.16666666666666666</v>
      </c>
      <c r="U93" s="1">
        <f>COUNTIFS(Table2[Sub-Sector],Table3[[#This Row],[Sub-Sector]],Table2[Rate of Change - Zone],"Positive")/Table3[[#This Row],[Count]]</f>
        <v>0.16666666666666666</v>
      </c>
      <c r="V93" s="1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541.5</v>
      </c>
      <c r="X93">
        <f>_xlfn.RANK.AVG(Table3[[#This Row],[Score]],Table3[Score],1)</f>
        <v>85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93">
        <f>_xlfn.RANK.AVG(Table3[[#This Row],[Score 2 ]],Table3[[Score 2 ]],1)</f>
        <v>92</v>
      </c>
    </row>
    <row r="94" spans="1:26" x14ac:dyDescent="0.3">
      <c r="A94" t="s">
        <v>984</v>
      </c>
      <c r="B94">
        <f>COUNTIFS(Table2[Sub-Sector],Table3[[#This Row],[Sub-Sector]])</f>
        <v>5</v>
      </c>
      <c r="C94" s="1">
        <f>COUNTIFS(Table2[Sub-Sector],Table3[[#This Row],[Sub-Sector]],Table2[Uptrend],"Uptrend")/Table3[[#This Row],[Count]]</f>
        <v>0.4</v>
      </c>
      <c r="D94" s="1">
        <f>COUNTIFS(Table2[Sub-Sector],Table3[[#This Row],[Sub-Sector]],Table2[1W Return vs Nifty],"&gt;=5")/Table3[[#This Row],[Count]]</f>
        <v>0.2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0.4</v>
      </c>
      <c r="G94" s="1">
        <f>COUNTIFS(Table2[Sub-Sector],Table3[[#This Row],[Sub-Sector]],Table2[1Y Return vs Nifty],"&gt;=10")/Table3[[#This Row],[Count]]</f>
        <v>0.2</v>
      </c>
      <c r="H94" s="1">
        <f>COUNTIFS(Table2[Sub-Sector],Table3[[#This Row],[Sub-Sector]],Table2[RSI Exponential â€“ 14D],"&gt;=50")/Table3[[#This Row],[Count]]</f>
        <v>0.2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0.8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0</v>
      </c>
      <c r="P94" s="1">
        <f>COUNTIFS(Table2[Sub-Sector],Table3[[#This Row],[Sub-Sector]],Table2[% Away From 52W High],"&lt;=10")/Table3[[#This Row],[Count]]</f>
        <v>0.2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0.2</v>
      </c>
      <c r="S94" s="1">
        <f>COUNTIFS(Table2[Sub-Sector],Table3[[#This Row],[Sub-Sector]],Table2[% Price above 50 EMA],"&gt;=0")/Table3[[#This Row],[Count]]</f>
        <v>0.2</v>
      </c>
      <c r="T94" s="1">
        <f>COUNTIFS(Table2[Sub-Sector],Table3[[#This Row],[Sub-Sector]],Table2[% Price above 200 EMA],"&gt;=0")/Table3[[#This Row],[Count]]</f>
        <v>0.4</v>
      </c>
      <c r="U94" s="1">
        <f>COUNTIFS(Table2[Sub-Sector],Table3[[#This Row],[Sub-Sector]],Table2[Rate of Change - Zone],"Positive")/Table3[[#This Row],[Count]]</f>
        <v>0.4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494</v>
      </c>
      <c r="X94">
        <f>_xlfn.RANK.AVG(Table3[[#This Row],[Score]],Table3[Score],1)</f>
        <v>74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</v>
      </c>
      <c r="Z94">
        <f>_xlfn.RANK.AVG(Table3[[#This Row],[Score 2 ]],Table3[[Score 2 ]],1)</f>
        <v>93</v>
      </c>
    </row>
    <row r="95" spans="1:26" x14ac:dyDescent="0.3">
      <c r="A95" t="s">
        <v>27</v>
      </c>
      <c r="B95">
        <f>COUNTIFS(Table2[Sub-Sector],Table3[[#This Row],[Sub-Sector]])</f>
        <v>4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0.25</v>
      </c>
      <c r="G95" s="1">
        <f>COUNTIFS(Table2[Sub-Sector],Table3[[#This Row],[Sub-Sector]],Table2[1Y Return vs Nifty],"&gt;=10")/Table3[[#This Row],[Count]]</f>
        <v>0.25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0.5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0.5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0.25</v>
      </c>
      <c r="U95" s="1">
        <f>COUNTIFS(Table2[Sub-Sector],Table3[[#This Row],[Sub-Sector]],Table2[Rate of Change - Zone],"Positive")/Table3[[#This Row],[Count]]</f>
        <v>0.5</v>
      </c>
      <c r="V95" s="1">
        <f>COUNTIFS(Table2[Sub-Sector],Table3[[#This Row],[Sub-Sector]],Table2[Sharpe Ratio],"&gt;=0.10")/Table3[[#This Row],[Count]]</f>
        <v>0.25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613.5</v>
      </c>
      <c r="X95">
        <f>_xlfn.RANK.AVG(Table3[[#This Row],[Score]],Table3[Score],1)</f>
        <v>101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95">
        <f>_xlfn.RANK.AVG(Table3[[#This Row],[Score 2 ]],Table3[[Score 2 ]],1)</f>
        <v>94</v>
      </c>
    </row>
    <row r="96" spans="1:26" x14ac:dyDescent="0.3">
      <c r="A96" t="s">
        <v>40</v>
      </c>
      <c r="B96">
        <f>COUNTIFS(Table2[Sub-Sector],Table3[[#This Row],[Sub-Sector]])</f>
        <v>10</v>
      </c>
      <c r="C96" s="1">
        <f>COUNTIFS(Table2[Sub-Sector],Table3[[#This Row],[Sub-Sector]],Table2[Uptrend],"Uptrend")/Table3[[#This Row],[Count]]</f>
        <v>0.2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0.1</v>
      </c>
      <c r="F96" s="1">
        <f>COUNTIFS(Table2[Sub-Sector],Table3[[#This Row],[Sub-Sector]],Table2[6M Return vs Nifty],"&gt;=10")/Table3[[#This Row],[Count]]</f>
        <v>0.2</v>
      </c>
      <c r="G96" s="1">
        <f>COUNTIFS(Table2[Sub-Sector],Table3[[#This Row],[Sub-Sector]],Table2[1Y Return vs Nifty],"&gt;=10")/Table3[[#This Row],[Count]]</f>
        <v>0.3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0.1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0.3</v>
      </c>
      <c r="P96" s="1">
        <f>COUNTIFS(Table2[Sub-Sector],Table3[[#This Row],[Sub-Sector]],Table2[% Away From 52W High],"&lt;=10")/Table3[[#This Row],[Count]]</f>
        <v>0.2</v>
      </c>
      <c r="Q96" s="1">
        <f>COUNTIFS(Table2[Sub-Sector],Table3[[#This Row],[Sub-Sector]],Table2[% Away From 52W Low],"&gt;=10")/Table3[[#This Row],[Count]]</f>
        <v>0.9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0.1</v>
      </c>
      <c r="T96" s="1">
        <f>COUNTIFS(Table2[Sub-Sector],Table3[[#This Row],[Sub-Sector]],Table2[% Price above 200 EMA],"&gt;=0")/Table3[[#This Row],[Count]]</f>
        <v>0.6</v>
      </c>
      <c r="U96" s="1">
        <f>COUNTIFS(Table2[Sub-Sector],Table3[[#This Row],[Sub-Sector]],Table2[Rate of Change - Zone],"Positive")/Table3[[#This Row],[Count]]</f>
        <v>0.2</v>
      </c>
      <c r="V96" s="1">
        <f>COUNTIFS(Table2[Sub-Sector],Table3[[#This Row],[Sub-Sector]],Table2[Sharpe Ratio],"&gt;=0.10")/Table3[[#This Row],[Count]]</f>
        <v>0.1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542.5</v>
      </c>
      <c r="X96">
        <f>_xlfn.RANK.AVG(Table3[[#This Row],[Score]],Table3[Score],1)</f>
        <v>87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</v>
      </c>
      <c r="Z96">
        <f>_xlfn.RANK.AVG(Table3[[#This Row],[Score 2 ]],Table3[[Score 2 ]],1)</f>
        <v>95</v>
      </c>
    </row>
    <row r="97" spans="1:26" x14ac:dyDescent="0.3">
      <c r="A97" t="s">
        <v>502</v>
      </c>
      <c r="B97">
        <f>COUNTIFS(Table2[Sub-Sector],Table3[[#This Row],[Sub-Sector]])</f>
        <v>5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0.4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0.2</v>
      </c>
      <c r="G97" s="1">
        <f>COUNTIFS(Table2[Sub-Sector],Table3[[#This Row],[Sub-Sector]],Table2[1Y Return vs Nifty],"&gt;=10")/Table3[[#This Row],[Count]]</f>
        <v>0</v>
      </c>
      <c r="H97" s="1">
        <f>COUNTIFS(Table2[Sub-Sector],Table3[[#This Row],[Sub-Sector]],Table2[RSI Exponential â€“ 14D],"&gt;=50")/Table3[[#This Row],[Count]]</f>
        <v>0.4</v>
      </c>
      <c r="I97" s="1">
        <f>COUNTIFS(Table2[Sub-Sector],Table3[[#This Row],[Sub-Sector]],Table2[Relative Volume],"&gt;=1")/Table3[[#This Row],[Count]]</f>
        <v>0.2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0.2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0.2</v>
      </c>
      <c r="O97" s="1">
        <f>COUNTIFS(Table2[Sub-Sector],Table3[[#This Row],[Sub-Sector]],Table2[% Away From Current Month High],"&lt;=0.05")/Table3[[#This Row],[Count]]</f>
        <v>0.4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0.6</v>
      </c>
      <c r="R97" s="1">
        <f>COUNTIFS(Table2[Sub-Sector],Table3[[#This Row],[Sub-Sector]],Table2[% Price above 20 EMA],"&gt;=0")/Table3[[#This Row],[Count]]</f>
        <v>0.2</v>
      </c>
      <c r="S97" s="1">
        <f>COUNTIFS(Table2[Sub-Sector],Table3[[#This Row],[Sub-Sector]],Table2[% Price above 50 EMA],"&gt;=0")/Table3[[#This Row],[Count]]</f>
        <v>0.2</v>
      </c>
      <c r="T97" s="1">
        <f>COUNTIFS(Table2[Sub-Sector],Table3[[#This Row],[Sub-Sector]],Table2[% Price above 200 EMA],"&gt;=0")/Table3[[#This Row],[Count]]</f>
        <v>0.4</v>
      </c>
      <c r="U97" s="1">
        <f>COUNTIFS(Table2[Sub-Sector],Table3[[#This Row],[Sub-Sector]],Table2[Rate of Change - Zone],"Positive")/Table3[[#This Row],[Count]]</f>
        <v>0.4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</v>
      </c>
      <c r="X97">
        <f>_xlfn.RANK.AVG(Table3[[#This Row],[Score]],Table3[Score],1)</f>
        <v>86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333.5</v>
      </c>
      <c r="Z97">
        <f>_xlfn.RANK.AVG(Table3[[#This Row],[Score 2 ]],Table3[[Score 2 ]],1)</f>
        <v>98</v>
      </c>
    </row>
    <row r="98" spans="1:26" x14ac:dyDescent="0.3">
      <c r="A98" t="s">
        <v>1156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1</v>
      </c>
      <c r="U98" s="1">
        <f>COUNTIFS(Table2[Sub-Sector],Table3[[#This Row],[Sub-Sector]],Table2[Rate of Change - Zone],"Positive")/Table3[[#This Row],[Count]]</f>
        <v>1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615</v>
      </c>
      <c r="X98">
        <f>_xlfn.RANK.AVG(Table3[[#This Row],[Score]],Table3[Score],1)</f>
        <v>103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333.5</v>
      </c>
      <c r="Z98">
        <f>_xlfn.RANK.AVG(Table3[[#This Row],[Score 2 ]],Table3[[Score 2 ]],1)</f>
        <v>98</v>
      </c>
    </row>
    <row r="99" spans="1:26" x14ac:dyDescent="0.3">
      <c r="A99" t="s">
        <v>1579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1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0</v>
      </c>
      <c r="U99" s="1">
        <f>COUNTIFS(Table2[Sub-Sector],Table3[[#This Row],[Sub-Sector]],Table2[Rate of Change - Zone],"Positive")/Table3[[#This Row],[Count]]</f>
        <v>1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527.5</v>
      </c>
      <c r="X99">
        <f>_xlfn.RANK.AVG(Table3[[#This Row],[Score]],Table3[Score],1)</f>
        <v>84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333.5</v>
      </c>
      <c r="Z99">
        <f>_xlfn.RANK.AVG(Table3[[#This Row],[Score 2 ]],Table3[[Score 2 ]],1)</f>
        <v>98</v>
      </c>
    </row>
    <row r="100" spans="1:26" x14ac:dyDescent="0.3">
      <c r="A100" t="s">
        <v>438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0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0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0</v>
      </c>
      <c r="U100" s="1">
        <f>COUNTIFS(Table2[Sub-Sector],Table3[[#This Row],[Sub-Sector]],Table2[Rate of Change - Zone],"Positive")/Table3[[#This Row],[Count]]</f>
        <v>1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615</v>
      </c>
      <c r="X100">
        <f>_xlfn.RANK.AVG(Table3[[#This Row],[Score]],Table3[Score],1)</f>
        <v>103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333.5</v>
      </c>
      <c r="Z100">
        <f>_xlfn.RANK.AVG(Table3[[#This Row],[Score 2 ]],Table3[[Score 2 ]],1)</f>
        <v>98</v>
      </c>
    </row>
    <row r="101" spans="1:26" x14ac:dyDescent="0.3">
      <c r="A101" t="s">
        <v>1618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1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1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1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1</v>
      </c>
      <c r="O101" s="1">
        <f>COUNTIFS(Table2[Sub-Sector],Table3[[#This Row],[Sub-Sector]],Table2[% Away From Current Month High],"&lt;=0.05")/Table3[[#This Row],[Count]]</f>
        <v>0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1</v>
      </c>
      <c r="S101" s="1">
        <f>COUNTIFS(Table2[Sub-Sector],Table3[[#This Row],[Sub-Sector]],Table2[% Price above 50 EMA],"&gt;=0")/Table3[[#This Row],[Count]]</f>
        <v>1</v>
      </c>
      <c r="T101" s="1">
        <f>COUNTIFS(Table2[Sub-Sector],Table3[[#This Row],[Sub-Sector]],Table2[% Price above 200 EMA],"&gt;=0")/Table3[[#This Row],[Count]]</f>
        <v>0</v>
      </c>
      <c r="U101" s="1">
        <f>COUNTIFS(Table2[Sub-Sector],Table3[[#This Row],[Sub-Sector]],Table2[Rate of Change - Zone],"Positive")/Table3[[#This Row],[Count]]</f>
        <v>1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615</v>
      </c>
      <c r="X101">
        <f>_xlfn.RANK.AVG(Table3[[#This Row],[Score]],Table3[Score],1)</f>
        <v>103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333.5</v>
      </c>
      <c r="Z101">
        <f>_xlfn.RANK.AVG(Table3[[#This Row],[Score 2 ]],Table3[[Score 2 ]],1)</f>
        <v>98</v>
      </c>
    </row>
    <row r="102" spans="1:26" x14ac:dyDescent="0.3">
      <c r="A102" t="s">
        <v>94</v>
      </c>
      <c r="B102">
        <f>COUNTIFS(Table2[Sub-Sector],Table3[[#This Row],[Sub-Sector]])</f>
        <v>3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0.33333333333333331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1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0.66666666666666663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0.66666666666666663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0.66666666666666663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</v>
      </c>
      <c r="X102">
        <f>_xlfn.RANK.AVG(Table3[[#This Row],[Score]],Table3[Score],1)</f>
        <v>89.5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334</v>
      </c>
      <c r="Z102">
        <f>_xlfn.RANK.AVG(Table3[[#This Row],[Score 2 ]],Table3[[Score 2 ]],1)</f>
        <v>103</v>
      </c>
    </row>
    <row r="103" spans="1:26" x14ac:dyDescent="0.3">
      <c r="A103" t="s">
        <v>141</v>
      </c>
      <c r="B103">
        <f>COUNTIFS(Table2[Sub-Sector],Table3[[#This Row],[Sub-Sector]])</f>
        <v>1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1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1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1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615.5</v>
      </c>
      <c r="X103">
        <f>_xlfn.RANK.AVG(Table3[[#This Row],[Score]],Table3[Score],1)</f>
        <v>106.5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334</v>
      </c>
      <c r="Z103">
        <f>_xlfn.RANK.AVG(Table3[[#This Row],[Score 2 ]],Table3[[Score 2 ]],1)</f>
        <v>103</v>
      </c>
    </row>
    <row r="104" spans="1:26" x14ac:dyDescent="0.3">
      <c r="A104" t="s">
        <v>168</v>
      </c>
      <c r="B104">
        <f>COUNTIFS(Table2[Sub-Sector],Table3[[#This Row],[Sub-Sector]])</f>
        <v>1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1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1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615.5</v>
      </c>
      <c r="X104">
        <f>_xlfn.RANK.AVG(Table3[[#This Row],[Score]],Table3[Score],1)</f>
        <v>106.5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334</v>
      </c>
      <c r="Z104">
        <f>_xlfn.RANK.AVG(Table3[[#This Row],[Score 2 ]],Table3[[Score 2 ]],1)</f>
        <v>103</v>
      </c>
    </row>
    <row r="105" spans="1:26" x14ac:dyDescent="0.3">
      <c r="A105" t="s">
        <v>685</v>
      </c>
      <c r="B105">
        <f>COUNTIFS(Table2[Sub-Sector],Table3[[#This Row],[Sub-Sector]])</f>
        <v>1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1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0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0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615.5</v>
      </c>
      <c r="X105">
        <f>_xlfn.RANK.AVG(Table3[[#This Row],[Score]],Table3[Score],1)</f>
        <v>106.5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334</v>
      </c>
      <c r="Z105">
        <f>_xlfn.RANK.AVG(Table3[[#This Row],[Score 2 ]],Table3[[Score 2 ]],1)</f>
        <v>103</v>
      </c>
    </row>
    <row r="106" spans="1:26" x14ac:dyDescent="0.3">
      <c r="A106" t="s">
        <v>301</v>
      </c>
      <c r="B106">
        <f>COUNTIFS(Table2[Sub-Sector],Table3[[#This Row],[Sub-Sector]])</f>
        <v>1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1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0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615.5</v>
      </c>
      <c r="X106">
        <f>_xlfn.RANK.AVG(Table3[[#This Row],[Score]],Table3[Score],1)</f>
        <v>106.5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334</v>
      </c>
      <c r="Z106">
        <f>_xlfn.RANK.AVG(Table3[[#This Row],[Score 2 ]],Table3[[Score 2 ]],1)</f>
        <v>103</v>
      </c>
    </row>
    <row r="107" spans="1:26" x14ac:dyDescent="0.3">
      <c r="A107" t="s">
        <v>348</v>
      </c>
      <c r="B107">
        <f>COUNTIFS(Table2[Sub-Sector],Table3[[#This Row],[Sub-Sector]])</f>
        <v>1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1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0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0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618</v>
      </c>
      <c r="X107">
        <f>_xlfn.RANK.AVG(Table3[[#This Row],[Score]],Table3[Score],1)</f>
        <v>109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336.5</v>
      </c>
      <c r="Z107">
        <f>_xlfn.RANK.AVG(Table3[[#This Row],[Score 2 ]],Table3[[Score 2 ]],1)</f>
        <v>106</v>
      </c>
    </row>
    <row r="108" spans="1:26" x14ac:dyDescent="0.3">
      <c r="A108" t="s">
        <v>1473</v>
      </c>
      <c r="B108">
        <f>COUNTIFS(Table2[Sub-Sector],Table3[[#This Row],[Sub-Sector]])</f>
        <v>2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0.5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0.5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</v>
      </c>
      <c r="U108" s="1">
        <f>COUNTIFS(Table2[Sub-Sector],Table3[[#This Row],[Sub-Sector]],Table2[Rate of Change - Zone],"Positive")/Table3[[#This Row],[Count]]</f>
        <v>0.5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622.5</v>
      </c>
      <c r="X108">
        <f>_xlfn.RANK.AVG(Table3[[#This Row],[Score]],Table3[Score],1)</f>
        <v>111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08">
        <f>_xlfn.RANK.AVG(Table3[[#This Row],[Score 2 ]],Table3[[Score 2 ]],1)</f>
        <v>107</v>
      </c>
    </row>
    <row r="109" spans="1:26" x14ac:dyDescent="0.3">
      <c r="A109" t="s">
        <v>454</v>
      </c>
      <c r="B109">
        <f>COUNTIFS(Table2[Sub-Sector],Table3[[#This Row],[Sub-Sector]])</f>
        <v>11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9.0909090909090912E-2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9.0909090909090912E-2</v>
      </c>
      <c r="H109" s="1">
        <f>COUNTIFS(Table2[Sub-Sector],Table3[[#This Row],[Sub-Sector]],Table2[RSI Exponential â€“ 14D],"&gt;=50")/Table3[[#This Row],[Count]]</f>
        <v>9.0909090909090912E-2</v>
      </c>
      <c r="I109" s="1">
        <f>COUNTIFS(Table2[Sub-Sector],Table3[[#This Row],[Sub-Sector]],Table2[Relative Volume],"&gt;=1")/Table3[[#This Row],[Count]]</f>
        <v>0.18181818181818182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0.72727272727272729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0.72727272727272729</v>
      </c>
      <c r="N109" s="1">
        <f>COUNTIFS(Table2[Sub-Sector],Table3[[#This Row],[Sub-Sector]],Table2[% Away From Current Month Low],"&gt;=0.05")/Table3[[#This Row],[Count]]</f>
        <v>9.0909090909090912E-2</v>
      </c>
      <c r="O109" s="1">
        <f>COUNTIFS(Table2[Sub-Sector],Table3[[#This Row],[Sub-Sector]],Table2[% Away From Current Month High],"&lt;=0.05")/Table3[[#This Row],[Count]]</f>
        <v>9.0909090909090912E-2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0.54545454545454541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9.0909090909090912E-2</v>
      </c>
      <c r="U109" s="1">
        <f>COUNTIFS(Table2[Sub-Sector],Table3[[#This Row],[Sub-Sector]],Table2[Rate of Change - Zone],"Positive")/Table3[[#This Row],[Count]]</f>
        <v>0.45454545454545453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596.5</v>
      </c>
      <c r="X109">
        <f>_xlfn.RANK.AVG(Table3[[#This Row],[Score]],Table3[Score],1)</f>
        <v>100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351.5</v>
      </c>
      <c r="Z109">
        <f>_xlfn.RANK.AVG(Table3[[#This Row],[Score 2 ]],Table3[[Score 2 ]],1)</f>
        <v>108</v>
      </c>
    </row>
    <row r="110" spans="1:26" x14ac:dyDescent="0.3">
      <c r="A110" t="s">
        <v>43</v>
      </c>
      <c r="B110">
        <f>COUNTIFS(Table2[Sub-Sector],Table3[[#This Row],[Sub-Sector]])</f>
        <v>3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0.33333333333333331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0.33333333333333331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0.66666666666666663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0.66666666666666663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0.66666666666666663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</v>
      </c>
      <c r="U110" s="1">
        <f>COUNTIFS(Table2[Sub-Sector],Table3[[#This Row],[Sub-Sector]],Table2[Rate of Change - Zone],"Positive")/Table3[[#This Row],[Count]]</f>
        <v>0.33333333333333331</v>
      </c>
      <c r="V110" s="1">
        <f>COUNTIFS(Table2[Sub-Sector],Table3[[#This Row],[Sub-Sector]],Table2[Sharpe Ratio],"&gt;=0.10")/Table3[[#This Row],[Count]]</f>
        <v>0.33333333333333331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568</v>
      </c>
      <c r="X110">
        <f>_xlfn.RANK.AVG(Table3[[#This Row],[Score]],Table3[Score],1)</f>
        <v>95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</v>
      </c>
      <c r="Z110">
        <f>_xlfn.RANK.AVG(Table3[[#This Row],[Score 2 ]],Table3[[Score 2 ]],1)</f>
        <v>109.5</v>
      </c>
    </row>
    <row r="111" spans="1:26" x14ac:dyDescent="0.3">
      <c r="A111" t="s">
        <v>595</v>
      </c>
      <c r="B111">
        <f>COUNTIFS(Table2[Sub-Sector],Table3[[#This Row],[Sub-Sector]])</f>
        <v>2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0.5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0.5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0.5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0.5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634.5</v>
      </c>
      <c r="X111">
        <f>_xlfn.RANK.AVG(Table3[[#This Row],[Score]],Table3[Score],1)</f>
        <v>112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</v>
      </c>
      <c r="Z111">
        <f>_xlfn.RANK.AVG(Table3[[#This Row],[Score 2 ]],Table3[[Score 2 ]],1)</f>
        <v>109.5</v>
      </c>
    </row>
    <row r="112" spans="1:26" x14ac:dyDescent="0.3">
      <c r="A112" t="s">
        <v>569</v>
      </c>
      <c r="B112">
        <f>COUNTIFS(Table2[Sub-Sector],Table3[[#This Row],[Sub-Sector]])</f>
        <v>8</v>
      </c>
      <c r="C112" s="1">
        <f>COUNTIFS(Table2[Sub-Sector],Table3[[#This Row],[Sub-Sector]],Table2[Uptrend],"Uptrend")/Table3[[#This Row],[Count]]</f>
        <v>0.25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0.125</v>
      </c>
      <c r="F112" s="1">
        <f>COUNTIFS(Table2[Sub-Sector],Table3[[#This Row],[Sub-Sector]],Table2[6M Return vs Nifty],"&gt;=10")/Table3[[#This Row],[Count]]</f>
        <v>0.25</v>
      </c>
      <c r="G112" s="1">
        <f>COUNTIFS(Table2[Sub-Sector],Table3[[#This Row],[Sub-Sector]],Table2[1Y Return vs Nifty],"&gt;=10")/Table3[[#This Row],[Count]]</f>
        <v>0.125</v>
      </c>
      <c r="H112" s="1">
        <f>COUNTIFS(Table2[Sub-Sector],Table3[[#This Row],[Sub-Sector]],Table2[RSI Exponential â€“ 14D],"&gt;=50")/Table3[[#This Row],[Count]]</f>
        <v>0.125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0.875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0.375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0.875</v>
      </c>
      <c r="R112" s="1">
        <f>COUNTIFS(Table2[Sub-Sector],Table3[[#This Row],[Sub-Sector]],Table2[% Price above 20 EMA],"&gt;=0")/Table3[[#This Row],[Count]]</f>
        <v>0.125</v>
      </c>
      <c r="S112" s="1">
        <f>COUNTIFS(Table2[Sub-Sector],Table3[[#This Row],[Sub-Sector]],Table2[% Price above 50 EMA],"&gt;=0")/Table3[[#This Row],[Count]]</f>
        <v>0.125</v>
      </c>
      <c r="T112" s="1">
        <f>COUNTIFS(Table2[Sub-Sector],Table3[[#This Row],[Sub-Sector]],Table2[% Price above 200 EMA],"&gt;=0")/Table3[[#This Row],[Count]]</f>
        <v>0.5</v>
      </c>
      <c r="U112" s="1">
        <f>COUNTIFS(Table2[Sub-Sector],Table3[[#This Row],[Sub-Sector]],Table2[Rate of Change - Zone],"Positive")/Table3[[#This Row],[Count]]</f>
        <v>0.375</v>
      </c>
      <c r="V112" s="1">
        <f>COUNTIFS(Table2[Sub-Sector],Table3[[#This Row],[Sub-Sector]],Table2[Sharpe Ratio],"&gt;=0.10")/Table3[[#This Row],[Count]]</f>
        <v>0.125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</v>
      </c>
      <c r="X112">
        <f>_xlfn.RANK.AVG(Table3[[#This Row],[Score]],Table3[Score],1)</f>
        <v>89.5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355.5</v>
      </c>
      <c r="Z112">
        <f>_xlfn.RANK.AVG(Table3[[#This Row],[Score 2 ]],Table3[[Score 2 ]],1)</f>
        <v>111</v>
      </c>
    </row>
    <row r="113" spans="1:26" x14ac:dyDescent="0.3">
      <c r="A113" t="s">
        <v>151</v>
      </c>
      <c r="B113">
        <f>COUNTIFS(Table2[Sub-Sector],Table3[[#This Row],[Sub-Sector]])</f>
        <v>3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0.66666666666666663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0.66666666666666663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0.66666666666666663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0.66666666666666663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0.33333333333333331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0.33333333333333331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639</v>
      </c>
      <c r="X113">
        <f>_xlfn.RANK.AVG(Table3[[#This Row],[Score]],Table3[Score],1)</f>
        <v>113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357.5</v>
      </c>
      <c r="Z113">
        <f>_xlfn.RANK.AVG(Table3[[#This Row],[Score 2 ]],Table3[[Score 2 ]],1)</f>
        <v>112</v>
      </c>
    </row>
    <row r="114" spans="1:26" x14ac:dyDescent="0.3">
      <c r="A114" t="s">
        <v>972</v>
      </c>
      <c r="B114">
        <f>COUNTIFS(Table2[Sub-Sector],Table3[[#This Row],[Sub-Sector]])</f>
        <v>3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0.66666666666666663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0.33333333333333331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0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</v>
      </c>
      <c r="U114" s="1">
        <f>COUNTIFS(Table2[Sub-Sector],Table3[[#This Row],[Sub-Sector]],Table2[Rate of Change - Zone],"Positive")/Table3[[#This Row],[Count]]</f>
        <v>0.66666666666666663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649</v>
      </c>
      <c r="X114">
        <f>_xlfn.RANK.AVG(Table3[[#This Row],[Score]],Table3[Score],1)</f>
        <v>114.5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367.5</v>
      </c>
      <c r="Z114">
        <f>_xlfn.RANK.AVG(Table3[[#This Row],[Score 2 ]],Table3[[Score 2 ]],1)</f>
        <v>113.5</v>
      </c>
    </row>
    <row r="115" spans="1:26" x14ac:dyDescent="0.3">
      <c r="A115" t="s">
        <v>2002</v>
      </c>
      <c r="B115">
        <f>COUNTIFS(Table2[Sub-Sector],Table3[[#This Row],[Sub-Sector]])</f>
        <v>3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0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</v>
      </c>
      <c r="U115" s="1">
        <f>COUNTIFS(Table2[Sub-Sector],Table3[[#This Row],[Sub-Sector]],Table2[Rate of Change - Zone],"Positive")/Table3[[#This Row],[Count]]</f>
        <v>0.66666666666666663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649</v>
      </c>
      <c r="X115">
        <f>_xlfn.RANK.AVG(Table3[[#This Row],[Score]],Table3[Score],1)</f>
        <v>114.5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367.5</v>
      </c>
      <c r="Z115">
        <f>_xlfn.RANK.AVG(Table3[[#This Row],[Score 2 ]],Table3[[Score 2 ]],1)</f>
        <v>113.5</v>
      </c>
    </row>
    <row r="116" spans="1:26" x14ac:dyDescent="0.3">
      <c r="A116" t="s">
        <v>111</v>
      </c>
      <c r="B116">
        <f>COUNTIFS(Table2[Sub-Sector],Table3[[#This Row],[Sub-Sector]])</f>
        <v>4</v>
      </c>
      <c r="C116" s="1">
        <f>COUNTIFS(Table2[Sub-Sector],Table3[[#This Row],[Sub-Sector]],Table2[Uptrend],"Uptrend")/Table3[[#This Row],[Count]]</f>
        <v>0.25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0.25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0.75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0.5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0.25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619</v>
      </c>
      <c r="X116">
        <f>_xlfn.RANK.AVG(Table3[[#This Row],[Score]],Table3[Score],1)</f>
        <v>110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384</v>
      </c>
      <c r="Z116">
        <f>_xlfn.RANK.AVG(Table3[[#This Row],[Score 2 ]],Table3[[Score 2 ]],1)</f>
        <v>115</v>
      </c>
    </row>
    <row r="117" spans="1:26" x14ac:dyDescent="0.3">
      <c r="A117" t="s">
        <v>630</v>
      </c>
      <c r="B117">
        <f>COUNTIFS(Table2[Sub-Sector],Table3[[#This Row],[Sub-Sector]])</f>
        <v>2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0.5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0.5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677.5</v>
      </c>
      <c r="X117">
        <f>_xlfn.RANK.AVG(Table3[[#This Row],[Score]],Table3[Score],1)</f>
        <v>117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396</v>
      </c>
      <c r="Z117">
        <f>_xlfn.RANK.AVG(Table3[[#This Row],[Score 2 ]],Table3[[Score 2 ]],1)</f>
        <v>117</v>
      </c>
    </row>
    <row r="118" spans="1:26" x14ac:dyDescent="0.3">
      <c r="A118" t="s">
        <v>817</v>
      </c>
      <c r="B118">
        <f>COUNTIFS(Table2[Sub-Sector],Table3[[#This Row],[Sub-Sector]])</f>
        <v>2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0.5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0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0.5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677.5</v>
      </c>
      <c r="X118">
        <f>_xlfn.RANK.AVG(Table3[[#This Row],[Score]],Table3[Score],1)</f>
        <v>117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396</v>
      </c>
      <c r="Z118">
        <f>_xlfn.RANK.AVG(Table3[[#This Row],[Score 2 ]],Table3[[Score 2 ]],1)</f>
        <v>117</v>
      </c>
    </row>
    <row r="119" spans="1:26" x14ac:dyDescent="0.3">
      <c r="A119" t="s">
        <v>1256</v>
      </c>
      <c r="B119">
        <f>COUNTIFS(Table2[Sub-Sector],Table3[[#This Row],[Sub-Sector]])</f>
        <v>2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0.5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0.5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0.5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0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0.5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677.5</v>
      </c>
      <c r="X119">
        <f>_xlfn.RANK.AVG(Table3[[#This Row],[Score]],Table3[Score],1)</f>
        <v>117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396</v>
      </c>
      <c r="Z119">
        <f>_xlfn.RANK.AVG(Table3[[#This Row],[Score 2 ]],Table3[[Score 2 ]],1)</f>
        <v>117</v>
      </c>
    </row>
    <row r="120" spans="1:26" x14ac:dyDescent="0.3">
      <c r="A120" t="s">
        <v>1450</v>
      </c>
      <c r="B120">
        <f>COUNTIFS(Table2[Sub-Sector],Table3[[#This Row],[Sub-Sector]])</f>
        <v>2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0.5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0.5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0.5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715</v>
      </c>
      <c r="X120">
        <f>_xlfn.RANK.AVG(Table3[[#This Row],[Score]],Table3[Score],1)</f>
        <v>122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433.5</v>
      </c>
      <c r="Z120">
        <f>_xlfn.RANK.AVG(Table3[[#This Row],[Score 2 ]],Table3[[Score 2 ]],1)</f>
        <v>122</v>
      </c>
    </row>
    <row r="121" spans="1:26" x14ac:dyDescent="0.3">
      <c r="A121" t="s">
        <v>99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1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715</v>
      </c>
      <c r="X121">
        <f>_xlfn.RANK.AVG(Table3[[#This Row],[Score]],Table3[Score],1)</f>
        <v>122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433.5</v>
      </c>
      <c r="Z121">
        <f>_xlfn.RANK.AVG(Table3[[#This Row],[Score 2 ]],Table3[[Score 2 ]],1)</f>
        <v>122</v>
      </c>
    </row>
    <row r="122" spans="1:26" x14ac:dyDescent="0.3">
      <c r="A122" t="s">
        <v>298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1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715</v>
      </c>
      <c r="X122">
        <f>_xlfn.RANK.AVG(Table3[[#This Row],[Score]],Table3[Score],1)</f>
        <v>122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433.5</v>
      </c>
      <c r="Z122">
        <f>_xlfn.RANK.AVG(Table3[[#This Row],[Score 2 ]],Table3[[Score 2 ]],1)</f>
        <v>122</v>
      </c>
    </row>
    <row r="123" spans="1:26" x14ac:dyDescent="0.3">
      <c r="A123" t="s">
        <v>1457</v>
      </c>
      <c r="B123">
        <f>COUNTIFS(Table2[Sub-Sector],Table3[[#This Row],[Sub-Sector]])</f>
        <v>1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0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0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0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0</v>
      </c>
      <c r="R123" s="1">
        <f>COUNTIFS(Table2[Sub-Sector],Table3[[#This Row],[Sub-Sector]],Table2[% Price above 20 EMA],"&gt;=0")/Table3[[#This Row],[Count]]</f>
        <v>0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715</v>
      </c>
      <c r="X123">
        <f>_xlfn.RANK.AVG(Table3[[#This Row],[Score]],Table3[Score],1)</f>
        <v>122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433.5</v>
      </c>
      <c r="Z123">
        <f>_xlfn.RANK.AVG(Table3[[#This Row],[Score 2 ]],Table3[[Score 2 ]],1)</f>
        <v>122</v>
      </c>
    </row>
    <row r="124" spans="1:26" x14ac:dyDescent="0.3">
      <c r="A124" t="s">
        <v>981</v>
      </c>
      <c r="B124">
        <f>COUNTIFS(Table2[Sub-Sector],Table3[[#This Row],[Sub-Sector]])</f>
        <v>1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0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0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0</v>
      </c>
      <c r="M124" s="1">
        <f>COUNTIFS(Table2[Sub-Sector],Table3[[#This Row],[Sub-Sector]],Table2[% Away From Current Week High],"&lt;=0.05")/Table3[[#This Row],[Count]]</f>
        <v>1</v>
      </c>
      <c r="N124" s="1">
        <f>COUNTIFS(Table2[Sub-Sector],Table3[[#This Row],[Sub-Sector]],Table2[% Away From Current Month Low],"&gt;=0.05")/Table3[[#This Row],[Count]]</f>
        <v>0</v>
      </c>
      <c r="O124" s="1">
        <f>COUNTIFS(Table2[Sub-Sector],Table3[[#This Row],[Sub-Sector]],Table2[% Away From Current Month High],"&lt;=0.05")/Table3[[#This Row],[Count]]</f>
        <v>0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1</v>
      </c>
      <c r="R124" s="1">
        <f>COUNTIFS(Table2[Sub-Sector],Table3[[#This Row],[Sub-Sector]],Table2[% Price above 20 EMA],"&gt;=0")/Table3[[#This Row],[Count]]</f>
        <v>0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715</v>
      </c>
      <c r="X124">
        <f>_xlfn.RANK.AVG(Table3[[#This Row],[Score]],Table3[Score],1)</f>
        <v>122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433.5</v>
      </c>
      <c r="Z124">
        <f>_xlfn.RANK.AVG(Table3[[#This Row],[Score 2 ]],Table3[[Score 2 ]],1)</f>
        <v>122</v>
      </c>
    </row>
    <row r="125" spans="1:26" x14ac:dyDescent="0.3">
      <c r="A125" t="s">
        <v>1999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0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1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0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0</v>
      </c>
      <c r="R125" s="1">
        <f>COUNTIFS(Table2[Sub-Sector],Table3[[#This Row],[Sub-Sector]],Table2[% Price above 20 EMA],"&gt;=0")/Table3[[#This Row],[Count]]</f>
        <v>0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715</v>
      </c>
      <c r="X125">
        <f>_xlfn.RANK.AVG(Table3[[#This Row],[Score]],Table3[Score],1)</f>
        <v>122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433.5</v>
      </c>
      <c r="Z125">
        <f>_xlfn.RANK.AVG(Table3[[#This Row],[Score 2 ]],Table3[[Score 2 ]],1)</f>
        <v>122</v>
      </c>
    </row>
    <row r="126" spans="1:26" x14ac:dyDescent="0.3">
      <c r="A126" t="s">
        <v>369</v>
      </c>
      <c r="B126">
        <f>COUNTIFS(Table2[Sub-Sector],Table3[[#This Row],[Sub-Sector]])</f>
        <v>1</v>
      </c>
      <c r="C126" s="1">
        <f>COUNTIFS(Table2[Sub-Sector],Table3[[#This Row],[Sub-Sector]],Table2[Uptrend],"Uptrend")/Table3[[#This Row],[Count]]</f>
        <v>0</v>
      </c>
      <c r="D126" s="1">
        <f>COUNTIFS(Table2[Sub-Sector],Table3[[#This Row],[Sub-Sector]],Table2[1W Return vs Nifty],"&gt;=5")/Table3[[#This Row],[Count]]</f>
        <v>0</v>
      </c>
      <c r="E126" s="1">
        <f>COUNTIFS(Table2[Sub-Sector],Table3[[#This Row],[Sub-Sector]],Table2[1M Return vs Nifty],"&gt;=5")/Table3[[#This Row],[Count]]</f>
        <v>0</v>
      </c>
      <c r="F126" s="1">
        <f>COUNTIFS(Table2[Sub-Sector],Table3[[#This Row],[Sub-Sector]],Table2[6M Return vs Nifty],"&gt;=10")/Table3[[#This Row],[Count]]</f>
        <v>0</v>
      </c>
      <c r="G126" s="1">
        <f>COUNTIFS(Table2[Sub-Sector],Table3[[#This Row],[Sub-Sector]],Table2[1Y Return vs Nifty],"&gt;=10")/Table3[[#This Row],[Count]]</f>
        <v>0</v>
      </c>
      <c r="H126" s="1">
        <f>COUNTIFS(Table2[Sub-Sector],Table3[[#This Row],[Sub-Sector]],Table2[RSI Exponential â€“ 14D],"&gt;=50")/Table3[[#This Row],[Count]]</f>
        <v>0</v>
      </c>
      <c r="I126" s="1">
        <f>COUNTIFS(Table2[Sub-Sector],Table3[[#This Row],[Sub-Sector]],Table2[Relative Volume],"&gt;=1")/Table3[[#This Row],[Count]]</f>
        <v>0</v>
      </c>
      <c r="J126" s="1">
        <f>COUNTIFS(Table2[Sub-Sector],Table3[[#This Row],[Sub-Sector]],Table2[% Away From Day Low],"&gt;=0.05")/Table3[[#This Row],[Count]]</f>
        <v>0</v>
      </c>
      <c r="K126" s="1">
        <f>COUNTIFS(Table2[Sub-Sector],Table3[[#This Row],[Sub-Sector]],Table2[% Away From Day High],"&lt;=0.05")/Table3[[#This Row],[Count]]</f>
        <v>1</v>
      </c>
      <c r="L126" s="1">
        <f>COUNTIFS(Table2[Sub-Sector],Table3[[#This Row],[Sub-Sector]],Table2[% Away From Current Week Low],"&gt;=0.05")/Table3[[#This Row],[Count]]</f>
        <v>0</v>
      </c>
      <c r="M126" s="1">
        <f>COUNTIFS(Table2[Sub-Sector],Table3[[#This Row],[Sub-Sector]],Table2[% Away From Current Week High],"&lt;=0.05")/Table3[[#This Row],[Count]]</f>
        <v>1</v>
      </c>
      <c r="N126" s="1">
        <f>COUNTIFS(Table2[Sub-Sector],Table3[[#This Row],[Sub-Sector]],Table2[% Away From Current Month Low],"&gt;=0.05")/Table3[[#This Row],[Count]]</f>
        <v>0</v>
      </c>
      <c r="O126" s="1">
        <f>COUNTIFS(Table2[Sub-Sector],Table3[[#This Row],[Sub-Sector]],Table2[% Away From Current Month High],"&lt;=0.05")/Table3[[#This Row],[Count]]</f>
        <v>1</v>
      </c>
      <c r="P126" s="1">
        <f>COUNTIFS(Table2[Sub-Sector],Table3[[#This Row],[Sub-Sector]],Table2[% Away From 52W High],"&lt;=10")/Table3[[#This Row],[Count]]</f>
        <v>0</v>
      </c>
      <c r="Q126" s="1">
        <f>COUNTIFS(Table2[Sub-Sector],Table3[[#This Row],[Sub-Sector]],Table2[% Away From 52W Low],"&gt;=10")/Table3[[#This Row],[Count]]</f>
        <v>0</v>
      </c>
      <c r="R126" s="1">
        <f>COUNTIFS(Table2[Sub-Sector],Table3[[#This Row],[Sub-Sector]],Table2[% Price above 20 EMA],"&gt;=0")/Table3[[#This Row],[Count]]</f>
        <v>0</v>
      </c>
      <c r="S126" s="1">
        <f>COUNTIFS(Table2[Sub-Sector],Table3[[#This Row],[Sub-Sector]],Table2[% Price above 50 EMA],"&gt;=0")/Table3[[#This Row],[Count]]</f>
        <v>0</v>
      </c>
      <c r="T126" s="1">
        <f>COUNTIFS(Table2[Sub-Sector],Table3[[#This Row],[Sub-Sector]],Table2[% Price above 200 EMA],"&gt;=0")/Table3[[#This Row],[Count]]</f>
        <v>0</v>
      </c>
      <c r="U126" s="1">
        <f>COUNTIFS(Table2[Sub-Sector],Table3[[#This Row],[Sub-Sector]],Table2[Rate of Change - Zone],"Positive")/Table3[[#This Row],[Count]]</f>
        <v>0</v>
      </c>
      <c r="V126" s="1">
        <f>COUNTIFS(Table2[Sub-Sector],Table3[[#This Row],[Sub-Sector]],Table2[Sharpe Ratio],"&gt;=0.10")/Table3[[#This Row],[Count]]</f>
        <v>0</v>
      </c>
      <c r="W1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715</v>
      </c>
      <c r="X126">
        <f>_xlfn.RANK.AVG(Table3[[#This Row],[Score]],Table3[Score],1)</f>
        <v>122</v>
      </c>
      <c r="Y1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433.5</v>
      </c>
      <c r="Z126">
        <f>_xlfn.RANK.AVG(Table3[[#This Row],[Score 2 ]],Table3[[Score 2 ]],1)</f>
        <v>122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0597F-92F5-4B59-A064-78240EADAED6}">
  <dimension ref="A1:AV738"/>
  <sheetViews>
    <sheetView topLeftCell="A704" workbookViewId="0">
      <selection activeCell="D1" sqref="D1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3126</v>
      </c>
      <c r="D1" t="s">
        <v>2</v>
      </c>
      <c r="E1" t="s">
        <v>3</v>
      </c>
      <c r="F1" t="s">
        <v>4</v>
      </c>
      <c r="G1" t="s">
        <v>5</v>
      </c>
      <c r="H1" t="s">
        <v>3149</v>
      </c>
      <c r="I1" t="s">
        <v>6</v>
      </c>
      <c r="J1" t="s">
        <v>3150</v>
      </c>
      <c r="K1" t="s">
        <v>7</v>
      </c>
      <c r="L1" t="s">
        <v>3151</v>
      </c>
      <c r="M1" t="s">
        <v>8</v>
      </c>
      <c r="N1" t="s">
        <v>3152</v>
      </c>
      <c r="O1" t="s">
        <v>3153</v>
      </c>
      <c r="P1" t="s">
        <v>9</v>
      </c>
      <c r="Q1" t="s">
        <v>10</v>
      </c>
      <c r="R1" t="s">
        <v>11</v>
      </c>
      <c r="S1" s="1" t="s">
        <v>3154</v>
      </c>
      <c r="T1" s="1" t="s">
        <v>3155</v>
      </c>
      <c r="U1" s="1" t="s">
        <v>3156</v>
      </c>
      <c r="V1" t="s">
        <v>12</v>
      </c>
      <c r="W1" t="s">
        <v>3157</v>
      </c>
      <c r="X1" t="s">
        <v>3158</v>
      </c>
      <c r="Y1" t="s">
        <v>3159</v>
      </c>
      <c r="Z1" t="s">
        <v>3160</v>
      </c>
      <c r="AA1" t="s">
        <v>3161</v>
      </c>
      <c r="AB1" t="s">
        <v>3162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t="s">
        <v>13</v>
      </c>
      <c r="AJ1" t="s">
        <v>14</v>
      </c>
      <c r="AK1" t="s">
        <v>3169</v>
      </c>
      <c r="AL1" t="s">
        <v>3170</v>
      </c>
      <c r="AM1" t="s">
        <v>3171</v>
      </c>
      <c r="AN1" t="s">
        <v>3172</v>
      </c>
      <c r="AO1" t="s">
        <v>3173</v>
      </c>
      <c r="AP1" t="s">
        <v>15</v>
      </c>
      <c r="AQ1" s="2" t="s">
        <v>3179</v>
      </c>
      <c r="AR1" s="2" t="s">
        <v>3174</v>
      </c>
      <c r="AS1" s="2" t="s">
        <v>3175</v>
      </c>
      <c r="AT1" s="2" t="s">
        <v>3176</v>
      </c>
      <c r="AU1" s="2" t="s">
        <v>3177</v>
      </c>
      <c r="AV1" s="2" t="s">
        <v>3178</v>
      </c>
    </row>
    <row r="2" spans="1:48" x14ac:dyDescent="0.3">
      <c r="A2" t="s">
        <v>882</v>
      </c>
      <c r="B2" t="s">
        <v>883</v>
      </c>
      <c r="C2" t="s">
        <v>3140</v>
      </c>
      <c r="D2" t="s">
        <v>128</v>
      </c>
      <c r="E2">
        <v>16954.356991950001</v>
      </c>
      <c r="F2">
        <v>649.25</v>
      </c>
      <c r="G2">
        <v>196.58177029731399</v>
      </c>
      <c r="H2">
        <f>(Table2[[#This Row],[1Y Return vs Nifty]]-AVERAGE(Table2[1Y Return vs Nifty]))/_xlfn.STDEV.P(Table2[1Y Return vs Nifty])</f>
        <v>3.4128096853909375</v>
      </c>
      <c r="I2">
        <v>9.5022255147349401</v>
      </c>
      <c r="J2">
        <f>(Table2[[#This Row],[1M Return vs Nifty]]-AVERAGE(Table2[1M Return vs Nifty]))/_xlfn.STDEV.P(Table2[1M Return vs Nifty])</f>
        <v>1.1683281357325348</v>
      </c>
      <c r="K2">
        <v>200.54634285409699</v>
      </c>
      <c r="L2">
        <f>(Table2[[#This Row],[6M Return vs Nifty]]-AVERAGE(Table2[6M Return vs Nifty]))/_xlfn.STDEV.P(Table2[6M Return vs Nifty])</f>
        <v>6.5504499985242752</v>
      </c>
      <c r="M2">
        <v>5.8383121202043204</v>
      </c>
      <c r="N2">
        <f>(Table2[[#This Row],[1W Return vs Nifty]]-AVERAGE(Table2[1W Return vs Nifty]))/_xlfn.STDEV.P(Table2[1W Return vs Nifty])</f>
        <v>0.94304210303959224</v>
      </c>
      <c r="O2">
        <v>629.52</v>
      </c>
      <c r="P2">
        <v>594.79092452880695</v>
      </c>
      <c r="Q2">
        <v>421.512177160786</v>
      </c>
      <c r="R2">
        <v>55.335350437907699</v>
      </c>
      <c r="S2" s="1">
        <f>(Table2[[#This Row],[Close Price]]-Table2[[#This Row],[20D EMA]])/Table2[[#This Row],[20D EMA]]</f>
        <v>3.1341339433218991E-2</v>
      </c>
      <c r="T2" s="1">
        <f>(Table2[[#This Row],[Close Price]]-Table2[[#This Row],[50D EMA]])/Table2[[#This Row],[50D EMA]]</f>
        <v>9.1560030971110554E-2</v>
      </c>
      <c r="U2" s="1">
        <f>(Table2[[#This Row],[Close Price]]-Table2[[#This Row],[200D EMA]])/Table2[[#This Row],[200D EMA]]</f>
        <v>0.54028764808932983</v>
      </c>
      <c r="V2">
        <v>0.91391354668802005</v>
      </c>
      <c r="W2">
        <v>625</v>
      </c>
      <c r="X2">
        <v>681.35</v>
      </c>
      <c r="Y2">
        <v>618</v>
      </c>
      <c r="Z2">
        <v>710</v>
      </c>
      <c r="AA2">
        <v>609.5</v>
      </c>
      <c r="AB2">
        <v>710</v>
      </c>
      <c r="AC2" s="1">
        <f>(Table2[[#This Row],[Close Price]]/Table2[[#This Row],[Day Low]])-1</f>
        <v>3.8799999999999946E-2</v>
      </c>
      <c r="AD2" s="1">
        <f>(Table2[[#This Row],[Day High]]/Table2[[#This Row],[Close Price]])-1</f>
        <v>4.9441663457836071E-2</v>
      </c>
      <c r="AE2" s="1">
        <f>(Table2[[#This Row],[Close Price]]/Table2[[#This Row],[Current Week Low]])-1</f>
        <v>5.0566343042071304E-2</v>
      </c>
      <c r="AF2" s="1">
        <f>(Table2[[#This Row],[Current Week High]]/Table2[[#This Row],[Close Price]])-1</f>
        <v>9.3569503273007282E-2</v>
      </c>
      <c r="AG2" s="1">
        <f>(Table2[[#This Row],[Close Price]]/Table2[[#This Row],[Current Month Low]])-1</f>
        <v>6.5217391304347894E-2</v>
      </c>
      <c r="AH2" s="1">
        <f>(Table2[[#This Row],[Current Month High]]/Table2[[#This Row],[Close Price]])-1</f>
        <v>9.3569503273007282E-2</v>
      </c>
      <c r="AI2">
        <v>9.3569503273007193</v>
      </c>
      <c r="AJ2">
        <v>342.55478681708098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0.24</v>
      </c>
      <c r="AM2" t="s">
        <v>3180</v>
      </c>
      <c r="AN2">
        <v>14.71</v>
      </c>
      <c r="AO2" t="s">
        <v>3180</v>
      </c>
      <c r="AP2">
        <v>0.26551757173170498</v>
      </c>
      <c r="AQ2">
        <f>(Table2[[#This Row],[Sharpe Ratio]]-AVERAGE(Table2[Sharpe Ratio]))/_xlfn.STDEV.P(Table2[Sharpe Ratio])</f>
        <v>2.4521772018450503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14.526807124532391</v>
      </c>
      <c r="AS2">
        <f>_xlfn.RANK.AVG(Table2[[#This Row],[1Y Return vs Nifty Z-Score]],Table2[1Y Return vs Nifty Z-Score])</f>
        <v>7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3</v>
      </c>
      <c r="AV2">
        <f>(Table2[[#This Row],[Rank 1Y]]+Table2[[#This Row],[Rank 6M]]+Table2[[#This Row],[Rank Sharpe]])/3</f>
        <v>3.6666666666666665</v>
      </c>
    </row>
    <row r="3" spans="1:48" x14ac:dyDescent="0.3">
      <c r="A3" t="s">
        <v>702</v>
      </c>
      <c r="B3" t="s">
        <v>703</v>
      </c>
      <c r="C3" t="s">
        <v>3142</v>
      </c>
      <c r="D3" t="s">
        <v>144</v>
      </c>
      <c r="E3">
        <v>24959.734422764999</v>
      </c>
      <c r="F3">
        <v>730.05</v>
      </c>
      <c r="G3">
        <v>170.99160492682299</v>
      </c>
      <c r="H3">
        <f>(Table2[[#This Row],[1Y Return vs Nifty]]-AVERAGE(Table2[1Y Return vs Nifty]))/_xlfn.STDEV.P(Table2[1Y Return vs Nifty])</f>
        <v>2.9241905960915697</v>
      </c>
      <c r="I3">
        <v>2.2258851860999198</v>
      </c>
      <c r="J3">
        <f>(Table2[[#This Row],[1M Return vs Nifty]]-AVERAGE(Table2[1M Return vs Nifty]))/_xlfn.STDEV.P(Table2[1M Return vs Nifty])</f>
        <v>0.36344896609333005</v>
      </c>
      <c r="K3">
        <v>87.539434317514903</v>
      </c>
      <c r="L3">
        <f>(Table2[[#This Row],[6M Return vs Nifty]]-AVERAGE(Table2[6M Return vs Nifty]))/_xlfn.STDEV.P(Table2[6M Return vs Nifty])</f>
        <v>2.7462415058131326</v>
      </c>
      <c r="M3">
        <v>2.8436467729548101</v>
      </c>
      <c r="N3">
        <f>(Table2[[#This Row],[1W Return vs Nifty]]-AVERAGE(Table2[1W Return vs Nifty]))/_xlfn.STDEV.P(Table2[1W Return vs Nifty])</f>
        <v>0.33241973593737112</v>
      </c>
      <c r="O3">
        <v>727.54</v>
      </c>
      <c r="P3">
        <v>692.17130146177794</v>
      </c>
      <c r="Q3">
        <v>518.58935616429301</v>
      </c>
      <c r="R3">
        <v>49.319336115754702</v>
      </c>
      <c r="S3" s="1">
        <f>(Table2[[#This Row],[Close Price]]-Table2[[#This Row],[20D EMA]])/Table2[[#This Row],[20D EMA]]</f>
        <v>3.4499821315666368E-3</v>
      </c>
      <c r="T3" s="1">
        <f>(Table2[[#This Row],[Close Price]]-Table2[[#This Row],[50D EMA]])/Table2[[#This Row],[50D EMA]]</f>
        <v>5.4724456876826602E-2</v>
      </c>
      <c r="U3" s="1">
        <f>(Table2[[#This Row],[Close Price]]-Table2[[#This Row],[200D EMA]])/Table2[[#This Row],[200D EMA]]</f>
        <v>0.40776124947831482</v>
      </c>
      <c r="V3">
        <v>0.52858383017114197</v>
      </c>
      <c r="W3">
        <v>725.1</v>
      </c>
      <c r="X3">
        <v>741.8</v>
      </c>
      <c r="Y3">
        <v>719.05</v>
      </c>
      <c r="Z3">
        <v>750</v>
      </c>
      <c r="AA3">
        <v>715.05</v>
      </c>
      <c r="AB3">
        <v>779.7</v>
      </c>
      <c r="AC3" s="1">
        <f>(Table2[[#This Row],[Close Price]]/Table2[[#This Row],[Day Low]])-1</f>
        <v>6.826644600744558E-3</v>
      </c>
      <c r="AD3" s="1">
        <f>(Table2[[#This Row],[Day High]]/Table2[[#This Row],[Close Price]])-1</f>
        <v>1.6094788028217177E-2</v>
      </c>
      <c r="AE3" s="1">
        <f>(Table2[[#This Row],[Close Price]]/Table2[[#This Row],[Current Week Low]])-1</f>
        <v>1.5297962589527758E-2</v>
      </c>
      <c r="AF3" s="1">
        <f>(Table2[[#This Row],[Current Week High]]/Table2[[#This Row],[Close Price]])-1</f>
        <v>2.7326895418122055E-2</v>
      </c>
      <c r="AG3" s="1">
        <f>(Table2[[#This Row],[Close Price]]/Table2[[#This Row],[Current Month Low]])-1</f>
        <v>2.0977554017201694E-2</v>
      </c>
      <c r="AH3" s="1">
        <f>(Table2[[#This Row],[Current Month High]]/Table2[[#This Row],[Close Price]])-1</f>
        <v>6.8009040476679772E-2</v>
      </c>
      <c r="AI3">
        <v>9.0678720635572994</v>
      </c>
      <c r="AJ3">
        <v>196.52721364744099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0.28000000000000003</v>
      </c>
      <c r="AM3" t="s">
        <v>3180</v>
      </c>
      <c r="AN3">
        <v>10.51</v>
      </c>
      <c r="AO3" t="s">
        <v>3180</v>
      </c>
      <c r="AP3">
        <v>0.26039676566105702</v>
      </c>
      <c r="AQ3">
        <f>(Table2[[#This Row],[Sharpe Ratio]]-AVERAGE(Table2[Sharpe Ratio]))/_xlfn.STDEV.P(Table2[Sharpe Ratio])</f>
        <v>2.3917778010512767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8.7580786049866806</v>
      </c>
      <c r="AS3">
        <f>_xlfn.RANK.AVG(Table2[[#This Row],[1Y Return vs Nifty Z-Score]],Table2[1Y Return vs Nifty Z-Score])</f>
        <v>12</v>
      </c>
      <c r="AT3">
        <f>_xlfn.RANK.AVG(Table2[[#This Row],[6M Return vs Nifty Z-Score]],Table2[6M Return vs Nifty Z-Score])</f>
        <v>14</v>
      </c>
      <c r="AU3">
        <f>_xlfn.RANK.AVG(Table2[[#This Row],[Sharpe Ratio Z-Score]],Table2[Sharpe Ratio Z-Score])</f>
        <v>4</v>
      </c>
      <c r="AV3">
        <f>(Table2[[#This Row],[Rank 1Y]]+Table2[[#This Row],[Rank 6M]]+Table2[[#This Row],[Rank Sharpe]])/3</f>
        <v>10</v>
      </c>
    </row>
    <row r="4" spans="1:48" x14ac:dyDescent="0.3">
      <c r="A4" t="s">
        <v>462</v>
      </c>
      <c r="B4" t="s">
        <v>463</v>
      </c>
      <c r="C4" t="s">
        <v>3139</v>
      </c>
      <c r="D4" t="s">
        <v>173</v>
      </c>
      <c r="E4">
        <v>47778.283431000003</v>
      </c>
      <c r="F4">
        <v>1866</v>
      </c>
      <c r="G4">
        <v>359.41590354333101</v>
      </c>
      <c r="H4">
        <f>(Table2[[#This Row],[1Y Return vs Nifty]]-AVERAGE(Table2[1Y Return vs Nifty]))/_xlfn.STDEV.P(Table2[1Y Return vs Nifty])</f>
        <v>6.5219676271863749</v>
      </c>
      <c r="I4">
        <v>3.0599465847272702</v>
      </c>
      <c r="J4">
        <f>(Table2[[#This Row],[1M Return vs Nifty]]-AVERAGE(Table2[1M Return vs Nifty]))/_xlfn.STDEV.P(Table2[1M Return vs Nifty])</f>
        <v>0.45570944535010904</v>
      </c>
      <c r="K4">
        <v>70.583271043073793</v>
      </c>
      <c r="L4">
        <f>(Table2[[#This Row],[6M Return vs Nifty]]-AVERAGE(Table2[6M Return vs Nifty]))/_xlfn.STDEV.P(Table2[6M Return vs Nifty])</f>
        <v>2.175437639326117</v>
      </c>
      <c r="M4">
        <v>2.3453061716618802</v>
      </c>
      <c r="N4">
        <f>(Table2[[#This Row],[1W Return vs Nifty]]-AVERAGE(Table2[1W Return vs Nifty]))/_xlfn.STDEV.P(Table2[1W Return vs Nifty])</f>
        <v>0.23080640613271722</v>
      </c>
      <c r="O4">
        <v>1755.53</v>
      </c>
      <c r="P4">
        <v>1718.7553496645501</v>
      </c>
      <c r="Q4">
        <v>1372.02746068478</v>
      </c>
      <c r="R4">
        <v>67.312561299077103</v>
      </c>
      <c r="S4" s="1">
        <f>(Table2[[#This Row],[Close Price]]-Table2[[#This Row],[20D EMA]])/Table2[[#This Row],[20D EMA]]</f>
        <v>6.2926865391078488E-2</v>
      </c>
      <c r="T4" s="1">
        <f>(Table2[[#This Row],[Close Price]]-Table2[[#This Row],[50D EMA]])/Table2[[#This Row],[50D EMA]]</f>
        <v>8.5669348092029335E-2</v>
      </c>
      <c r="U4" s="1">
        <f>(Table2[[#This Row],[Close Price]]-Table2[[#This Row],[200D EMA]])/Table2[[#This Row],[200D EMA]]</f>
        <v>0.36003108791181043</v>
      </c>
      <c r="V4">
        <v>0.75488898657092696</v>
      </c>
      <c r="W4">
        <v>1817.1</v>
      </c>
      <c r="X4">
        <v>1866</v>
      </c>
      <c r="Y4">
        <v>1777.15</v>
      </c>
      <c r="Z4">
        <v>1866</v>
      </c>
      <c r="AA4">
        <v>1674</v>
      </c>
      <c r="AB4">
        <v>1866</v>
      </c>
      <c r="AC4" s="1">
        <f>(Table2[[#This Row],[Close Price]]/Table2[[#This Row],[Day Low]])-1</f>
        <v>2.6911012052171168E-2</v>
      </c>
      <c r="AD4" s="1">
        <f>(Table2[[#This Row],[Day High]]/Table2[[#This Row],[Close Price]])-1</f>
        <v>0</v>
      </c>
      <c r="AE4" s="1">
        <f>(Table2[[#This Row],[Close Price]]/Table2[[#This Row],[Current Week Low]])-1</f>
        <v>4.9995779759727688E-2</v>
      </c>
      <c r="AF4" s="1">
        <f>(Table2[[#This Row],[Current Week High]]/Table2[[#This Row],[Close Price]])-1</f>
        <v>0</v>
      </c>
      <c r="AG4" s="1">
        <f>(Table2[[#This Row],[Close Price]]/Table2[[#This Row],[Current Month Low]])-1</f>
        <v>0.11469534050179209</v>
      </c>
      <c r="AH4" s="1">
        <f>(Table2[[#This Row],[Current Month High]]/Table2[[#This Row],[Close Price]])-1</f>
        <v>0</v>
      </c>
      <c r="AI4">
        <v>5.5198285101822</v>
      </c>
      <c r="AJ4">
        <v>399.19743178170103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0.21</v>
      </c>
      <c r="AM4" t="s">
        <v>3180</v>
      </c>
      <c r="AN4">
        <v>11.11</v>
      </c>
      <c r="AO4" t="s">
        <v>3180</v>
      </c>
      <c r="AP4">
        <v>0.25242288179450101</v>
      </c>
      <c r="AQ4">
        <f>(Table2[[#This Row],[Sharpe Ratio]]-AVERAGE(Table2[Sharpe Ratio]))/_xlfn.STDEV.P(Table2[Sharpe Ratio])</f>
        <v>2.2977266300257391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11.681647748021057</v>
      </c>
      <c r="AS4">
        <f>_xlfn.RANK.AVG(Table2[[#This Row],[1Y Return vs Nifty Z-Score]],Table2[1Y Return vs Nifty Z-Score])</f>
        <v>1</v>
      </c>
      <c r="AT4">
        <f>_xlfn.RANK.AVG(Table2[[#This Row],[6M Return vs Nifty Z-Score]],Table2[6M Return vs Nifty Z-Score])</f>
        <v>24</v>
      </c>
      <c r="AU4">
        <f>_xlfn.RANK.AVG(Table2[[#This Row],[Sharpe Ratio Z-Score]],Table2[Sharpe Ratio Z-Score])</f>
        <v>6</v>
      </c>
      <c r="AV4">
        <f>(Table2[[#This Row],[Rank 1Y]]+Table2[[#This Row],[Rank 6M]]+Table2[[#This Row],[Rank Sharpe]])/3</f>
        <v>10.333333333333334</v>
      </c>
    </row>
    <row r="5" spans="1:48" x14ac:dyDescent="0.3">
      <c r="A5" t="s">
        <v>784</v>
      </c>
      <c r="B5" t="s">
        <v>785</v>
      </c>
      <c r="C5" t="s">
        <v>3133</v>
      </c>
      <c r="D5" t="s">
        <v>51</v>
      </c>
      <c r="E5">
        <v>19667.578342550001</v>
      </c>
      <c r="F5">
        <v>15329.5</v>
      </c>
      <c r="G5">
        <v>164.40400414047201</v>
      </c>
      <c r="H5">
        <f>(Table2[[#This Row],[1Y Return vs Nifty]]-AVERAGE(Table2[1Y Return vs Nifty]))/_xlfn.STDEV.P(Table2[1Y Return vs Nifty])</f>
        <v>2.7984068252447285</v>
      </c>
      <c r="I5">
        <v>-1.7886361817126399</v>
      </c>
      <c r="J5">
        <f>(Table2[[#This Row],[1M Return vs Nifty]]-AVERAGE(Table2[1M Return vs Nifty]))/_xlfn.STDEV.P(Table2[1M Return vs Nifty])</f>
        <v>-8.0621057996646039E-2</v>
      </c>
      <c r="K5">
        <v>144.628795396681</v>
      </c>
      <c r="L5">
        <f>(Table2[[#This Row],[6M Return vs Nifty]]-AVERAGE(Table2[6M Return vs Nifty]))/_xlfn.STDEV.P(Table2[6M Return vs Nifty])</f>
        <v>4.6680694283114477</v>
      </c>
      <c r="M5">
        <v>-6.0097034287080904</v>
      </c>
      <c r="N5">
        <f>(Table2[[#This Row],[1W Return vs Nifty]]-AVERAGE(Table2[1W Return vs Nifty]))/_xlfn.STDEV.P(Table2[1W Return vs Nifty])</f>
        <v>-1.4728082378292424</v>
      </c>
      <c r="O5">
        <v>14143.39</v>
      </c>
      <c r="P5">
        <v>13256.4269491716</v>
      </c>
      <c r="Q5">
        <v>9708.6238387397007</v>
      </c>
      <c r="R5">
        <v>63.693602913491802</v>
      </c>
      <c r="S5" s="1">
        <f>(Table2[[#This Row],[Close Price]]-Table2[[#This Row],[20D EMA]])/Table2[[#This Row],[20D EMA]]</f>
        <v>8.3863203941912129E-2</v>
      </c>
      <c r="T5" s="1">
        <f>(Table2[[#This Row],[Close Price]]-Table2[[#This Row],[50D EMA]])/Table2[[#This Row],[50D EMA]]</f>
        <v>0.15638248969930368</v>
      </c>
      <c r="U5" s="1">
        <f>(Table2[[#This Row],[Close Price]]-Table2[[#This Row],[200D EMA]])/Table2[[#This Row],[200D EMA]]</f>
        <v>0.57895704423439265</v>
      </c>
      <c r="V5">
        <v>1.5991347155746101</v>
      </c>
      <c r="W5">
        <v>14002.3</v>
      </c>
      <c r="X5">
        <v>16560.75</v>
      </c>
      <c r="Y5">
        <v>12816</v>
      </c>
      <c r="Z5">
        <v>16560.75</v>
      </c>
      <c r="AA5">
        <v>12816</v>
      </c>
      <c r="AB5">
        <v>16560.75</v>
      </c>
      <c r="AC5" s="1">
        <f>(Table2[[#This Row],[Close Price]]/Table2[[#This Row],[Day Low]])-1</f>
        <v>9.4784428272498111E-2</v>
      </c>
      <c r="AD5" s="1">
        <f>(Table2[[#This Row],[Day High]]/Table2[[#This Row],[Close Price]])-1</f>
        <v>8.0318992791676092E-2</v>
      </c>
      <c r="AE5" s="1">
        <f>(Table2[[#This Row],[Close Price]]/Table2[[#This Row],[Current Week Low]])-1</f>
        <v>0.19612203495630465</v>
      </c>
      <c r="AF5" s="1">
        <f>(Table2[[#This Row],[Current Week High]]/Table2[[#This Row],[Close Price]])-1</f>
        <v>8.0318992791676092E-2</v>
      </c>
      <c r="AG5" s="1">
        <f>(Table2[[#This Row],[Close Price]]/Table2[[#This Row],[Current Month Low]])-1</f>
        <v>0.19612203495630465</v>
      </c>
      <c r="AH5" s="1">
        <f>(Table2[[#This Row],[Current Month High]]/Table2[[#This Row],[Close Price]])-1</f>
        <v>8.0318992791676092E-2</v>
      </c>
      <c r="AI5">
        <v>8.0318992791676092</v>
      </c>
      <c r="AJ5">
        <v>211.19253763156999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0.31</v>
      </c>
      <c r="AM5" t="s">
        <v>3180</v>
      </c>
      <c r="AN5">
        <v>11.06</v>
      </c>
      <c r="AO5" t="s">
        <v>3180</v>
      </c>
      <c r="AP5">
        <v>0.19634312453328601</v>
      </c>
      <c r="AQ5">
        <f>(Table2[[#This Row],[Sharpe Ratio]]-AVERAGE(Table2[Sharpe Ratio]))/_xlfn.STDEV.P(Table2[Sharpe Ratio])</f>
        <v>1.6362714433798859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7.549318401110173</v>
      </c>
      <c r="AS5">
        <f>_xlfn.RANK.AVG(Table2[[#This Row],[1Y Return vs Nifty Z-Score]],Table2[1Y Return vs Nifty Z-Score])</f>
        <v>16</v>
      </c>
      <c r="AT5">
        <f>_xlfn.RANK.AVG(Table2[[#This Row],[6M Return vs Nifty Z-Score]],Table2[6M Return vs Nifty Z-Score])</f>
        <v>2</v>
      </c>
      <c r="AU5">
        <f>_xlfn.RANK.AVG(Table2[[#This Row],[Sharpe Ratio Z-Score]],Table2[Sharpe Ratio Z-Score])</f>
        <v>31</v>
      </c>
      <c r="AV5">
        <f>(Table2[[#This Row],[Rank 1Y]]+Table2[[#This Row],[Rank 6M]]+Table2[[#This Row],[Rank Sharpe]])/3</f>
        <v>16.333333333333332</v>
      </c>
    </row>
    <row r="6" spans="1:48" x14ac:dyDescent="0.3">
      <c r="A6" t="s">
        <v>565</v>
      </c>
      <c r="B6" t="s">
        <v>566</v>
      </c>
      <c r="C6" t="s">
        <v>3131</v>
      </c>
      <c r="D6" t="s">
        <v>37</v>
      </c>
      <c r="E6">
        <v>34235.24</v>
      </c>
      <c r="F6">
        <v>6583.7</v>
      </c>
      <c r="G6">
        <v>191.026428943989</v>
      </c>
      <c r="H6">
        <f>(Table2[[#This Row],[1Y Return vs Nifty]]-AVERAGE(Table2[1Y Return vs Nifty]))/_xlfn.STDEV.P(Table2[1Y Return vs Nifty])</f>
        <v>3.3067358951864043</v>
      </c>
      <c r="I6">
        <v>-1.6101996273653101</v>
      </c>
      <c r="J6">
        <f>(Table2[[#This Row],[1M Return vs Nifty]]-AVERAGE(Table2[1M Return vs Nifty]))/_xlfn.STDEV.P(Table2[1M Return vs Nifty])</f>
        <v>-6.0883132169954869E-2</v>
      </c>
      <c r="K6">
        <v>90.236036783368704</v>
      </c>
      <c r="L6">
        <f>(Table2[[#This Row],[6M Return vs Nifty]]-AVERAGE(Table2[6M Return vs Nifty]))/_xlfn.STDEV.P(Table2[6M Return vs Nifty])</f>
        <v>2.8370185931161274</v>
      </c>
      <c r="M6">
        <v>-1.7546797367315501</v>
      </c>
      <c r="N6">
        <f>(Table2[[#This Row],[1W Return vs Nifty]]-AVERAGE(Table2[1W Return vs Nifty]))/_xlfn.STDEV.P(Table2[1W Return vs Nifty])</f>
        <v>-0.60519455229435992</v>
      </c>
      <c r="O6">
        <v>6714.26</v>
      </c>
      <c r="P6">
        <v>6521.6654553386597</v>
      </c>
      <c r="Q6">
        <v>4864.5393369372896</v>
      </c>
      <c r="R6">
        <v>43.285185168576803</v>
      </c>
      <c r="S6" s="1">
        <f>(Table2[[#This Row],[Close Price]]-Table2[[#This Row],[20D EMA]])/Table2[[#This Row],[20D EMA]]</f>
        <v>-1.9445180853884182E-2</v>
      </c>
      <c r="T6" s="1">
        <f>(Table2[[#This Row],[Close Price]]-Table2[[#This Row],[50D EMA]])/Table2[[#This Row],[50D EMA]]</f>
        <v>9.5120709711594247E-3</v>
      </c>
      <c r="U6" s="1">
        <f>(Table2[[#This Row],[Close Price]]-Table2[[#This Row],[200D EMA]])/Table2[[#This Row],[200D EMA]]</f>
        <v>0.35340667306538681</v>
      </c>
      <c r="V6">
        <v>0.28917301181819099</v>
      </c>
      <c r="W6">
        <v>6547.95</v>
      </c>
      <c r="X6">
        <v>6780</v>
      </c>
      <c r="Y6">
        <v>6466.4</v>
      </c>
      <c r="Z6">
        <v>7410.9</v>
      </c>
      <c r="AA6">
        <v>6466.4</v>
      </c>
      <c r="AB6">
        <v>7410.9</v>
      </c>
      <c r="AC6" s="1">
        <f>(Table2[[#This Row],[Close Price]]/Table2[[#This Row],[Day Low]])-1</f>
        <v>5.4597240357669996E-3</v>
      </c>
      <c r="AD6" s="1">
        <f>(Table2[[#This Row],[Day High]]/Table2[[#This Row],[Close Price]])-1</f>
        <v>2.9816060877622119E-2</v>
      </c>
      <c r="AE6" s="1">
        <f>(Table2[[#This Row],[Close Price]]/Table2[[#This Row],[Current Week Low]])-1</f>
        <v>1.8139923295805938E-2</v>
      </c>
      <c r="AF6" s="1">
        <f>(Table2[[#This Row],[Current Week High]]/Table2[[#This Row],[Close Price]])-1</f>
        <v>0.12564363503804854</v>
      </c>
      <c r="AG6" s="1">
        <f>(Table2[[#This Row],[Close Price]]/Table2[[#This Row],[Current Month Low]])-1</f>
        <v>1.8139923295805938E-2</v>
      </c>
      <c r="AH6" s="1">
        <f>(Table2[[#This Row],[Current Month High]]/Table2[[#This Row],[Close Price]])-1</f>
        <v>0.12564363503804854</v>
      </c>
      <c r="AI6">
        <v>28.802952746935599</v>
      </c>
      <c r="AJ6">
        <v>227.547263681592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0.3</v>
      </c>
      <c r="AM6" t="s">
        <v>3180</v>
      </c>
      <c r="AN6">
        <v>4.49</v>
      </c>
      <c r="AO6" t="s">
        <v>3180</v>
      </c>
      <c r="AP6">
        <v>0.18009994360750201</v>
      </c>
      <c r="AQ6">
        <f>(Table2[[#This Row],[Sharpe Ratio]]-AVERAGE(Table2[Sharpe Ratio]))/_xlfn.STDEV.P(Table2[Sharpe Ratio])</f>
        <v>1.4446847319584812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6.922361535796699</v>
      </c>
      <c r="AS6">
        <f>_xlfn.RANK.AVG(Table2[[#This Row],[1Y Return vs Nifty Z-Score]],Table2[1Y Return vs Nifty Z-Score])</f>
        <v>8</v>
      </c>
      <c r="AT6">
        <f>_xlfn.RANK.AVG(Table2[[#This Row],[6M Return vs Nifty Z-Score]],Table2[6M Return vs Nifty Z-Score])</f>
        <v>12</v>
      </c>
      <c r="AU6">
        <f>_xlfn.RANK.AVG(Table2[[#This Row],[Sharpe Ratio Z-Score]],Table2[Sharpe Ratio Z-Score])</f>
        <v>51</v>
      </c>
      <c r="AV6">
        <f>(Table2[[#This Row],[Rank 1Y]]+Table2[[#This Row],[Rank 6M]]+Table2[[#This Row],[Rank Sharpe]])/3</f>
        <v>23.666666666666668</v>
      </c>
    </row>
    <row r="7" spans="1:48" x14ac:dyDescent="0.3">
      <c r="A7" t="s">
        <v>1128</v>
      </c>
      <c r="B7" t="s">
        <v>1129</v>
      </c>
      <c r="C7" t="s">
        <v>3148</v>
      </c>
      <c r="D7" t="s">
        <v>1130</v>
      </c>
      <c r="E7">
        <v>10798.74591792</v>
      </c>
      <c r="F7">
        <v>1736.4</v>
      </c>
      <c r="G7">
        <v>184.03248515267501</v>
      </c>
      <c r="H7">
        <f>(Table2[[#This Row],[1Y Return vs Nifty]]-AVERAGE(Table2[1Y Return vs Nifty]))/_xlfn.STDEV.P(Table2[1Y Return vs Nifty])</f>
        <v>3.1731934035124927</v>
      </c>
      <c r="I7">
        <v>19.066535527878901</v>
      </c>
      <c r="J7">
        <f>(Table2[[#This Row],[1M Return vs Nifty]]-AVERAGE(Table2[1M Return vs Nifty]))/_xlfn.STDEV.P(Table2[1M Return vs Nifty])</f>
        <v>2.2262932052409514</v>
      </c>
      <c r="K7">
        <v>84.034878019754004</v>
      </c>
      <c r="L7">
        <f>(Table2[[#This Row],[6M Return vs Nifty]]-AVERAGE(Table2[6M Return vs Nifty]))/_xlfn.STDEV.P(Table2[6M Return vs Nifty])</f>
        <v>2.6282658616354979</v>
      </c>
      <c r="M7">
        <v>6.5228786923463602</v>
      </c>
      <c r="N7">
        <f>(Table2[[#This Row],[1W Return vs Nifty]]-AVERAGE(Table2[1W Return vs Nifty]))/_xlfn.STDEV.P(Table2[1W Return vs Nifty])</f>
        <v>1.0826275365520059</v>
      </c>
      <c r="O7">
        <v>1697.66</v>
      </c>
      <c r="P7">
        <v>1584.5310071968299</v>
      </c>
      <c r="Q7">
        <v>1203.4410604626801</v>
      </c>
      <c r="R7">
        <v>52.816590458259</v>
      </c>
      <c r="S7" s="1">
        <f>(Table2[[#This Row],[Close Price]]-Table2[[#This Row],[20D EMA]])/Table2[[#This Row],[20D EMA]]</f>
        <v>2.2819645865485436E-2</v>
      </c>
      <c r="T7" s="1">
        <f>(Table2[[#This Row],[Close Price]]-Table2[[#This Row],[50D EMA]])/Table2[[#This Row],[50D EMA]]</f>
        <v>9.5844759183248376E-2</v>
      </c>
      <c r="U7" s="1">
        <f>(Table2[[#This Row],[Close Price]]-Table2[[#This Row],[200D EMA]])/Table2[[#This Row],[200D EMA]]</f>
        <v>0.44286251902724372</v>
      </c>
      <c r="V7">
        <v>0.55803473204385201</v>
      </c>
      <c r="W7">
        <v>1724</v>
      </c>
      <c r="X7">
        <v>1822.65</v>
      </c>
      <c r="Y7">
        <v>1675.1</v>
      </c>
      <c r="Z7">
        <v>1822.65</v>
      </c>
      <c r="AA7">
        <v>1673.55</v>
      </c>
      <c r="AB7">
        <v>1822.65</v>
      </c>
      <c r="AC7" s="1">
        <f>(Table2[[#This Row],[Close Price]]/Table2[[#This Row],[Day Low]])-1</f>
        <v>7.1925754060324643E-3</v>
      </c>
      <c r="AD7" s="1">
        <f>(Table2[[#This Row],[Day High]]/Table2[[#This Row],[Close Price]])-1</f>
        <v>4.967173462335861E-2</v>
      </c>
      <c r="AE7" s="1">
        <f>(Table2[[#This Row],[Close Price]]/Table2[[#This Row],[Current Week Low]])-1</f>
        <v>3.6594830159393688E-2</v>
      </c>
      <c r="AF7" s="1">
        <f>(Table2[[#This Row],[Current Week High]]/Table2[[#This Row],[Close Price]])-1</f>
        <v>4.967173462335861E-2</v>
      </c>
      <c r="AG7" s="1">
        <f>(Table2[[#This Row],[Close Price]]/Table2[[#This Row],[Current Month Low]])-1</f>
        <v>3.7554898270144355E-2</v>
      </c>
      <c r="AH7" s="1">
        <f>(Table2[[#This Row],[Current Month High]]/Table2[[#This Row],[Close Price]])-1</f>
        <v>4.967173462335861E-2</v>
      </c>
      <c r="AI7">
        <v>9.7471780695692107</v>
      </c>
      <c r="AJ7">
        <v>214.79332849891199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</v>
      </c>
      <c r="AM7">
        <v>0</v>
      </c>
      <c r="AN7">
        <v>10.01</v>
      </c>
      <c r="AO7" t="s">
        <v>3180</v>
      </c>
      <c r="AP7">
        <v>0.184990474847713</v>
      </c>
      <c r="AQ7">
        <f>(Table2[[#This Row],[Sharpe Ratio]]-AVERAGE(Table2[Sharpe Ratio]))/_xlfn.STDEV.P(Table2[Sharpe Ratio])</f>
        <v>1.5023680639177011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10.61274807085865</v>
      </c>
      <c r="AS7">
        <f>_xlfn.RANK.AVG(Table2[[#This Row],[1Y Return vs Nifty Z-Score]],Table2[1Y Return vs Nifty Z-Score])</f>
        <v>9</v>
      </c>
      <c r="AT7">
        <f>_xlfn.RANK.AVG(Table2[[#This Row],[6M Return vs Nifty Z-Score]],Table2[6M Return vs Nifty Z-Score])</f>
        <v>17</v>
      </c>
      <c r="AU7">
        <f>_xlfn.RANK.AVG(Table2[[#This Row],[Sharpe Ratio Z-Score]],Table2[Sharpe Ratio Z-Score])</f>
        <v>47</v>
      </c>
      <c r="AV7">
        <f>(Table2[[#This Row],[Rank 1Y]]+Table2[[#This Row],[Rank 6M]]+Table2[[#This Row],[Rank Sharpe]])/3</f>
        <v>24.333333333333332</v>
      </c>
    </row>
    <row r="8" spans="1:48" x14ac:dyDescent="0.3">
      <c r="A8" t="s">
        <v>1097</v>
      </c>
      <c r="B8" t="s">
        <v>1098</v>
      </c>
      <c r="C8" t="s">
        <v>3147</v>
      </c>
      <c r="D8" t="s">
        <v>1045</v>
      </c>
      <c r="E8">
        <v>11327.157189899999</v>
      </c>
      <c r="F8">
        <v>886.1</v>
      </c>
      <c r="G8">
        <v>116.908900205314</v>
      </c>
      <c r="H8">
        <f>(Table2[[#This Row],[1Y Return vs Nifty]]-AVERAGE(Table2[1Y Return vs Nifty]))/_xlfn.STDEV.P(Table2[1Y Return vs Nifty])</f>
        <v>1.8915344352078669</v>
      </c>
      <c r="I8">
        <v>10.369539195021799</v>
      </c>
      <c r="J8">
        <f>(Table2[[#This Row],[1M Return vs Nifty]]-AVERAGE(Table2[1M Return vs Nifty]))/_xlfn.STDEV.P(Table2[1M Return vs Nifty])</f>
        <v>1.2642668471282625</v>
      </c>
      <c r="K8">
        <v>96.660265191900905</v>
      </c>
      <c r="L8">
        <f>(Table2[[#This Row],[6M Return vs Nifty]]-AVERAGE(Table2[6M Return vs Nifty]))/_xlfn.STDEV.P(Table2[6M Return vs Nifty])</f>
        <v>3.0532806304316873</v>
      </c>
      <c r="M8">
        <v>-0.321662804113928</v>
      </c>
      <c r="N8">
        <f>(Table2[[#This Row],[1W Return vs Nifty]]-AVERAGE(Table2[1W Return vs Nifty]))/_xlfn.STDEV.P(Table2[1W Return vs Nifty])</f>
        <v>-0.31299756531008094</v>
      </c>
      <c r="O8">
        <v>853.63</v>
      </c>
      <c r="P8">
        <v>785.99205578010901</v>
      </c>
      <c r="Q8">
        <v>600.21313458467205</v>
      </c>
      <c r="R8">
        <v>57.136711637392402</v>
      </c>
      <c r="S8" s="1">
        <f>(Table2[[#This Row],[Close Price]]-Table2[[#This Row],[20D EMA]])/Table2[[#This Row],[20D EMA]]</f>
        <v>3.8037557255485431E-2</v>
      </c>
      <c r="T8" s="1">
        <f>(Table2[[#This Row],[Close Price]]-Table2[[#This Row],[50D EMA]])/Table2[[#This Row],[50D EMA]]</f>
        <v>0.12736508401542604</v>
      </c>
      <c r="U8" s="1">
        <f>(Table2[[#This Row],[Close Price]]-Table2[[#This Row],[200D EMA]])/Table2[[#This Row],[200D EMA]]</f>
        <v>0.47630891252180341</v>
      </c>
      <c r="V8">
        <v>0.641747709907313</v>
      </c>
      <c r="W8">
        <v>869.85</v>
      </c>
      <c r="X8">
        <v>905.45</v>
      </c>
      <c r="Y8">
        <v>869.85</v>
      </c>
      <c r="Z8">
        <v>905.45</v>
      </c>
      <c r="AA8">
        <v>869.85</v>
      </c>
      <c r="AB8">
        <v>950</v>
      </c>
      <c r="AC8" s="1">
        <f>(Table2[[#This Row],[Close Price]]/Table2[[#This Row],[Day Low]])-1</f>
        <v>1.8681381847444944E-2</v>
      </c>
      <c r="AD8" s="1">
        <f>(Table2[[#This Row],[Day High]]/Table2[[#This Row],[Close Price]])-1</f>
        <v>2.1837264417108759E-2</v>
      </c>
      <c r="AE8" s="1">
        <f>(Table2[[#This Row],[Close Price]]/Table2[[#This Row],[Current Week Low]])-1</f>
        <v>1.8681381847444944E-2</v>
      </c>
      <c r="AF8" s="1">
        <f>(Table2[[#This Row],[Current Week High]]/Table2[[#This Row],[Close Price]])-1</f>
        <v>2.1837264417108759E-2</v>
      </c>
      <c r="AG8" s="1">
        <f>(Table2[[#This Row],[Close Price]]/Table2[[#This Row],[Current Month Low]])-1</f>
        <v>1.8681381847444944E-2</v>
      </c>
      <c r="AH8" s="1">
        <f>(Table2[[#This Row],[Current Month High]]/Table2[[#This Row],[Close Price]])-1</f>
        <v>7.2113756912312255E-2</v>
      </c>
      <c r="AI8">
        <v>7.2113756912312201</v>
      </c>
      <c r="AJ8">
        <v>163.75948801905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0.28999999999999998</v>
      </c>
      <c r="AM8" t="s">
        <v>3180</v>
      </c>
      <c r="AN8">
        <v>10.79</v>
      </c>
      <c r="AO8" t="s">
        <v>3180</v>
      </c>
      <c r="AP8">
        <v>0.201837704275279</v>
      </c>
      <c r="AQ8">
        <f>(Table2[[#This Row],[Sharpe Ratio]]-AVERAGE(Table2[Sharpe Ratio]))/_xlfn.STDEV.P(Table2[Sharpe Ratio])</f>
        <v>1.7010794676345498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7.5971638150922862</v>
      </c>
      <c r="AS8">
        <f>_xlfn.RANK.AVG(Table2[[#This Row],[1Y Return vs Nifty Z-Score]],Table2[1Y Return vs Nifty Z-Score])</f>
        <v>39</v>
      </c>
      <c r="AT8">
        <f>_xlfn.RANK.AVG(Table2[[#This Row],[6M Return vs Nifty Z-Score]],Table2[6M Return vs Nifty Z-Score])</f>
        <v>11</v>
      </c>
      <c r="AU8">
        <f>_xlfn.RANK.AVG(Table2[[#This Row],[Sharpe Ratio Z-Score]],Table2[Sharpe Ratio Z-Score])</f>
        <v>26</v>
      </c>
      <c r="AV8">
        <f>(Table2[[#This Row],[Rank 1Y]]+Table2[[#This Row],[Rank 6M]]+Table2[[#This Row],[Rank Sharpe]])/3</f>
        <v>25.333333333333332</v>
      </c>
    </row>
    <row r="9" spans="1:48" x14ac:dyDescent="0.3">
      <c r="A9" t="s">
        <v>929</v>
      </c>
      <c r="B9" t="s">
        <v>930</v>
      </c>
      <c r="C9" t="s">
        <v>3139</v>
      </c>
      <c r="D9" t="s">
        <v>128</v>
      </c>
      <c r="E9">
        <v>16058.494336239901</v>
      </c>
      <c r="F9">
        <v>1786.9</v>
      </c>
      <c r="G9">
        <v>118.470689424689</v>
      </c>
      <c r="H9">
        <f>(Table2[[#This Row],[1Y Return vs Nifty]]-AVERAGE(Table2[1Y Return vs Nifty]))/_xlfn.STDEV.P(Table2[1Y Return vs Nifty])</f>
        <v>1.9213552673517875</v>
      </c>
      <c r="I9">
        <v>-2.8037682397577801</v>
      </c>
      <c r="J9">
        <f>(Table2[[#This Row],[1M Return vs Nifty]]-AVERAGE(Table2[1M Return vs Nifty]))/_xlfn.STDEV.P(Table2[1M Return vs Nifty])</f>
        <v>-0.19291083706842604</v>
      </c>
      <c r="K9">
        <v>83.695530023479193</v>
      </c>
      <c r="L9">
        <f>(Table2[[#This Row],[6M Return vs Nifty]]-AVERAGE(Table2[6M Return vs Nifty]))/_xlfn.STDEV.P(Table2[6M Return vs Nifty])</f>
        <v>2.6168422190800942</v>
      </c>
      <c r="M9">
        <v>-2.4299961533043599</v>
      </c>
      <c r="N9">
        <f>(Table2[[#This Row],[1W Return vs Nifty]]-AVERAGE(Table2[1W Return vs Nifty]))/_xlfn.STDEV.P(Table2[1W Return vs Nifty])</f>
        <v>-0.74289384787989809</v>
      </c>
      <c r="O9">
        <v>1818.15</v>
      </c>
      <c r="P9">
        <v>1757.4758714002601</v>
      </c>
      <c r="Q9">
        <v>1369.2758955055001</v>
      </c>
      <c r="R9">
        <v>41.031478692510099</v>
      </c>
      <c r="S9" s="1">
        <f>(Table2[[#This Row],[Close Price]]-Table2[[#This Row],[20D EMA]])/Table2[[#This Row],[20D EMA]]</f>
        <v>-1.7187800786513763E-2</v>
      </c>
      <c r="T9" s="1">
        <f>(Table2[[#This Row],[Close Price]]-Table2[[#This Row],[50D EMA]])/Table2[[#This Row],[50D EMA]]</f>
        <v>1.6742266041067461E-2</v>
      </c>
      <c r="U9" s="1">
        <f>(Table2[[#This Row],[Close Price]]-Table2[[#This Row],[200D EMA]])/Table2[[#This Row],[200D EMA]]</f>
        <v>0.30499631656798015</v>
      </c>
      <c r="V9">
        <v>0.74830330502497699</v>
      </c>
      <c r="W9">
        <v>1780</v>
      </c>
      <c r="X9">
        <v>1812</v>
      </c>
      <c r="Y9">
        <v>1725</v>
      </c>
      <c r="Z9">
        <v>1862.95</v>
      </c>
      <c r="AA9">
        <v>1725</v>
      </c>
      <c r="AB9">
        <v>1938.6</v>
      </c>
      <c r="AC9" s="1">
        <f>(Table2[[#This Row],[Close Price]]/Table2[[#This Row],[Day Low]])-1</f>
        <v>3.8764044943819798E-3</v>
      </c>
      <c r="AD9" s="1">
        <f>(Table2[[#This Row],[Day High]]/Table2[[#This Row],[Close Price]])-1</f>
        <v>1.404667300912199E-2</v>
      </c>
      <c r="AE9" s="1">
        <f>(Table2[[#This Row],[Close Price]]/Table2[[#This Row],[Current Week Low]])-1</f>
        <v>3.588405797101446E-2</v>
      </c>
      <c r="AF9" s="1">
        <f>(Table2[[#This Row],[Current Week High]]/Table2[[#This Row],[Close Price]])-1</f>
        <v>4.255974033241916E-2</v>
      </c>
      <c r="AG9" s="1">
        <f>(Table2[[#This Row],[Close Price]]/Table2[[#This Row],[Current Month Low]])-1</f>
        <v>3.588405797101446E-2</v>
      </c>
      <c r="AH9" s="1">
        <f>(Table2[[#This Row],[Current Month High]]/Table2[[#This Row],[Close Price]])-1</f>
        <v>8.4895629302143227E-2</v>
      </c>
      <c r="AI9">
        <v>11.7969668140354</v>
      </c>
      <c r="AJ9">
        <v>159.70496330208499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-7.0000000000000007E-2</v>
      </c>
      <c r="AM9" t="s">
        <v>3181</v>
      </c>
      <c r="AN9">
        <v>5.24</v>
      </c>
      <c r="AO9" t="s">
        <v>3180</v>
      </c>
      <c r="AP9">
        <v>0.20661210066023</v>
      </c>
      <c r="AQ9">
        <f>(Table2[[#This Row],[Sharpe Ratio]]-AVERAGE(Table2[Sharpe Ratio]))/_xlfn.STDEV.P(Table2[Sharpe Ratio])</f>
        <v>1.7573930004699208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5.3597858019534783</v>
      </c>
      <c r="AS9">
        <f>_xlfn.RANK.AVG(Table2[[#This Row],[1Y Return vs Nifty Z-Score]],Table2[1Y Return vs Nifty Z-Score])</f>
        <v>37</v>
      </c>
      <c r="AT9">
        <f>_xlfn.RANK.AVG(Table2[[#This Row],[6M Return vs Nifty Z-Score]],Table2[6M Return vs Nifty Z-Score])</f>
        <v>18</v>
      </c>
      <c r="AU9">
        <f>_xlfn.RANK.AVG(Table2[[#This Row],[Sharpe Ratio Z-Score]],Table2[Sharpe Ratio Z-Score])</f>
        <v>22</v>
      </c>
      <c r="AV9">
        <f>(Table2[[#This Row],[Rank 1Y]]+Table2[[#This Row],[Rank 6M]]+Table2[[#This Row],[Rank Sharpe]])/3</f>
        <v>25.666666666666668</v>
      </c>
    </row>
    <row r="10" spans="1:48" x14ac:dyDescent="0.3">
      <c r="A10" t="s">
        <v>278</v>
      </c>
      <c r="B10" t="s">
        <v>279</v>
      </c>
      <c r="C10" t="s">
        <v>3132</v>
      </c>
      <c r="D10" t="s">
        <v>138</v>
      </c>
      <c r="E10">
        <v>91261.329777000006</v>
      </c>
      <c r="F10">
        <v>437.7</v>
      </c>
      <c r="G10">
        <v>153.919599494528</v>
      </c>
      <c r="H10">
        <f>(Table2[[#This Row],[1Y Return vs Nifty]]-AVERAGE(Table2[1Y Return vs Nifty]))/_xlfn.STDEV.P(Table2[1Y Return vs Nifty])</f>
        <v>2.598217409671252</v>
      </c>
      <c r="I10">
        <v>-3.93915278255343</v>
      </c>
      <c r="J10">
        <f>(Table2[[#This Row],[1M Return vs Nifty]]-AVERAGE(Table2[1M Return vs Nifty]))/_xlfn.STDEV.P(Table2[1M Return vs Nifty])</f>
        <v>-0.31850245685979733</v>
      </c>
      <c r="K10">
        <v>62.854266671233503</v>
      </c>
      <c r="L10">
        <f>(Table2[[#This Row],[6M Return vs Nifty]]-AVERAGE(Table2[6M Return vs Nifty]))/_xlfn.STDEV.P(Table2[6M Return vs Nifty])</f>
        <v>1.9152522714374072</v>
      </c>
      <c r="M10">
        <v>-2.7242970241928699</v>
      </c>
      <c r="N10">
        <f>(Table2[[#This Row],[1W Return vs Nifty]]-AVERAGE(Table2[1W Return vs Nifty]))/_xlfn.STDEV.P(Table2[1W Return vs Nifty])</f>
        <v>-0.8029027883069948</v>
      </c>
      <c r="O10">
        <v>459.84</v>
      </c>
      <c r="P10">
        <v>484.09683347431098</v>
      </c>
      <c r="Q10">
        <v>415.62793320585899</v>
      </c>
      <c r="R10">
        <v>39.264609125232703</v>
      </c>
      <c r="S10" s="1">
        <f>(Table2[[#This Row],[Close Price]]-Table2[[#This Row],[20D EMA]])/Table2[[#This Row],[20D EMA]]</f>
        <v>-4.814718162839246E-2</v>
      </c>
      <c r="T10" s="1">
        <f>(Table2[[#This Row],[Close Price]]-Table2[[#This Row],[50D EMA]])/Table2[[#This Row],[50D EMA]]</f>
        <v>-9.5842051147754681E-2</v>
      </c>
      <c r="U10" s="1">
        <f>(Table2[[#This Row],[Close Price]]-Table2[[#This Row],[200D EMA]])/Table2[[#This Row],[200D EMA]]</f>
        <v>5.310534983511029E-2</v>
      </c>
      <c r="V10">
        <v>0.54283278029747095</v>
      </c>
      <c r="W10">
        <v>432</v>
      </c>
      <c r="X10">
        <v>450.85</v>
      </c>
      <c r="Y10">
        <v>429.2</v>
      </c>
      <c r="Z10">
        <v>450.85</v>
      </c>
      <c r="AA10">
        <v>429.2</v>
      </c>
      <c r="AB10">
        <v>486.7</v>
      </c>
      <c r="AC10" s="1">
        <f>(Table2[[#This Row],[Close Price]]/Table2[[#This Row],[Day Low]])-1</f>
        <v>1.3194444444444509E-2</v>
      </c>
      <c r="AD10" s="1">
        <f>(Table2[[#This Row],[Day High]]/Table2[[#This Row],[Close Price]])-1</f>
        <v>3.0043408727439047E-2</v>
      </c>
      <c r="AE10" s="1">
        <f>(Table2[[#This Row],[Close Price]]/Table2[[#This Row],[Current Week Low]])-1</f>
        <v>1.980428704566628E-2</v>
      </c>
      <c r="AF10" s="1">
        <f>(Table2[[#This Row],[Current Week High]]/Table2[[#This Row],[Close Price]])-1</f>
        <v>3.0043408727439047E-2</v>
      </c>
      <c r="AG10" s="1">
        <f>(Table2[[#This Row],[Close Price]]/Table2[[#This Row],[Current Month Low]])-1</f>
        <v>1.980428704566628E-2</v>
      </c>
      <c r="AH10" s="1">
        <f>(Table2[[#This Row],[Current Month High]]/Table2[[#This Row],[Close Price]])-1</f>
        <v>0.11194882339501944</v>
      </c>
      <c r="AI10">
        <v>47.8181402787297</v>
      </c>
      <c r="AJ10">
        <v>179.50191570881199</v>
      </c>
      <c r="AK10" t="str">
        <f>IF(AND(Table2[[#This Row],[20D EMA]]&gt;Table2[[#This Row],[50D EMA]],Table2[[#This Row],[50D EMA]]&gt;Table2[[#This Row],[200D EMA]]),"Uptrend","Downtrend/NoTrend")</f>
        <v>Downtrend/NoTrend</v>
      </c>
      <c r="AL10">
        <v>-0.17</v>
      </c>
      <c r="AM10" t="s">
        <v>3181</v>
      </c>
      <c r="AN10">
        <v>4.28</v>
      </c>
      <c r="AO10" t="s">
        <v>3180</v>
      </c>
      <c r="AP10">
        <v>0.20340696243033601</v>
      </c>
      <c r="AQ10">
        <f>(Table2[[#This Row],[Sharpe Ratio]]-AVERAGE(Table2[Sharpe Ratio]))/_xlfn.STDEV.P(Table2[Sharpe Ratio])</f>
        <v>1.7195887122629439</v>
      </c>
      <c r="AR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">
        <f>_xlfn.RANK.AVG(Table2[[#This Row],[1Y Return vs Nifty Z-Score]],Table2[1Y Return vs Nifty Z-Score])</f>
        <v>21</v>
      </c>
      <c r="AT10">
        <f>_xlfn.RANK.AVG(Table2[[#This Row],[6M Return vs Nifty Z-Score]],Table2[6M Return vs Nifty Z-Score])</f>
        <v>33</v>
      </c>
      <c r="AU10">
        <f>_xlfn.RANK.AVG(Table2[[#This Row],[Sharpe Ratio Z-Score]],Table2[Sharpe Ratio Z-Score])</f>
        <v>24</v>
      </c>
      <c r="AV10">
        <f>(Table2[[#This Row],[Rank 1Y]]+Table2[[#This Row],[Rank 6M]]+Table2[[#This Row],[Rank Sharpe]])/3</f>
        <v>26</v>
      </c>
    </row>
    <row r="11" spans="1:48" x14ac:dyDescent="0.3">
      <c r="A11" t="s">
        <v>1142</v>
      </c>
      <c r="B11" t="s">
        <v>1143</v>
      </c>
      <c r="C11" t="s">
        <v>3129</v>
      </c>
      <c r="D11" t="s">
        <v>516</v>
      </c>
      <c r="E11">
        <v>10438.487545</v>
      </c>
      <c r="F11">
        <v>523.54999999999995</v>
      </c>
      <c r="G11">
        <v>110.44751614905</v>
      </c>
      <c r="H11">
        <f>(Table2[[#This Row],[1Y Return vs Nifty]]-AVERAGE(Table2[1Y Return vs Nifty]))/_xlfn.STDEV.P(Table2[1Y Return vs Nifty])</f>
        <v>1.7681606489319173</v>
      </c>
      <c r="I11">
        <v>11.9788755652541</v>
      </c>
      <c r="J11">
        <f>(Table2[[#This Row],[1M Return vs Nifty]]-AVERAGE(Table2[1M Return vs Nifty]))/_xlfn.STDEV.P(Table2[1M Return vs Nifty])</f>
        <v>1.4422850902064748</v>
      </c>
      <c r="K11">
        <v>57.653519358630902</v>
      </c>
      <c r="L11">
        <f>(Table2[[#This Row],[6M Return vs Nifty]]-AVERAGE(Table2[6M Return vs Nifty]))/_xlfn.STDEV.P(Table2[6M Return vs Nifty])</f>
        <v>1.7401768946196894</v>
      </c>
      <c r="M11">
        <v>2.4464885608918299</v>
      </c>
      <c r="N11">
        <f>(Table2[[#This Row],[1W Return vs Nifty]]-AVERAGE(Table2[1W Return vs Nifty]))/_xlfn.STDEV.P(Table2[1W Return vs Nifty])</f>
        <v>0.25143783664544433</v>
      </c>
      <c r="O11">
        <v>504.95</v>
      </c>
      <c r="P11">
        <v>478.12027526527697</v>
      </c>
      <c r="Q11">
        <v>384.94927142423302</v>
      </c>
      <c r="R11">
        <v>63.378660907730897</v>
      </c>
      <c r="S11" s="1">
        <f>(Table2[[#This Row],[Close Price]]-Table2[[#This Row],[20D EMA]])/Table2[[#This Row],[20D EMA]]</f>
        <v>3.6835330230715849E-2</v>
      </c>
      <c r="T11" s="1">
        <f>(Table2[[#This Row],[Close Price]]-Table2[[#This Row],[50D EMA]])/Table2[[#This Row],[50D EMA]]</f>
        <v>9.5017356688161914E-2</v>
      </c>
      <c r="U11" s="1">
        <f>(Table2[[#This Row],[Close Price]]-Table2[[#This Row],[200D EMA]])/Table2[[#This Row],[200D EMA]]</f>
        <v>0.36004933341729101</v>
      </c>
      <c r="V11">
        <v>1.1321884607122601</v>
      </c>
      <c r="W11">
        <v>521.9</v>
      </c>
      <c r="X11">
        <v>534.1</v>
      </c>
      <c r="Y11">
        <v>514.20000000000005</v>
      </c>
      <c r="Z11">
        <v>534.1</v>
      </c>
      <c r="AA11">
        <v>507.25</v>
      </c>
      <c r="AB11">
        <v>539.9</v>
      </c>
      <c r="AC11" s="1">
        <f>(Table2[[#This Row],[Close Price]]/Table2[[#This Row],[Day Low]])-1</f>
        <v>3.1615251963976743E-3</v>
      </c>
      <c r="AD11" s="1">
        <f>(Table2[[#This Row],[Day High]]/Table2[[#This Row],[Close Price]])-1</f>
        <v>2.0150892942412568E-2</v>
      </c>
      <c r="AE11" s="1">
        <f>(Table2[[#This Row],[Close Price]]/Table2[[#This Row],[Current Week Low]])-1</f>
        <v>1.8183586153247555E-2</v>
      </c>
      <c r="AF11" s="1">
        <f>(Table2[[#This Row],[Current Week High]]/Table2[[#This Row],[Close Price]])-1</f>
        <v>2.0150892942412568E-2</v>
      </c>
      <c r="AG11" s="1">
        <f>(Table2[[#This Row],[Close Price]]/Table2[[#This Row],[Current Month Low]])-1</f>
        <v>3.2134056185312954E-2</v>
      </c>
      <c r="AH11" s="1">
        <f>(Table2[[#This Row],[Current Month High]]/Table2[[#This Row],[Close Price]])-1</f>
        <v>3.1229108967624875E-2</v>
      </c>
      <c r="AI11">
        <v>3.1229108967624799</v>
      </c>
      <c r="AJ11">
        <v>143.62494183340999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</v>
      </c>
      <c r="AM11" t="s">
        <v>3180</v>
      </c>
      <c r="AN11">
        <v>14.89</v>
      </c>
      <c r="AO11" t="s">
        <v>3180</v>
      </c>
      <c r="AP11">
        <v>0.34314640053182599</v>
      </c>
      <c r="AQ11">
        <f>(Table2[[#This Row],[Sharpe Ratio]]-AVERAGE(Table2[Sharpe Ratio]))/_xlfn.STDEV.P(Table2[Sharpe Ratio])</f>
        <v>3.3678015545666247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8.5698620249701492</v>
      </c>
      <c r="AS11">
        <f>_xlfn.RANK.AVG(Table2[[#This Row],[1Y Return vs Nifty Z-Score]],Table2[1Y Return vs Nifty Z-Score])</f>
        <v>45</v>
      </c>
      <c r="AT11">
        <f>_xlfn.RANK.AVG(Table2[[#This Row],[6M Return vs Nifty Z-Score]],Table2[6M Return vs Nifty Z-Score])</f>
        <v>41</v>
      </c>
      <c r="AU11">
        <f>_xlfn.RANK.AVG(Table2[[#This Row],[Sharpe Ratio Z-Score]],Table2[Sharpe Ratio Z-Score])</f>
        <v>1</v>
      </c>
      <c r="AV11">
        <f>(Table2[[#This Row],[Rank 1Y]]+Table2[[#This Row],[Rank 6M]]+Table2[[#This Row],[Rank Sharpe]])/3</f>
        <v>29</v>
      </c>
    </row>
    <row r="12" spans="1:48" x14ac:dyDescent="0.3">
      <c r="A12" t="s">
        <v>1002</v>
      </c>
      <c r="B12" t="s">
        <v>1003</v>
      </c>
      <c r="C12" t="s">
        <v>3133</v>
      </c>
      <c r="D12" t="s">
        <v>51</v>
      </c>
      <c r="E12">
        <v>13617.570567299999</v>
      </c>
      <c r="F12">
        <v>300.5</v>
      </c>
      <c r="G12">
        <v>95.750704617130296</v>
      </c>
      <c r="H12">
        <f>(Table2[[#This Row],[1Y Return vs Nifty]]-AVERAGE(Table2[1Y Return vs Nifty]))/_xlfn.STDEV.P(Table2[1Y Return vs Nifty])</f>
        <v>1.4875394586283992</v>
      </c>
      <c r="I12">
        <v>3.50464876113048</v>
      </c>
      <c r="J12">
        <f>(Table2[[#This Row],[1M Return vs Nifty]]-AVERAGE(Table2[1M Return vs Nifty]))/_xlfn.STDEV.P(Table2[1M Return vs Nifty])</f>
        <v>0.50490059121660635</v>
      </c>
      <c r="K12">
        <v>84.338776784775902</v>
      </c>
      <c r="L12">
        <f>(Table2[[#This Row],[6M Return vs Nifty]]-AVERAGE(Table2[6M Return vs Nifty]))/_xlfn.STDEV.P(Table2[6M Return vs Nifty])</f>
        <v>2.6384961588606139</v>
      </c>
      <c r="M12">
        <v>2.9819861543908801</v>
      </c>
      <c r="N12">
        <f>(Table2[[#This Row],[1W Return vs Nifty]]-AVERAGE(Table2[1W Return vs Nifty]))/_xlfn.STDEV.P(Table2[1W Return vs Nifty])</f>
        <v>0.36062760251369347</v>
      </c>
      <c r="O12">
        <v>288.33</v>
      </c>
      <c r="P12">
        <v>275.48854376437299</v>
      </c>
      <c r="Q12">
        <v>213.082583026468</v>
      </c>
      <c r="R12">
        <v>61.818921800552701</v>
      </c>
      <c r="S12" s="1">
        <f>(Table2[[#This Row],[Close Price]]-Table2[[#This Row],[20D EMA]])/Table2[[#This Row],[20D EMA]]</f>
        <v>4.2208580446016775E-2</v>
      </c>
      <c r="T12" s="1">
        <f>(Table2[[#This Row],[Close Price]]-Table2[[#This Row],[50D EMA]])/Table2[[#This Row],[50D EMA]]</f>
        <v>9.0789460403186334E-2</v>
      </c>
      <c r="U12" s="1">
        <f>(Table2[[#This Row],[Close Price]]-Table2[[#This Row],[200D EMA]])/Table2[[#This Row],[200D EMA]]</f>
        <v>0.41025134824216708</v>
      </c>
      <c r="V12">
        <v>0.49309987703810199</v>
      </c>
      <c r="W12">
        <v>289.25</v>
      </c>
      <c r="X12">
        <v>310.95</v>
      </c>
      <c r="Y12">
        <v>284.39999999999998</v>
      </c>
      <c r="Z12">
        <v>310.95</v>
      </c>
      <c r="AA12">
        <v>282</v>
      </c>
      <c r="AB12">
        <v>310.95</v>
      </c>
      <c r="AC12" s="1">
        <f>(Table2[[#This Row],[Close Price]]/Table2[[#This Row],[Day Low]])-1</f>
        <v>3.8893690579083762E-2</v>
      </c>
      <c r="AD12" s="1">
        <f>(Table2[[#This Row],[Day High]]/Table2[[#This Row],[Close Price]])-1</f>
        <v>3.4775374376039947E-2</v>
      </c>
      <c r="AE12" s="1">
        <f>(Table2[[#This Row],[Close Price]]/Table2[[#This Row],[Current Week Low]])-1</f>
        <v>5.6610407876230839E-2</v>
      </c>
      <c r="AF12" s="1">
        <f>(Table2[[#This Row],[Current Week High]]/Table2[[#This Row],[Close Price]])-1</f>
        <v>3.4775374376039947E-2</v>
      </c>
      <c r="AG12" s="1">
        <f>(Table2[[#This Row],[Close Price]]/Table2[[#This Row],[Current Month Low]])-1</f>
        <v>6.560283687943258E-2</v>
      </c>
      <c r="AH12" s="1">
        <f>(Table2[[#This Row],[Current Month High]]/Table2[[#This Row],[Close Price]])-1</f>
        <v>3.4775374376039947E-2</v>
      </c>
      <c r="AI12">
        <v>9.4176372712146499</v>
      </c>
      <c r="AJ12">
        <v>131.15384615384599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0.3</v>
      </c>
      <c r="AM12" t="s">
        <v>3180</v>
      </c>
      <c r="AN12">
        <v>14</v>
      </c>
      <c r="AO12" t="s">
        <v>3180</v>
      </c>
      <c r="AP12">
        <v>0.20367127840433499</v>
      </c>
      <c r="AQ12">
        <f>(Table2[[#This Row],[Sharpe Ratio]]-AVERAGE(Table2[Sharpe Ratio]))/_xlfn.STDEV.P(Table2[Sharpe Ratio])</f>
        <v>1.7227062930167369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6.71427010423605</v>
      </c>
      <c r="AS12">
        <f>_xlfn.RANK.AVG(Table2[[#This Row],[1Y Return vs Nifty Z-Score]],Table2[1Y Return vs Nifty Z-Score])</f>
        <v>56</v>
      </c>
      <c r="AT12">
        <f>_xlfn.RANK.AVG(Table2[[#This Row],[6M Return vs Nifty Z-Score]],Table2[6M Return vs Nifty Z-Score])</f>
        <v>16</v>
      </c>
      <c r="AU12">
        <f>_xlfn.RANK.AVG(Table2[[#This Row],[Sharpe Ratio Z-Score]],Table2[Sharpe Ratio Z-Score])</f>
        <v>23</v>
      </c>
      <c r="AV12">
        <f>(Table2[[#This Row],[Rank 1Y]]+Table2[[#This Row],[Rank 6M]]+Table2[[#This Row],[Rank Sharpe]])/3</f>
        <v>31.666666666666668</v>
      </c>
    </row>
    <row r="13" spans="1:48" x14ac:dyDescent="0.3">
      <c r="A13" t="s">
        <v>1057</v>
      </c>
      <c r="B13" t="s">
        <v>1058</v>
      </c>
      <c r="C13" t="s">
        <v>3129</v>
      </c>
      <c r="D13" t="s">
        <v>208</v>
      </c>
      <c r="E13">
        <v>12344.573508400001</v>
      </c>
      <c r="F13">
        <v>2981.3</v>
      </c>
      <c r="G13">
        <v>120.151861092952</v>
      </c>
      <c r="H13">
        <f>(Table2[[#This Row],[1Y Return vs Nifty]]-AVERAGE(Table2[1Y Return vs Nifty]))/_xlfn.STDEV.P(Table2[1Y Return vs Nifty])</f>
        <v>1.9534555901754069</v>
      </c>
      <c r="I13">
        <v>15.9479320626063</v>
      </c>
      <c r="J13">
        <f>(Table2[[#This Row],[1M Return vs Nifty]]-AVERAGE(Table2[1M Return vs Nifty]))/_xlfn.STDEV.P(Table2[1M Return vs Nifty])</f>
        <v>1.8813259752607352</v>
      </c>
      <c r="K13">
        <v>87.726219771235904</v>
      </c>
      <c r="L13">
        <f>(Table2[[#This Row],[6M Return vs Nifty]]-AVERAGE(Table2[6M Return vs Nifty]))/_xlfn.STDEV.P(Table2[6M Return vs Nifty])</f>
        <v>2.7525293586405581</v>
      </c>
      <c r="M13">
        <v>0.76338440687312104</v>
      </c>
      <c r="N13">
        <f>(Table2[[#This Row],[1W Return vs Nifty]]-AVERAGE(Table2[1W Return vs Nifty]))/_xlfn.STDEV.P(Table2[1W Return vs Nifty])</f>
        <v>-9.1752778476351285E-2</v>
      </c>
      <c r="O13">
        <v>2846.86</v>
      </c>
      <c r="P13">
        <v>2647.9291542045598</v>
      </c>
      <c r="Q13">
        <v>2061.77185190925</v>
      </c>
      <c r="R13">
        <v>55.587767845266498</v>
      </c>
      <c r="S13" s="1">
        <f>(Table2[[#This Row],[Close Price]]-Table2[[#This Row],[20D EMA]])/Table2[[#This Row],[20D EMA]]</f>
        <v>4.7223959028543747E-2</v>
      </c>
      <c r="T13" s="1">
        <f>(Table2[[#This Row],[Close Price]]-Table2[[#This Row],[50D EMA]])/Table2[[#This Row],[50D EMA]]</f>
        <v>0.12589870286600821</v>
      </c>
      <c r="U13" s="1">
        <f>(Table2[[#This Row],[Close Price]]-Table2[[#This Row],[200D EMA]])/Table2[[#This Row],[200D EMA]]</f>
        <v>0.44598928210182187</v>
      </c>
      <c r="V13">
        <v>1.9947792645781901</v>
      </c>
      <c r="W13">
        <v>2885.55</v>
      </c>
      <c r="X13">
        <v>2992.7</v>
      </c>
      <c r="Y13">
        <v>2885.55</v>
      </c>
      <c r="Z13">
        <v>3050</v>
      </c>
      <c r="AA13">
        <v>2820</v>
      </c>
      <c r="AB13">
        <v>3735.2</v>
      </c>
      <c r="AC13" s="1">
        <f>(Table2[[#This Row],[Close Price]]/Table2[[#This Row],[Day Low]])-1</f>
        <v>3.3182582176707998E-2</v>
      </c>
      <c r="AD13" s="1">
        <f>(Table2[[#This Row],[Day High]]/Table2[[#This Row],[Close Price]])-1</f>
        <v>3.8238352396604558E-3</v>
      </c>
      <c r="AE13" s="1">
        <f>(Table2[[#This Row],[Close Price]]/Table2[[#This Row],[Current Week Low]])-1</f>
        <v>3.3182582176707998E-2</v>
      </c>
      <c r="AF13" s="1">
        <f>(Table2[[#This Row],[Current Week High]]/Table2[[#This Row],[Close Price]])-1</f>
        <v>2.3043638681112144E-2</v>
      </c>
      <c r="AG13" s="1">
        <f>(Table2[[#This Row],[Close Price]]/Table2[[#This Row],[Current Month Low]])-1</f>
        <v>5.719858156028379E-2</v>
      </c>
      <c r="AH13" s="1">
        <f>(Table2[[#This Row],[Current Month High]]/Table2[[#This Row],[Close Price]])-1</f>
        <v>0.25287626203334113</v>
      </c>
      <c r="AI13">
        <v>25.287626203334099</v>
      </c>
      <c r="AJ13">
        <v>162.66960352422899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0.22</v>
      </c>
      <c r="AM13" t="s">
        <v>3180</v>
      </c>
      <c r="AN13">
        <v>16.309999999999999</v>
      </c>
      <c r="AO13" t="s">
        <v>3180</v>
      </c>
      <c r="AP13">
        <v>0.17960116165665499</v>
      </c>
      <c r="AQ13">
        <f>(Table2[[#This Row],[Sharpe Ratio]]-AVERAGE(Table2[Sharpe Ratio]))/_xlfn.STDEV.P(Table2[Sharpe Ratio])</f>
        <v>1.4388016482130159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7.9343597938133641</v>
      </c>
      <c r="AS13">
        <f>_xlfn.RANK.AVG(Table2[[#This Row],[1Y Return vs Nifty Z-Score]],Table2[1Y Return vs Nifty Z-Score])</f>
        <v>34</v>
      </c>
      <c r="AT13">
        <f>_xlfn.RANK.AVG(Table2[[#This Row],[6M Return vs Nifty Z-Score]],Table2[6M Return vs Nifty Z-Score])</f>
        <v>13</v>
      </c>
      <c r="AU13">
        <f>_xlfn.RANK.AVG(Table2[[#This Row],[Sharpe Ratio Z-Score]],Table2[Sharpe Ratio Z-Score])</f>
        <v>53</v>
      </c>
      <c r="AV13">
        <f>(Table2[[#This Row],[Rank 1Y]]+Table2[[#This Row],[Rank 6M]]+Table2[[#This Row],[Rank Sharpe]])/3</f>
        <v>33.333333333333336</v>
      </c>
    </row>
    <row r="14" spans="1:48" x14ac:dyDescent="0.3">
      <c r="A14" t="s">
        <v>1014</v>
      </c>
      <c r="B14" t="s">
        <v>1015</v>
      </c>
      <c r="C14" t="s">
        <v>3134</v>
      </c>
      <c r="D14" t="s">
        <v>114</v>
      </c>
      <c r="E14">
        <v>13468.24121916</v>
      </c>
      <c r="F14">
        <v>928.2</v>
      </c>
      <c r="G14">
        <v>108.864101946087</v>
      </c>
      <c r="H14">
        <f>(Table2[[#This Row],[1Y Return vs Nifty]]-AVERAGE(Table2[1Y Return vs Nifty]))/_xlfn.STDEV.P(Table2[1Y Return vs Nifty])</f>
        <v>1.737926908952744</v>
      </c>
      <c r="I14">
        <v>-6.7727236593403797</v>
      </c>
      <c r="J14">
        <f>(Table2[[#This Row],[1M Return vs Nifty]]-AVERAGE(Table2[1M Return vs Nifty]))/_xlfn.STDEV.P(Table2[1M Return vs Nifty])</f>
        <v>-0.63194054131096122</v>
      </c>
      <c r="K14">
        <v>79.017604246622199</v>
      </c>
      <c r="L14">
        <f>(Table2[[#This Row],[6M Return vs Nifty]]-AVERAGE(Table2[6M Return vs Nifty]))/_xlfn.STDEV.P(Table2[6M Return vs Nifty])</f>
        <v>2.459366847007324</v>
      </c>
      <c r="M14">
        <v>-5.1257081073720796</v>
      </c>
      <c r="N14">
        <f>(Table2[[#This Row],[1W Return vs Nifty]]-AVERAGE(Table2[1W Return vs Nifty]))/_xlfn.STDEV.P(Table2[1W Return vs Nifty])</f>
        <v>-1.2925586095636807</v>
      </c>
      <c r="O14">
        <v>972.08</v>
      </c>
      <c r="P14">
        <v>983.32732041493898</v>
      </c>
      <c r="Q14">
        <v>782.19675349280305</v>
      </c>
      <c r="R14">
        <v>34.039802604141002</v>
      </c>
      <c r="S14" s="1">
        <f>(Table2[[#This Row],[Close Price]]-Table2[[#This Row],[20D EMA]])/Table2[[#This Row],[20D EMA]]</f>
        <v>-4.514031766932762E-2</v>
      </c>
      <c r="T14" s="1">
        <f>(Table2[[#This Row],[Close Price]]-Table2[[#This Row],[50D EMA]])/Table2[[#This Row],[50D EMA]]</f>
        <v>-5.6062024587780819E-2</v>
      </c>
      <c r="U14" s="1">
        <f>(Table2[[#This Row],[Close Price]]-Table2[[#This Row],[200D EMA]])/Table2[[#This Row],[200D EMA]]</f>
        <v>0.18665795511837338</v>
      </c>
      <c r="V14">
        <v>0.34585486799349202</v>
      </c>
      <c r="W14">
        <v>922.85</v>
      </c>
      <c r="X14">
        <v>975.45</v>
      </c>
      <c r="Y14">
        <v>912.9</v>
      </c>
      <c r="Z14">
        <v>975.45</v>
      </c>
      <c r="AA14">
        <v>912.9</v>
      </c>
      <c r="AB14">
        <v>1018.75</v>
      </c>
      <c r="AC14" s="1">
        <f>(Table2[[#This Row],[Close Price]]/Table2[[#This Row],[Day Low]])-1</f>
        <v>5.7972584927128423E-3</v>
      </c>
      <c r="AD14" s="1">
        <f>(Table2[[#This Row],[Day High]]/Table2[[#This Row],[Close Price]])-1</f>
        <v>5.0904977375565652E-2</v>
      </c>
      <c r="AE14" s="1">
        <f>(Table2[[#This Row],[Close Price]]/Table2[[#This Row],[Current Week Low]])-1</f>
        <v>1.6759776536312998E-2</v>
      </c>
      <c r="AF14" s="1">
        <f>(Table2[[#This Row],[Current Week High]]/Table2[[#This Row],[Close Price]])-1</f>
        <v>5.0904977375565652E-2</v>
      </c>
      <c r="AG14" s="1">
        <f>(Table2[[#This Row],[Close Price]]/Table2[[#This Row],[Current Month Low]])-1</f>
        <v>1.6759776536312998E-2</v>
      </c>
      <c r="AH14" s="1">
        <f>(Table2[[#This Row],[Current Month High]]/Table2[[#This Row],[Close Price]])-1</f>
        <v>9.7554406377935665E-2</v>
      </c>
      <c r="AI14">
        <v>45.205774617539298</v>
      </c>
      <c r="AJ14">
        <v>148.11547714514799</v>
      </c>
      <c r="AK14" t="str">
        <f>IF(AND(Table2[[#This Row],[20D EMA]]&gt;Table2[[#This Row],[50D EMA]],Table2[[#This Row],[50D EMA]]&gt;Table2[[#This Row],[200D EMA]]),"Uptrend","Downtrend/NoTrend")</f>
        <v>Downtrend/NoTrend</v>
      </c>
      <c r="AL14">
        <v>0.12</v>
      </c>
      <c r="AM14" t="s">
        <v>3180</v>
      </c>
      <c r="AN14">
        <v>3.98</v>
      </c>
      <c r="AO14" t="s">
        <v>3180</v>
      </c>
      <c r="AP14">
        <v>0.19273261634057501</v>
      </c>
      <c r="AQ14">
        <f>(Table2[[#This Row],[Sharpe Ratio]]-AVERAGE(Table2[Sharpe Ratio]))/_xlfn.STDEV.P(Table2[Sharpe Ratio])</f>
        <v>1.5936858565812118</v>
      </c>
      <c r="AR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">
        <f>_xlfn.RANK.AVG(Table2[[#This Row],[1Y Return vs Nifty Z-Score]],Table2[1Y Return vs Nifty Z-Score])</f>
        <v>46</v>
      </c>
      <c r="AT14">
        <f>_xlfn.RANK.AVG(Table2[[#This Row],[6M Return vs Nifty Z-Score]],Table2[6M Return vs Nifty Z-Score])</f>
        <v>20</v>
      </c>
      <c r="AU14">
        <f>_xlfn.RANK.AVG(Table2[[#This Row],[Sharpe Ratio Z-Score]],Table2[Sharpe Ratio Z-Score])</f>
        <v>35</v>
      </c>
      <c r="AV14">
        <f>(Table2[[#This Row],[Rank 1Y]]+Table2[[#This Row],[Rank 6M]]+Table2[[#This Row],[Rank Sharpe]])/3</f>
        <v>33.666666666666664</v>
      </c>
    </row>
    <row r="15" spans="1:48" x14ac:dyDescent="0.3">
      <c r="A15" t="s">
        <v>338</v>
      </c>
      <c r="B15" t="s">
        <v>339</v>
      </c>
      <c r="C15" t="s">
        <v>3140</v>
      </c>
      <c r="D15" t="s">
        <v>91</v>
      </c>
      <c r="E15">
        <v>72629.690114269994</v>
      </c>
      <c r="F15">
        <v>704.3</v>
      </c>
      <c r="G15">
        <v>86.022999682592598</v>
      </c>
      <c r="H15">
        <f>(Table2[[#This Row],[1Y Return vs Nifty]]-AVERAGE(Table2[1Y Return vs Nifty]))/_xlfn.STDEV.P(Table2[1Y Return vs Nifty])</f>
        <v>1.301798481293106</v>
      </c>
      <c r="I15">
        <v>0.77567202090725496</v>
      </c>
      <c r="J15">
        <f>(Table2[[#This Row],[1M Return vs Nifty]]-AVERAGE(Table2[1M Return vs Nifty]))/_xlfn.STDEV.P(Table2[1M Return vs Nifty])</f>
        <v>0.20303228470109497</v>
      </c>
      <c r="K15">
        <v>67.7415639085077</v>
      </c>
      <c r="L15">
        <f>(Table2[[#This Row],[6M Return vs Nifty]]-AVERAGE(Table2[6M Return vs Nifty]))/_xlfn.STDEV.P(Table2[6M Return vs Nifty])</f>
        <v>2.0797758204593997</v>
      </c>
      <c r="M15">
        <v>8.2548714625761495</v>
      </c>
      <c r="N15">
        <f>(Table2[[#This Row],[1W Return vs Nifty]]-AVERAGE(Table2[1W Return vs Nifty]))/_xlfn.STDEV.P(Table2[1W Return vs Nifty])</f>
        <v>1.4357867054497953</v>
      </c>
      <c r="O15">
        <v>691.73</v>
      </c>
      <c r="P15">
        <v>677.01606690286405</v>
      </c>
      <c r="Q15">
        <v>532.08961433052104</v>
      </c>
      <c r="R15">
        <v>58.878979929519197</v>
      </c>
      <c r="S15" s="1">
        <f>(Table2[[#This Row],[Close Price]]-Table2[[#This Row],[20D EMA]])/Table2[[#This Row],[20D EMA]]</f>
        <v>1.8171830049296598E-2</v>
      </c>
      <c r="T15" s="1">
        <f>(Table2[[#This Row],[Close Price]]-Table2[[#This Row],[50D EMA]])/Table2[[#This Row],[50D EMA]]</f>
        <v>4.0300274145562497E-2</v>
      </c>
      <c r="U15" s="1">
        <f>(Table2[[#This Row],[Close Price]]-Table2[[#This Row],[200D EMA]])/Table2[[#This Row],[200D EMA]]</f>
        <v>0.32364921440189215</v>
      </c>
      <c r="V15">
        <v>0.68588843979118796</v>
      </c>
      <c r="W15">
        <v>695.6</v>
      </c>
      <c r="X15">
        <v>719.45</v>
      </c>
      <c r="Y15">
        <v>685.35</v>
      </c>
      <c r="Z15">
        <v>719.45</v>
      </c>
      <c r="AA15">
        <v>632.4</v>
      </c>
      <c r="AB15">
        <v>719.45</v>
      </c>
      <c r="AC15" s="1">
        <f>(Table2[[#This Row],[Close Price]]/Table2[[#This Row],[Day Low]])-1</f>
        <v>1.2507188039102779E-2</v>
      </c>
      <c r="AD15" s="1">
        <f>(Table2[[#This Row],[Day High]]/Table2[[#This Row],[Close Price]])-1</f>
        <v>2.1510719863694572E-2</v>
      </c>
      <c r="AE15" s="1">
        <f>(Table2[[#This Row],[Close Price]]/Table2[[#This Row],[Current Week Low]])-1</f>
        <v>2.7650105785365087E-2</v>
      </c>
      <c r="AF15" s="1">
        <f>(Table2[[#This Row],[Current Week High]]/Table2[[#This Row],[Close Price]])-1</f>
        <v>2.1510719863694572E-2</v>
      </c>
      <c r="AG15" s="1">
        <f>(Table2[[#This Row],[Close Price]]/Table2[[#This Row],[Current Month Low]])-1</f>
        <v>0.11369386464263131</v>
      </c>
      <c r="AH15" s="1">
        <f>(Table2[[#This Row],[Current Month High]]/Table2[[#This Row],[Close Price]])-1</f>
        <v>2.1510719863694572E-2</v>
      </c>
      <c r="AI15">
        <v>11.6356666193383</v>
      </c>
      <c r="AJ15">
        <v>131.601446892469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0.23</v>
      </c>
      <c r="AM15" t="s">
        <v>3180</v>
      </c>
      <c r="AN15">
        <v>4.8499999999999996</v>
      </c>
      <c r="AO15" t="s">
        <v>3180</v>
      </c>
      <c r="AP15">
        <v>0.249789705959817</v>
      </c>
      <c r="AQ15">
        <f>(Table2[[#This Row],[Sharpe Ratio]]-AVERAGE(Table2[Sharpe Ratio]))/_xlfn.STDEV.P(Table2[Sharpe Ratio])</f>
        <v>2.2666685816627719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7.2870618735661683</v>
      </c>
      <c r="AS15">
        <f>_xlfn.RANK.AVG(Table2[[#This Row],[1Y Return vs Nifty Z-Score]],Table2[1Y Return vs Nifty Z-Score])</f>
        <v>67</v>
      </c>
      <c r="AT15">
        <f>_xlfn.RANK.AVG(Table2[[#This Row],[6M Return vs Nifty Z-Score]],Table2[6M Return vs Nifty Z-Score])</f>
        <v>27</v>
      </c>
      <c r="AU15">
        <f>_xlfn.RANK.AVG(Table2[[#This Row],[Sharpe Ratio Z-Score]],Table2[Sharpe Ratio Z-Score])</f>
        <v>7</v>
      </c>
      <c r="AV15">
        <f>(Table2[[#This Row],[Rank 1Y]]+Table2[[#This Row],[Rank 6M]]+Table2[[#This Row],[Rank Sharpe]])/3</f>
        <v>33.666666666666664</v>
      </c>
    </row>
    <row r="16" spans="1:48" x14ac:dyDescent="0.3">
      <c r="A16" t="s">
        <v>374</v>
      </c>
      <c r="B16" t="s">
        <v>375</v>
      </c>
      <c r="C16" t="s">
        <v>3129</v>
      </c>
      <c r="D16" t="s">
        <v>376</v>
      </c>
      <c r="E16">
        <v>63331.768267380001</v>
      </c>
      <c r="F16">
        <v>4678.2</v>
      </c>
      <c r="G16">
        <v>97.722900102608705</v>
      </c>
      <c r="H16">
        <f>(Table2[[#This Row],[1Y Return vs Nifty]]-AVERAGE(Table2[1Y Return vs Nifty]))/_xlfn.STDEV.P(Table2[1Y Return vs Nifty])</f>
        <v>1.5251965955825046</v>
      </c>
      <c r="I16">
        <v>5.9047131792557401</v>
      </c>
      <c r="J16">
        <f>(Table2[[#This Row],[1M Return vs Nifty]]-AVERAGE(Table2[1M Return vs Nifty]))/_xlfn.STDEV.P(Table2[1M Return vs Nifty])</f>
        <v>0.77038595455771919</v>
      </c>
      <c r="K16">
        <v>71.804117746305707</v>
      </c>
      <c r="L16">
        <f>(Table2[[#This Row],[6M Return vs Nifty]]-AVERAGE(Table2[6M Return vs Nifty]))/_xlfn.STDEV.P(Table2[6M Return vs Nifty])</f>
        <v>2.2165356169354218</v>
      </c>
      <c r="M16">
        <v>5.8060094433298399</v>
      </c>
      <c r="N16">
        <f>(Table2[[#This Row],[1W Return vs Nifty]]-AVERAGE(Table2[1W Return vs Nifty]))/_xlfn.STDEV.P(Table2[1W Return vs Nifty])</f>
        <v>0.93645547824862851</v>
      </c>
      <c r="O16">
        <v>4445.55</v>
      </c>
      <c r="P16">
        <v>4009.52951998257</v>
      </c>
      <c r="Q16">
        <v>3000.58218102094</v>
      </c>
      <c r="R16">
        <v>59.923699607190301</v>
      </c>
      <c r="S16" s="1">
        <f>(Table2[[#This Row],[Close Price]]-Table2[[#This Row],[20D EMA]])/Table2[[#This Row],[20D EMA]]</f>
        <v>5.2333232108512921E-2</v>
      </c>
      <c r="T16" s="1">
        <f>(Table2[[#This Row],[Close Price]]-Table2[[#This Row],[50D EMA]])/Table2[[#This Row],[50D EMA]]</f>
        <v>0.16677030975453114</v>
      </c>
      <c r="U16" s="1">
        <f>(Table2[[#This Row],[Close Price]]-Table2[[#This Row],[200D EMA]])/Table2[[#This Row],[200D EMA]]</f>
        <v>0.55909744102001402</v>
      </c>
      <c r="V16">
        <v>0.74495186226272903</v>
      </c>
      <c r="W16">
        <v>4621.05</v>
      </c>
      <c r="X16">
        <v>4783.8999999999996</v>
      </c>
      <c r="Y16">
        <v>4560</v>
      </c>
      <c r="Z16">
        <v>4783.8999999999996</v>
      </c>
      <c r="AA16">
        <v>4372</v>
      </c>
      <c r="AB16">
        <v>4969</v>
      </c>
      <c r="AC16" s="1">
        <f>(Table2[[#This Row],[Close Price]]/Table2[[#This Row],[Day Low]])-1</f>
        <v>1.2367319115785369E-2</v>
      </c>
      <c r="AD16" s="1">
        <f>(Table2[[#This Row],[Day High]]/Table2[[#This Row],[Close Price]])-1</f>
        <v>2.2594160147065168E-2</v>
      </c>
      <c r="AE16" s="1">
        <f>(Table2[[#This Row],[Close Price]]/Table2[[#This Row],[Current Week Low]])-1</f>
        <v>2.5921052631578956E-2</v>
      </c>
      <c r="AF16" s="1">
        <f>(Table2[[#This Row],[Current Week High]]/Table2[[#This Row],[Close Price]])-1</f>
        <v>2.2594160147065168E-2</v>
      </c>
      <c r="AG16" s="1">
        <f>(Table2[[#This Row],[Close Price]]/Table2[[#This Row],[Current Month Low]])-1</f>
        <v>7.0036596523330275E-2</v>
      </c>
      <c r="AH16" s="1">
        <f>(Table2[[#This Row],[Current Month High]]/Table2[[#This Row],[Close Price]])-1</f>
        <v>6.2160660082937857E-2</v>
      </c>
      <c r="AI16">
        <v>6.6606814586806999</v>
      </c>
      <c r="AJ16">
        <v>141.01388423791201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0.7</v>
      </c>
      <c r="AM16" t="s">
        <v>3180</v>
      </c>
      <c r="AN16">
        <v>15.15</v>
      </c>
      <c r="AO16" t="s">
        <v>3180</v>
      </c>
      <c r="AP16">
        <v>0.19814179165305501</v>
      </c>
      <c r="AQ16">
        <f>(Table2[[#This Row],[Sharpe Ratio]]-AVERAGE(Table2[Sharpe Ratio]))/_xlfn.STDEV.P(Table2[Sharpe Ratio])</f>
        <v>1.6574865440423026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7.1060601893665769</v>
      </c>
      <c r="AS16">
        <f>_xlfn.RANK.AVG(Table2[[#This Row],[1Y Return vs Nifty Z-Score]],Table2[1Y Return vs Nifty Z-Score])</f>
        <v>54</v>
      </c>
      <c r="AT16">
        <f>_xlfn.RANK.AVG(Table2[[#This Row],[6M Return vs Nifty Z-Score]],Table2[6M Return vs Nifty Z-Score])</f>
        <v>23</v>
      </c>
      <c r="AU16">
        <f>_xlfn.RANK.AVG(Table2[[#This Row],[Sharpe Ratio Z-Score]],Table2[Sharpe Ratio Z-Score])</f>
        <v>29</v>
      </c>
      <c r="AV16">
        <f>(Table2[[#This Row],[Rank 1Y]]+Table2[[#This Row],[Rank 6M]]+Table2[[#This Row],[Rank Sharpe]])/3</f>
        <v>35.333333333333336</v>
      </c>
    </row>
    <row r="17" spans="1:48" x14ac:dyDescent="0.3">
      <c r="A17" t="s">
        <v>309</v>
      </c>
      <c r="B17" t="s">
        <v>310</v>
      </c>
      <c r="C17" t="s">
        <v>3139</v>
      </c>
      <c r="D17" t="s">
        <v>311</v>
      </c>
      <c r="E17">
        <v>81739.914749999996</v>
      </c>
      <c r="F17">
        <v>4052.75</v>
      </c>
      <c r="G17">
        <v>80.658525725469403</v>
      </c>
      <c r="H17">
        <f>(Table2[[#This Row],[1Y Return vs Nifty]]-AVERAGE(Table2[1Y Return vs Nifty]))/_xlfn.STDEV.P(Table2[1Y Return vs Nifty])</f>
        <v>1.199369116669996</v>
      </c>
      <c r="I17">
        <v>-2.63203674601511</v>
      </c>
      <c r="J17">
        <f>(Table2[[#This Row],[1M Return vs Nifty]]-AVERAGE(Table2[1M Return vs Nifty]))/_xlfn.STDEV.P(Table2[1M Return vs Nifty])</f>
        <v>-0.17391459777206672</v>
      </c>
      <c r="K17">
        <v>81.748553462816602</v>
      </c>
      <c r="L17">
        <f>(Table2[[#This Row],[6M Return vs Nifty]]-AVERAGE(Table2[6M Return vs Nifty]))/_xlfn.STDEV.P(Table2[6M Return vs Nifty])</f>
        <v>2.5513001662702477</v>
      </c>
      <c r="M17">
        <v>3.5639147063727501</v>
      </c>
      <c r="N17">
        <f>(Table2[[#This Row],[1W Return vs Nifty]]-AVERAGE(Table2[1W Return vs Nifty]))/_xlfn.STDEV.P(Table2[1W Return vs Nifty])</f>
        <v>0.47928479745599406</v>
      </c>
      <c r="O17">
        <v>4166.6400000000003</v>
      </c>
      <c r="P17">
        <v>4239.4099138851097</v>
      </c>
      <c r="Q17">
        <v>3637.8468252617799</v>
      </c>
      <c r="R17">
        <v>40.323191769643003</v>
      </c>
      <c r="S17" s="1">
        <f>(Table2[[#This Row],[Close Price]]-Table2[[#This Row],[20D EMA]])/Table2[[#This Row],[20D EMA]]</f>
        <v>-2.7333774936159669E-2</v>
      </c>
      <c r="T17" s="1">
        <f>(Table2[[#This Row],[Close Price]]-Table2[[#This Row],[50D EMA]])/Table2[[#This Row],[50D EMA]]</f>
        <v>-4.4029692263008735E-2</v>
      </c>
      <c r="U17" s="1">
        <f>(Table2[[#This Row],[Close Price]]-Table2[[#This Row],[200D EMA]])/Table2[[#This Row],[200D EMA]]</f>
        <v>0.11405185393103064</v>
      </c>
      <c r="V17">
        <v>0.69302794664953704</v>
      </c>
      <c r="W17">
        <v>4041</v>
      </c>
      <c r="X17">
        <v>4160</v>
      </c>
      <c r="Y17">
        <v>4041</v>
      </c>
      <c r="Z17">
        <v>4183</v>
      </c>
      <c r="AA17">
        <v>3986.6</v>
      </c>
      <c r="AB17">
        <v>4387</v>
      </c>
      <c r="AC17" s="1">
        <f>(Table2[[#This Row],[Close Price]]/Table2[[#This Row],[Day Low]])-1</f>
        <v>2.9076961148231106E-3</v>
      </c>
      <c r="AD17" s="1">
        <f>(Table2[[#This Row],[Day High]]/Table2[[#This Row],[Close Price]])-1</f>
        <v>2.6463512429831582E-2</v>
      </c>
      <c r="AE17" s="1">
        <f>(Table2[[#This Row],[Close Price]]/Table2[[#This Row],[Current Week Low]])-1</f>
        <v>2.9076961148231106E-3</v>
      </c>
      <c r="AF17" s="1">
        <f>(Table2[[#This Row],[Current Week High]]/Table2[[#This Row],[Close Price]])-1</f>
        <v>3.2138671272592623E-2</v>
      </c>
      <c r="AG17" s="1">
        <f>(Table2[[#This Row],[Close Price]]/Table2[[#This Row],[Current Month Low]])-1</f>
        <v>1.6593086840917204E-2</v>
      </c>
      <c r="AH17" s="1">
        <f>(Table2[[#This Row],[Current Month High]]/Table2[[#This Row],[Close Price]])-1</f>
        <v>8.2474862747517141E-2</v>
      </c>
      <c r="AI17">
        <v>44.593177472086801</v>
      </c>
      <c r="AJ17">
        <v>125.729642419516</v>
      </c>
      <c r="AK17" t="str">
        <f>IF(AND(Table2[[#This Row],[20D EMA]]&gt;Table2[[#This Row],[50D EMA]],Table2[[#This Row],[50D EMA]]&gt;Table2[[#This Row],[200D EMA]]),"Uptrend","Downtrend/NoTrend")</f>
        <v>Downtrend/NoTrend</v>
      </c>
      <c r="AL17">
        <v>0.03</v>
      </c>
      <c r="AM17" t="s">
        <v>3180</v>
      </c>
      <c r="AN17">
        <v>-0.24</v>
      </c>
      <c r="AO17" t="s">
        <v>3181</v>
      </c>
      <c r="AP17">
        <v>0.242660458336173</v>
      </c>
      <c r="AQ17">
        <f>(Table2[[#This Row],[Sharpe Ratio]]-AVERAGE(Table2[Sharpe Ratio]))/_xlfn.STDEV.P(Table2[Sharpe Ratio])</f>
        <v>2.1825798115281816</v>
      </c>
      <c r="AR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">
        <f>_xlfn.RANK.AVG(Table2[[#This Row],[1Y Return vs Nifty Z-Score]],Table2[1Y Return vs Nifty Z-Score])</f>
        <v>82</v>
      </c>
      <c r="AT17">
        <f>_xlfn.RANK.AVG(Table2[[#This Row],[6M Return vs Nifty Z-Score]],Table2[6M Return vs Nifty Z-Score])</f>
        <v>19</v>
      </c>
      <c r="AU17">
        <f>_xlfn.RANK.AVG(Table2[[#This Row],[Sharpe Ratio Z-Score]],Table2[Sharpe Ratio Z-Score])</f>
        <v>10</v>
      </c>
      <c r="AV17">
        <f>(Table2[[#This Row],[Rank 1Y]]+Table2[[#This Row],[Rank 6M]]+Table2[[#This Row],[Rank Sharpe]])/3</f>
        <v>37</v>
      </c>
    </row>
    <row r="18" spans="1:48" x14ac:dyDescent="0.3">
      <c r="A18" t="s">
        <v>967</v>
      </c>
      <c r="B18" t="s">
        <v>968</v>
      </c>
      <c r="C18" t="s">
        <v>3136</v>
      </c>
      <c r="D18" t="s">
        <v>969</v>
      </c>
      <c r="E18">
        <v>14809.47255081</v>
      </c>
      <c r="F18">
        <v>2176.65</v>
      </c>
      <c r="G18">
        <v>71.161038434256596</v>
      </c>
      <c r="H18">
        <f>(Table2[[#This Row],[1Y Return vs Nifty]]-AVERAGE(Table2[1Y Return vs Nifty]))/_xlfn.STDEV.P(Table2[1Y Return vs Nifty])</f>
        <v>1.0180239192600553</v>
      </c>
      <c r="I18">
        <v>-6.9748020791848502</v>
      </c>
      <c r="J18">
        <f>(Table2[[#This Row],[1M Return vs Nifty]]-AVERAGE(Table2[1M Return vs Nifty]))/_xlfn.STDEV.P(Table2[1M Return vs Nifty])</f>
        <v>-0.65429363413240871</v>
      </c>
      <c r="K18">
        <v>131.74696336367199</v>
      </c>
      <c r="L18">
        <f>(Table2[[#This Row],[6M Return vs Nifty]]-AVERAGE(Table2[6M Return vs Nifty]))/_xlfn.STDEV.P(Table2[6M Return vs Nifty])</f>
        <v>4.2344218269722109</v>
      </c>
      <c r="M18">
        <v>6.9269737268846496</v>
      </c>
      <c r="N18">
        <f>(Table2[[#This Row],[1W Return vs Nifty]]-AVERAGE(Table2[1W Return vs Nifty]))/_xlfn.STDEV.P(Table2[1W Return vs Nifty])</f>
        <v>1.1650238773487009</v>
      </c>
      <c r="O18">
        <v>2220.35</v>
      </c>
      <c r="P18">
        <v>2211.1871916748901</v>
      </c>
      <c r="Q18">
        <v>1679.55413754955</v>
      </c>
      <c r="R18">
        <v>46.797734955352396</v>
      </c>
      <c r="S18" s="1">
        <f>(Table2[[#This Row],[Close Price]]-Table2[[#This Row],[20D EMA]])/Table2[[#This Row],[20D EMA]]</f>
        <v>-1.9681581732609643E-2</v>
      </c>
      <c r="T18" s="1">
        <f>(Table2[[#This Row],[Close Price]]-Table2[[#This Row],[50D EMA]])/Table2[[#This Row],[50D EMA]]</f>
        <v>-1.5619297997438822E-2</v>
      </c>
      <c r="U18" s="1">
        <f>(Table2[[#This Row],[Close Price]]-Table2[[#This Row],[200D EMA]])/Table2[[#This Row],[200D EMA]]</f>
        <v>0.29596894279079755</v>
      </c>
      <c r="V18">
        <v>0.48592682616181798</v>
      </c>
      <c r="W18">
        <v>2150</v>
      </c>
      <c r="X18">
        <v>2289.0500000000002</v>
      </c>
      <c r="Y18">
        <v>2133.65</v>
      </c>
      <c r="Z18">
        <v>2298.5500000000002</v>
      </c>
      <c r="AA18">
        <v>2104.9499999999998</v>
      </c>
      <c r="AB18">
        <v>2335</v>
      </c>
      <c r="AC18" s="1">
        <f>(Table2[[#This Row],[Close Price]]/Table2[[#This Row],[Day Low]])-1</f>
        <v>1.2395348837209275E-2</v>
      </c>
      <c r="AD18" s="1">
        <f>(Table2[[#This Row],[Day High]]/Table2[[#This Row],[Close Price]])-1</f>
        <v>5.1638986515976315E-2</v>
      </c>
      <c r="AE18" s="1">
        <f>(Table2[[#This Row],[Close Price]]/Table2[[#This Row],[Current Week Low]])-1</f>
        <v>2.0153258500691384E-2</v>
      </c>
      <c r="AF18" s="1">
        <f>(Table2[[#This Row],[Current Week High]]/Table2[[#This Row],[Close Price]])-1</f>
        <v>5.6003491604070588E-2</v>
      </c>
      <c r="AG18" s="1">
        <f>(Table2[[#This Row],[Close Price]]/Table2[[#This Row],[Current Month Low]])-1</f>
        <v>3.4062566806812633E-2</v>
      </c>
      <c r="AH18" s="1">
        <f>(Table2[[#This Row],[Current Month High]]/Table2[[#This Row],[Close Price]])-1</f>
        <v>7.2749408494705126E-2</v>
      </c>
      <c r="AI18">
        <v>24.0438288195162</v>
      </c>
      <c r="AJ18">
        <v>198.171232876712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0.1</v>
      </c>
      <c r="AM18" t="s">
        <v>3180</v>
      </c>
      <c r="AN18">
        <v>9.2899999999999991</v>
      </c>
      <c r="AO18" t="s">
        <v>3180</v>
      </c>
      <c r="AP18">
        <v>0.23984273129525499</v>
      </c>
      <c r="AQ18">
        <f>(Table2[[#This Row],[Sharpe Ratio]]-AVERAGE(Table2[Sharpe Ratio]))/_xlfn.STDEV.P(Table2[Sharpe Ratio])</f>
        <v>2.1493449999528376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7.9125209894013961</v>
      </c>
      <c r="AS18">
        <f>_xlfn.RANK.AVG(Table2[[#This Row],[1Y Return vs Nifty Z-Score]],Table2[1Y Return vs Nifty Z-Score])</f>
        <v>94</v>
      </c>
      <c r="AT18">
        <f>_xlfn.RANK.AVG(Table2[[#This Row],[6M Return vs Nifty Z-Score]],Table2[6M Return vs Nifty Z-Score])</f>
        <v>6</v>
      </c>
      <c r="AU18">
        <f>_xlfn.RANK.AVG(Table2[[#This Row],[Sharpe Ratio Z-Score]],Table2[Sharpe Ratio Z-Score])</f>
        <v>13</v>
      </c>
      <c r="AV18">
        <f>(Table2[[#This Row],[Rank 1Y]]+Table2[[#This Row],[Rank 6M]]+Table2[[#This Row],[Rank Sharpe]])/3</f>
        <v>37.666666666666664</v>
      </c>
    </row>
    <row r="19" spans="1:48" x14ac:dyDescent="0.3">
      <c r="A19" t="s">
        <v>115</v>
      </c>
      <c r="B19" t="s">
        <v>116</v>
      </c>
      <c r="C19" t="s">
        <v>3141</v>
      </c>
      <c r="D19" t="s">
        <v>117</v>
      </c>
      <c r="E19">
        <v>232081.76635115399</v>
      </c>
      <c r="F19">
        <v>6528.55</v>
      </c>
      <c r="G19">
        <v>139.42504966007601</v>
      </c>
      <c r="H19">
        <f>(Table2[[#This Row],[1Y Return vs Nifty]]-AVERAGE(Table2[1Y Return vs Nifty]))/_xlfn.STDEV.P(Table2[1Y Return vs Nifty])</f>
        <v>2.3214582079475647</v>
      </c>
      <c r="I19">
        <v>-17.315170022225299</v>
      </c>
      <c r="J19">
        <f>(Table2[[#This Row],[1M Return vs Nifty]]-AVERAGE(Table2[1M Return vs Nifty]))/_xlfn.STDEV.P(Table2[1M Return vs Nifty])</f>
        <v>-1.7981030751236777</v>
      </c>
      <c r="K19">
        <v>37.903777648912403</v>
      </c>
      <c r="L19">
        <f>(Table2[[#This Row],[6M Return vs Nifty]]-AVERAGE(Table2[6M Return vs Nifty]))/_xlfn.STDEV.P(Table2[6M Return vs Nifty])</f>
        <v>1.0753313899163983</v>
      </c>
      <c r="M19">
        <v>-6.1890335013930597</v>
      </c>
      <c r="N19">
        <f>(Table2[[#This Row],[1W Return vs Nifty]]-AVERAGE(Table2[1W Return vs Nifty]))/_xlfn.STDEV.P(Table2[1W Return vs Nifty])</f>
        <v>-1.5093742446373433</v>
      </c>
      <c r="O19">
        <v>7059.01</v>
      </c>
      <c r="P19">
        <v>7119.8509189782899</v>
      </c>
      <c r="Q19">
        <v>5629.20804166368</v>
      </c>
      <c r="R19">
        <v>27.746293264226502</v>
      </c>
      <c r="S19" s="1">
        <f>(Table2[[#This Row],[Close Price]]-Table2[[#This Row],[20D EMA]])/Table2[[#This Row],[20D EMA]]</f>
        <v>-7.5146514879565265E-2</v>
      </c>
      <c r="T19" s="1">
        <f>(Table2[[#This Row],[Close Price]]-Table2[[#This Row],[50D EMA]])/Table2[[#This Row],[50D EMA]]</f>
        <v>-8.304962080064765E-2</v>
      </c>
      <c r="U19" s="1">
        <f>(Table2[[#This Row],[Close Price]]-Table2[[#This Row],[200D EMA]])/Table2[[#This Row],[200D EMA]]</f>
        <v>0.15976349633553869</v>
      </c>
      <c r="V19">
        <v>1.2926924736532699</v>
      </c>
      <c r="W19">
        <v>6500</v>
      </c>
      <c r="X19">
        <v>6717.9</v>
      </c>
      <c r="Y19">
        <v>6212.05</v>
      </c>
      <c r="Z19">
        <v>6717.9</v>
      </c>
      <c r="AA19">
        <v>6212.05</v>
      </c>
      <c r="AB19">
        <v>7236</v>
      </c>
      <c r="AC19" s="1">
        <f>(Table2[[#This Row],[Close Price]]/Table2[[#This Row],[Day Low]])-1</f>
        <v>4.3923076923078064E-3</v>
      </c>
      <c r="AD19" s="1">
        <f>(Table2[[#This Row],[Day High]]/Table2[[#This Row],[Close Price]])-1</f>
        <v>2.9003377472792469E-2</v>
      </c>
      <c r="AE19" s="1">
        <f>(Table2[[#This Row],[Close Price]]/Table2[[#This Row],[Current Week Low]])-1</f>
        <v>5.0949364541496012E-2</v>
      </c>
      <c r="AF19" s="1">
        <f>(Table2[[#This Row],[Current Week High]]/Table2[[#This Row],[Close Price]])-1</f>
        <v>2.9003377472792469E-2</v>
      </c>
      <c r="AG19" s="1">
        <f>(Table2[[#This Row],[Close Price]]/Table2[[#This Row],[Current Month Low]])-1</f>
        <v>5.0949364541496012E-2</v>
      </c>
      <c r="AH19" s="1">
        <f>(Table2[[#This Row],[Current Month High]]/Table2[[#This Row],[Close Price]])-1</f>
        <v>0.10836250009573334</v>
      </c>
      <c r="AI19">
        <v>27.8231766625054</v>
      </c>
      <c r="AJ19">
        <v>162.68131249119801</v>
      </c>
      <c r="AK19" t="str">
        <f>IF(AND(Table2[[#This Row],[20D EMA]]&gt;Table2[[#This Row],[50D EMA]],Table2[[#This Row],[50D EMA]]&gt;Table2[[#This Row],[200D EMA]]),"Uptrend","Downtrend/NoTrend")</f>
        <v>Downtrend/NoTrend</v>
      </c>
      <c r="AL19">
        <v>0.01</v>
      </c>
      <c r="AM19" t="s">
        <v>3180</v>
      </c>
      <c r="AN19">
        <v>-11.31</v>
      </c>
      <c r="AO19" t="s">
        <v>3181</v>
      </c>
      <c r="AP19">
        <v>0.24526794525815501</v>
      </c>
      <c r="AQ19">
        <f>(Table2[[#This Row],[Sharpe Ratio]]-AVERAGE(Table2[Sharpe Ratio]))/_xlfn.STDEV.P(Table2[Sharpe Ratio])</f>
        <v>2.2133348617082764</v>
      </c>
      <c r="AR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">
        <f>_xlfn.RANK.AVG(Table2[[#This Row],[1Y Return vs Nifty Z-Score]],Table2[1Y Return vs Nifty Z-Score])</f>
        <v>25</v>
      </c>
      <c r="AT19">
        <f>_xlfn.RANK.AVG(Table2[[#This Row],[6M Return vs Nifty Z-Score]],Table2[6M Return vs Nifty Z-Score])</f>
        <v>83</v>
      </c>
      <c r="AU19">
        <f>_xlfn.RANK.AVG(Table2[[#This Row],[Sharpe Ratio Z-Score]],Table2[Sharpe Ratio Z-Score])</f>
        <v>9</v>
      </c>
      <c r="AV19">
        <f>(Table2[[#This Row],[Rank 1Y]]+Table2[[#This Row],[Rank 6M]]+Table2[[#This Row],[Rank Sharpe]])/3</f>
        <v>39</v>
      </c>
    </row>
    <row r="20" spans="1:48" x14ac:dyDescent="0.3">
      <c r="A20" t="s">
        <v>1236</v>
      </c>
      <c r="B20" t="s">
        <v>1237</v>
      </c>
      <c r="C20" t="s">
        <v>3139</v>
      </c>
      <c r="D20" t="s">
        <v>284</v>
      </c>
      <c r="E20">
        <v>9201.0734817299999</v>
      </c>
      <c r="F20">
        <v>3960.45</v>
      </c>
      <c r="G20">
        <v>156.20348999725101</v>
      </c>
      <c r="H20">
        <f>(Table2[[#This Row],[1Y Return vs Nifty]]-AVERAGE(Table2[1Y Return vs Nifty]))/_xlfn.STDEV.P(Table2[1Y Return vs Nifty])</f>
        <v>2.6418260570302423</v>
      </c>
      <c r="I20">
        <v>8.4653382673385202</v>
      </c>
      <c r="J20">
        <f>(Table2[[#This Row],[1M Return vs Nifty]]-AVERAGE(Table2[1M Return vs Nifty]))/_xlfn.STDEV.P(Table2[1M Return vs Nifty])</f>
        <v>1.0536318861069394</v>
      </c>
      <c r="K20">
        <v>132.372316255969</v>
      </c>
      <c r="L20">
        <f>(Table2[[#This Row],[6M Return vs Nifty]]-AVERAGE(Table2[6M Return vs Nifty]))/_xlfn.STDEV.P(Table2[6M Return vs Nifty])</f>
        <v>4.2554733964260167</v>
      </c>
      <c r="M20">
        <v>3.1286719775375098</v>
      </c>
      <c r="N20">
        <f>(Table2[[#This Row],[1W Return vs Nifty]]-AVERAGE(Table2[1W Return vs Nifty]))/_xlfn.STDEV.P(Table2[1W Return vs Nifty])</f>
        <v>0.39053733671234081</v>
      </c>
      <c r="O20">
        <v>3912.79</v>
      </c>
      <c r="P20">
        <v>3653.7118589310198</v>
      </c>
      <c r="Q20">
        <v>2681.7333662798501</v>
      </c>
      <c r="R20">
        <v>50.279752411002598</v>
      </c>
      <c r="S20" s="1">
        <f>(Table2[[#This Row],[Close Price]]-Table2[[#This Row],[20D EMA]])/Table2[[#This Row],[20D EMA]]</f>
        <v>1.2180566807827626E-2</v>
      </c>
      <c r="T20" s="1">
        <f>(Table2[[#This Row],[Close Price]]-Table2[[#This Row],[50D EMA]])/Table2[[#This Row],[50D EMA]]</f>
        <v>8.3952471599313114E-2</v>
      </c>
      <c r="U20" s="1">
        <f>(Table2[[#This Row],[Close Price]]-Table2[[#This Row],[200D EMA]])/Table2[[#This Row],[200D EMA]]</f>
        <v>0.47682467235510778</v>
      </c>
      <c r="V20">
        <v>0.56121415592859702</v>
      </c>
      <c r="W20">
        <v>3930.35</v>
      </c>
      <c r="X20">
        <v>4058</v>
      </c>
      <c r="Y20">
        <v>3901.6</v>
      </c>
      <c r="Z20">
        <v>4058</v>
      </c>
      <c r="AA20">
        <v>3901.6</v>
      </c>
      <c r="AB20">
        <v>4314.75</v>
      </c>
      <c r="AC20" s="1">
        <f>(Table2[[#This Row],[Close Price]]/Table2[[#This Row],[Day Low]])-1</f>
        <v>7.6583510374392816E-3</v>
      </c>
      <c r="AD20" s="1">
        <f>(Table2[[#This Row],[Day High]]/Table2[[#This Row],[Close Price]])-1</f>
        <v>2.4631039402088106E-2</v>
      </c>
      <c r="AE20" s="1">
        <f>(Table2[[#This Row],[Close Price]]/Table2[[#This Row],[Current Week Low]])-1</f>
        <v>1.5083555464424858E-2</v>
      </c>
      <c r="AF20" s="1">
        <f>(Table2[[#This Row],[Current Week High]]/Table2[[#This Row],[Close Price]])-1</f>
        <v>2.4631039402088106E-2</v>
      </c>
      <c r="AG20" s="1">
        <f>(Table2[[#This Row],[Close Price]]/Table2[[#This Row],[Current Month Low]])-1</f>
        <v>1.5083555464424858E-2</v>
      </c>
      <c r="AH20" s="1">
        <f>(Table2[[#This Row],[Current Month High]]/Table2[[#This Row],[Close Price]])-1</f>
        <v>8.9459531113888602E-2</v>
      </c>
      <c r="AI20">
        <v>8.9459531113888602</v>
      </c>
      <c r="AJ20">
        <v>205.23699421965301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0.31</v>
      </c>
      <c r="AM20" t="s">
        <v>3180</v>
      </c>
      <c r="AN20">
        <v>11.6</v>
      </c>
      <c r="AO20" t="s">
        <v>3180</v>
      </c>
      <c r="AP20">
        <v>0.14960276054586899</v>
      </c>
      <c r="AQ20">
        <f>(Table2[[#This Row],[Sharpe Ratio]]-AVERAGE(Table2[Sharpe Ratio]))/_xlfn.STDEV.P(Table2[Sharpe Ratio])</f>
        <v>1.0849734760726322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9.426442152348173</v>
      </c>
      <c r="AS20">
        <f>_xlfn.RANK.AVG(Table2[[#This Row],[1Y Return vs Nifty Z-Score]],Table2[1Y Return vs Nifty Z-Score])</f>
        <v>19</v>
      </c>
      <c r="AT20">
        <f>_xlfn.RANK.AVG(Table2[[#This Row],[6M Return vs Nifty Z-Score]],Table2[6M Return vs Nifty Z-Score])</f>
        <v>5</v>
      </c>
      <c r="AU20">
        <f>_xlfn.RANK.AVG(Table2[[#This Row],[Sharpe Ratio Z-Score]],Table2[Sharpe Ratio Z-Score])</f>
        <v>103</v>
      </c>
      <c r="AV20">
        <f>(Table2[[#This Row],[Rank 1Y]]+Table2[[#This Row],[Rank 6M]]+Table2[[#This Row],[Rank Sharpe]])/3</f>
        <v>42.333333333333336</v>
      </c>
    </row>
    <row r="21" spans="1:48" x14ac:dyDescent="0.3">
      <c r="A21" t="s">
        <v>679</v>
      </c>
      <c r="B21" t="s">
        <v>680</v>
      </c>
      <c r="C21" t="s">
        <v>3143</v>
      </c>
      <c r="D21" t="s">
        <v>284</v>
      </c>
      <c r="E21">
        <v>26284.725646880001</v>
      </c>
      <c r="F21">
        <v>532.45000000000005</v>
      </c>
      <c r="G21">
        <v>94.826747017090995</v>
      </c>
      <c r="H21">
        <f>(Table2[[#This Row],[1Y Return vs Nifty]]-AVERAGE(Table2[1Y Return vs Nifty]))/_xlfn.STDEV.P(Table2[1Y Return vs Nifty])</f>
        <v>1.4698973951815162</v>
      </c>
      <c r="I21">
        <v>-11.3372756374949</v>
      </c>
      <c r="J21">
        <f>(Table2[[#This Row],[1M Return vs Nifty]]-AVERAGE(Table2[1M Return vs Nifty]))/_xlfn.STDEV.P(Table2[1M Return vs Nifty])</f>
        <v>-1.1368527141918572</v>
      </c>
      <c r="K21">
        <v>48.521056121303502</v>
      </c>
      <c r="L21">
        <f>(Table2[[#This Row],[6M Return vs Nifty]]-AVERAGE(Table2[6M Return vs Nifty]))/_xlfn.STDEV.P(Table2[6M Return vs Nifty])</f>
        <v>1.4327461839072844</v>
      </c>
      <c r="M21">
        <v>-1.1469175663473901</v>
      </c>
      <c r="N21">
        <f>(Table2[[#This Row],[1W Return vs Nifty]]-AVERAGE(Table2[1W Return vs Nifty]))/_xlfn.STDEV.P(Table2[1W Return vs Nifty])</f>
        <v>-0.48126979540758025</v>
      </c>
      <c r="O21">
        <v>576.36</v>
      </c>
      <c r="P21">
        <v>573.33229863253098</v>
      </c>
      <c r="Q21">
        <v>454.84100721091897</v>
      </c>
      <c r="R21">
        <v>27.2454751296113</v>
      </c>
      <c r="S21" s="1">
        <f>(Table2[[#This Row],[Close Price]]-Table2[[#This Row],[20D EMA]])/Table2[[#This Row],[20D EMA]]</f>
        <v>-7.6185023249357983E-2</v>
      </c>
      <c r="T21" s="1">
        <f>(Table2[[#This Row],[Close Price]]-Table2[[#This Row],[50D EMA]])/Table2[[#This Row],[50D EMA]]</f>
        <v>-7.1306463511719667E-2</v>
      </c>
      <c r="U21" s="1">
        <f>(Table2[[#This Row],[Close Price]]-Table2[[#This Row],[200D EMA]])/Table2[[#This Row],[200D EMA]]</f>
        <v>0.17062883855828814</v>
      </c>
      <c r="V21">
        <v>0.32389654467613799</v>
      </c>
      <c r="W21">
        <v>529.25</v>
      </c>
      <c r="X21">
        <v>552.5</v>
      </c>
      <c r="Y21">
        <v>529.25</v>
      </c>
      <c r="Z21">
        <v>553</v>
      </c>
      <c r="AA21">
        <v>529.25</v>
      </c>
      <c r="AB21">
        <v>597.70000000000005</v>
      </c>
      <c r="AC21" s="1">
        <f>(Table2[[#This Row],[Close Price]]/Table2[[#This Row],[Day Low]])-1</f>
        <v>6.0462919225319212E-3</v>
      </c>
      <c r="AD21" s="1">
        <f>(Table2[[#This Row],[Day High]]/Table2[[#This Row],[Close Price]])-1</f>
        <v>3.7656117945346956E-2</v>
      </c>
      <c r="AE21" s="1">
        <f>(Table2[[#This Row],[Close Price]]/Table2[[#This Row],[Current Week Low]])-1</f>
        <v>6.0462919225319212E-3</v>
      </c>
      <c r="AF21" s="1">
        <f>(Table2[[#This Row],[Current Week High]]/Table2[[#This Row],[Close Price]])-1</f>
        <v>3.8595173255704607E-2</v>
      </c>
      <c r="AG21" s="1">
        <f>(Table2[[#This Row],[Close Price]]/Table2[[#This Row],[Current Month Low]])-1</f>
        <v>6.0462919225319212E-3</v>
      </c>
      <c r="AH21" s="1">
        <f>(Table2[[#This Row],[Current Month High]]/Table2[[#This Row],[Close Price]])-1</f>
        <v>0.12254671800169037</v>
      </c>
      <c r="AI21">
        <v>29.345478448680598</v>
      </c>
      <c r="AJ21">
        <v>114.61104393389699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0.12</v>
      </c>
      <c r="AM21" t="s">
        <v>3180</v>
      </c>
      <c r="AN21">
        <v>-3.69</v>
      </c>
      <c r="AO21" t="s">
        <v>3181</v>
      </c>
      <c r="AP21">
        <v>0.240059011547643</v>
      </c>
      <c r="AQ21">
        <f>(Table2[[#This Row],[Sharpe Ratio]]-AVERAGE(Table2[Sharpe Ratio]))/_xlfn.STDEV.P(Table2[Sharpe Ratio])</f>
        <v>2.1518960041243562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3.4364170736137192</v>
      </c>
      <c r="AS21">
        <f>_xlfn.RANK.AVG(Table2[[#This Row],[1Y Return vs Nifty Z-Score]],Table2[1Y Return vs Nifty Z-Score])</f>
        <v>58</v>
      </c>
      <c r="AT21">
        <f>_xlfn.RANK.AVG(Table2[[#This Row],[6M Return vs Nifty Z-Score]],Table2[6M Return vs Nifty Z-Score])</f>
        <v>58</v>
      </c>
      <c r="AU21">
        <f>_xlfn.RANK.AVG(Table2[[#This Row],[Sharpe Ratio Z-Score]],Table2[Sharpe Ratio Z-Score])</f>
        <v>12</v>
      </c>
      <c r="AV21">
        <f>(Table2[[#This Row],[Rank 1Y]]+Table2[[#This Row],[Rank 6M]]+Table2[[#This Row],[Rank Sharpe]])/3</f>
        <v>42.666666666666664</v>
      </c>
    </row>
    <row r="22" spans="1:48" x14ac:dyDescent="0.3">
      <c r="A22" t="s">
        <v>846</v>
      </c>
      <c r="B22" t="s">
        <v>847</v>
      </c>
      <c r="C22" t="s">
        <v>3132</v>
      </c>
      <c r="D22" t="s">
        <v>48</v>
      </c>
      <c r="E22">
        <v>18031.085952959998</v>
      </c>
      <c r="F22">
        <v>1550.4</v>
      </c>
      <c r="G22">
        <v>129.94267201707399</v>
      </c>
      <c r="H22">
        <f>(Table2[[#This Row],[1Y Return vs Nifty]]-AVERAGE(Table2[1Y Return vs Nifty]))/_xlfn.STDEV.P(Table2[1Y Return vs Nifty])</f>
        <v>2.140401514439084</v>
      </c>
      <c r="I22">
        <v>-5.2207522373039303</v>
      </c>
      <c r="J22">
        <f>(Table2[[#This Row],[1M Return vs Nifty]]-AVERAGE(Table2[1M Return vs Nifty]))/_xlfn.STDEV.P(Table2[1M Return vs Nifty])</f>
        <v>-0.46026777546236286</v>
      </c>
      <c r="K22">
        <v>40.995632558790199</v>
      </c>
      <c r="L22">
        <f>(Table2[[#This Row],[6M Return vs Nifty]]-AVERAGE(Table2[6M Return vs Nifty]))/_xlfn.STDEV.P(Table2[6M Return vs Nifty])</f>
        <v>1.1794140593629323</v>
      </c>
      <c r="M22">
        <v>2.5385498958137598</v>
      </c>
      <c r="N22">
        <f>(Table2[[#This Row],[1W Return vs Nifty]]-AVERAGE(Table2[1W Return vs Nifty]))/_xlfn.STDEV.P(Table2[1W Return vs Nifty])</f>
        <v>0.27020945341399255</v>
      </c>
      <c r="O22">
        <v>1592.63</v>
      </c>
      <c r="P22">
        <v>1595.40065519625</v>
      </c>
      <c r="Q22">
        <v>1320.9807830673701</v>
      </c>
      <c r="R22">
        <v>41.2134681756799</v>
      </c>
      <c r="S22" s="1">
        <f>(Table2[[#This Row],[Close Price]]-Table2[[#This Row],[20D EMA]])/Table2[[#This Row],[20D EMA]]</f>
        <v>-2.6515888812844172E-2</v>
      </c>
      <c r="T22" s="1">
        <f>(Table2[[#This Row],[Close Price]]-Table2[[#This Row],[50D EMA]])/Table2[[#This Row],[50D EMA]]</f>
        <v>-2.8206491610544303E-2</v>
      </c>
      <c r="U22" s="1">
        <f>(Table2[[#This Row],[Close Price]]-Table2[[#This Row],[200D EMA]])/Table2[[#This Row],[200D EMA]]</f>
        <v>0.17367339470291868</v>
      </c>
      <c r="V22">
        <v>0.58295388380916402</v>
      </c>
      <c r="W22">
        <v>1526.7</v>
      </c>
      <c r="X22">
        <v>1616.9</v>
      </c>
      <c r="Y22">
        <v>1526.7</v>
      </c>
      <c r="Z22">
        <v>1632.45</v>
      </c>
      <c r="AA22">
        <v>1525.05</v>
      </c>
      <c r="AB22">
        <v>1693.95</v>
      </c>
      <c r="AC22" s="1">
        <f>(Table2[[#This Row],[Close Price]]/Table2[[#This Row],[Day Low]])-1</f>
        <v>1.5523678522302964E-2</v>
      </c>
      <c r="AD22" s="1">
        <f>(Table2[[#This Row],[Day High]]/Table2[[#This Row],[Close Price]])-1</f>
        <v>4.2892156862745168E-2</v>
      </c>
      <c r="AE22" s="1">
        <f>(Table2[[#This Row],[Close Price]]/Table2[[#This Row],[Current Week Low]])-1</f>
        <v>1.5523678522302964E-2</v>
      </c>
      <c r="AF22" s="1">
        <f>(Table2[[#This Row],[Current Week High]]/Table2[[#This Row],[Close Price]])-1</f>
        <v>5.2921826625387025E-2</v>
      </c>
      <c r="AG22" s="1">
        <f>(Table2[[#This Row],[Close Price]]/Table2[[#This Row],[Current Month Low]])-1</f>
        <v>1.6622405822759978E-2</v>
      </c>
      <c r="AH22" s="1">
        <f>(Table2[[#This Row],[Current Month High]]/Table2[[#This Row],[Close Price]])-1</f>
        <v>9.2589009287925572E-2</v>
      </c>
      <c r="AI22">
        <v>17.518059855521098</v>
      </c>
      <c r="AJ22">
        <v>160.44011422812</v>
      </c>
      <c r="AK22" t="str">
        <f>IF(AND(Table2[[#This Row],[20D EMA]]&gt;Table2[[#This Row],[50D EMA]],Table2[[#This Row],[50D EMA]]&gt;Table2[[#This Row],[200D EMA]]),"Uptrend","Downtrend/NoTrend")</f>
        <v>Downtrend/NoTrend</v>
      </c>
      <c r="AL22">
        <v>-0.01</v>
      </c>
      <c r="AM22" t="s">
        <v>3181</v>
      </c>
      <c r="AN22">
        <v>5.43</v>
      </c>
      <c r="AO22" t="s">
        <v>3180</v>
      </c>
      <c r="AP22">
        <v>0.19553592142930801</v>
      </c>
      <c r="AQ22">
        <f>(Table2[[#This Row],[Sharpe Ratio]]-AVERAGE(Table2[Sharpe Ratio]))/_xlfn.STDEV.P(Table2[Sharpe Ratio])</f>
        <v>1.6267505626578833</v>
      </c>
      <c r="AR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">
        <f>_xlfn.RANK.AVG(Table2[[#This Row],[1Y Return vs Nifty Z-Score]],Table2[1Y Return vs Nifty Z-Score])</f>
        <v>27</v>
      </c>
      <c r="AT22">
        <f>_xlfn.RANK.AVG(Table2[[#This Row],[6M Return vs Nifty Z-Score]],Table2[6M Return vs Nifty Z-Score])</f>
        <v>75</v>
      </c>
      <c r="AU22">
        <f>_xlfn.RANK.AVG(Table2[[#This Row],[Sharpe Ratio Z-Score]],Table2[Sharpe Ratio Z-Score])</f>
        <v>32</v>
      </c>
      <c r="AV22">
        <f>(Table2[[#This Row],[Rank 1Y]]+Table2[[#This Row],[Rank 6M]]+Table2[[#This Row],[Rank Sharpe]])/3</f>
        <v>44.666666666666664</v>
      </c>
    </row>
    <row r="23" spans="1:48" x14ac:dyDescent="0.3">
      <c r="A23" t="s">
        <v>388</v>
      </c>
      <c r="B23" t="s">
        <v>389</v>
      </c>
      <c r="C23" t="s">
        <v>3129</v>
      </c>
      <c r="D23" t="s">
        <v>390</v>
      </c>
      <c r="E23">
        <v>58001.847344399997</v>
      </c>
      <c r="F23">
        <v>969</v>
      </c>
      <c r="G23">
        <v>248.058487072574</v>
      </c>
      <c r="H23">
        <f>(Table2[[#This Row],[1Y Return vs Nifty]]-AVERAGE(Table2[1Y Return vs Nifty]))/_xlfn.STDEV.P(Table2[1Y Return vs Nifty])</f>
        <v>4.3957070643915959</v>
      </c>
      <c r="I23">
        <v>23.760205553214799</v>
      </c>
      <c r="J23">
        <f>(Table2[[#This Row],[1M Return vs Nifty]]-AVERAGE(Table2[1M Return vs Nifty]))/_xlfn.STDEV.P(Table2[1M Return vs Nifty])</f>
        <v>2.7454878912956477</v>
      </c>
      <c r="K23">
        <v>62.5761406574304</v>
      </c>
      <c r="L23">
        <f>(Table2[[#This Row],[6M Return vs Nifty]]-AVERAGE(Table2[6M Return vs Nifty]))/_xlfn.STDEV.P(Table2[6M Return vs Nifty])</f>
        <v>1.9058895753203715</v>
      </c>
      <c r="M23">
        <v>4.5853382431746299</v>
      </c>
      <c r="N23">
        <f>(Table2[[#This Row],[1W Return vs Nifty]]-AVERAGE(Table2[1W Return vs Nifty]))/_xlfn.STDEV.P(Table2[1W Return vs Nifty])</f>
        <v>0.6875565024826461</v>
      </c>
      <c r="O23">
        <v>928.43</v>
      </c>
      <c r="P23">
        <v>851.19746950237698</v>
      </c>
      <c r="Q23">
        <v>639.73560736527202</v>
      </c>
      <c r="R23">
        <v>56.814220818005197</v>
      </c>
      <c r="S23" s="1">
        <f>(Table2[[#This Row],[Close Price]]-Table2[[#This Row],[20D EMA]])/Table2[[#This Row],[20D EMA]]</f>
        <v>4.3697424684682802E-2</v>
      </c>
      <c r="T23" s="1">
        <f>(Table2[[#This Row],[Close Price]]-Table2[[#This Row],[50D EMA]])/Table2[[#This Row],[50D EMA]]</f>
        <v>0.13839624143442553</v>
      </c>
      <c r="U23" s="1">
        <f>(Table2[[#This Row],[Close Price]]-Table2[[#This Row],[200D EMA]])/Table2[[#This Row],[200D EMA]]</f>
        <v>0.51468823814699249</v>
      </c>
      <c r="V23">
        <v>1.14108707702159</v>
      </c>
      <c r="W23">
        <v>963</v>
      </c>
      <c r="X23">
        <v>995.7</v>
      </c>
      <c r="Y23">
        <v>963</v>
      </c>
      <c r="Z23">
        <v>1009</v>
      </c>
      <c r="AA23">
        <v>913.1</v>
      </c>
      <c r="AB23">
        <v>1025</v>
      </c>
      <c r="AC23" s="1">
        <f>(Table2[[#This Row],[Close Price]]/Table2[[#This Row],[Day Low]])-1</f>
        <v>6.230529595015577E-3</v>
      </c>
      <c r="AD23" s="1">
        <f>(Table2[[#This Row],[Day High]]/Table2[[#This Row],[Close Price]])-1</f>
        <v>2.7554179566563475E-2</v>
      </c>
      <c r="AE23" s="1">
        <f>(Table2[[#This Row],[Close Price]]/Table2[[#This Row],[Current Week Low]])-1</f>
        <v>6.230529595015577E-3</v>
      </c>
      <c r="AF23" s="1">
        <f>(Table2[[#This Row],[Current Week High]]/Table2[[#This Row],[Close Price]])-1</f>
        <v>4.1279669762641857E-2</v>
      </c>
      <c r="AG23" s="1">
        <f>(Table2[[#This Row],[Close Price]]/Table2[[#This Row],[Current Month Low]])-1</f>
        <v>6.1220019713065454E-2</v>
      </c>
      <c r="AH23" s="1">
        <f>(Table2[[#This Row],[Current Month High]]/Table2[[#This Row],[Close Price]])-1</f>
        <v>5.7791537667698734E-2</v>
      </c>
      <c r="AI23">
        <v>9.8039215686274606</v>
      </c>
      <c r="AJ23">
        <v>277.04280155641999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0.27</v>
      </c>
      <c r="AM23" t="s">
        <v>3180</v>
      </c>
      <c r="AN23">
        <v>11.12</v>
      </c>
      <c r="AO23" t="s">
        <v>3180</v>
      </c>
      <c r="AP23">
        <v>0.150943282960537</v>
      </c>
      <c r="AQ23">
        <f>(Table2[[#This Row],[Sharpe Ratio]]-AVERAGE(Table2[Sharpe Ratio]))/_xlfn.STDEV.P(Table2[Sharpe Ratio])</f>
        <v>1.100784805281263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10.835425838771524</v>
      </c>
      <c r="AS23">
        <f>_xlfn.RANK.AVG(Table2[[#This Row],[1Y Return vs Nifty Z-Score]],Table2[1Y Return vs Nifty Z-Score])</f>
        <v>3</v>
      </c>
      <c r="AT23">
        <f>_xlfn.RANK.AVG(Table2[[#This Row],[6M Return vs Nifty Z-Score]],Table2[6M Return vs Nifty Z-Score])</f>
        <v>34</v>
      </c>
      <c r="AU23">
        <f>_xlfn.RANK.AVG(Table2[[#This Row],[Sharpe Ratio Z-Score]],Table2[Sharpe Ratio Z-Score])</f>
        <v>100</v>
      </c>
      <c r="AV23">
        <f>(Table2[[#This Row],[Rank 1Y]]+Table2[[#This Row],[Rank 6M]]+Table2[[#This Row],[Rank Sharpe]])/3</f>
        <v>45.666666666666664</v>
      </c>
    </row>
    <row r="24" spans="1:48" x14ac:dyDescent="0.3">
      <c r="A24" t="s">
        <v>681</v>
      </c>
      <c r="B24" t="s">
        <v>682</v>
      </c>
      <c r="C24" t="s">
        <v>3139</v>
      </c>
      <c r="D24" t="s">
        <v>173</v>
      </c>
      <c r="E24">
        <v>26075.879679999998</v>
      </c>
      <c r="F24">
        <v>200</v>
      </c>
      <c r="G24">
        <v>199.871936541385</v>
      </c>
      <c r="H24">
        <f>(Table2[[#This Row],[1Y Return vs Nifty]]-AVERAGE(Table2[1Y Return vs Nifty]))/_xlfn.STDEV.P(Table2[1Y Return vs Nifty])</f>
        <v>3.475632180304367</v>
      </c>
      <c r="I24">
        <v>-2.4192428506097001</v>
      </c>
      <c r="J24">
        <f>(Table2[[#This Row],[1M Return vs Nifty]]-AVERAGE(Table2[1M Return vs Nifty]))/_xlfn.STDEV.P(Table2[1M Return vs Nifty])</f>
        <v>-0.15037620263073784</v>
      </c>
      <c r="K24">
        <v>36.177488732560299</v>
      </c>
      <c r="L24">
        <f>(Table2[[#This Row],[6M Return vs Nifty]]-AVERAGE(Table2[6M Return vs Nifty]))/_xlfn.STDEV.P(Table2[6M Return vs Nifty])</f>
        <v>1.0172184564550437</v>
      </c>
      <c r="M24">
        <v>-2.9863705785613699</v>
      </c>
      <c r="N24">
        <f>(Table2[[#This Row],[1W Return vs Nifty]]-AVERAGE(Table2[1W Return vs Nifty]))/_xlfn.STDEV.P(Table2[1W Return vs Nifty])</f>
        <v>-0.85634047017364023</v>
      </c>
      <c r="O24">
        <v>215.19</v>
      </c>
      <c r="P24">
        <v>215.84974589693701</v>
      </c>
      <c r="Q24">
        <v>173.35273036985299</v>
      </c>
      <c r="R24">
        <v>31.0047669819586</v>
      </c>
      <c r="S24" s="1">
        <f>(Table2[[#This Row],[Close Price]]-Table2[[#This Row],[20D EMA]])/Table2[[#This Row],[20D EMA]]</f>
        <v>-7.0588782006598808E-2</v>
      </c>
      <c r="T24" s="1">
        <f>(Table2[[#This Row],[Close Price]]-Table2[[#This Row],[50D EMA]])/Table2[[#This Row],[50D EMA]]</f>
        <v>-7.3429532340079179E-2</v>
      </c>
      <c r="U24" s="1">
        <f>(Table2[[#This Row],[Close Price]]-Table2[[#This Row],[200D EMA]])/Table2[[#This Row],[200D EMA]]</f>
        <v>0.15371704600956845</v>
      </c>
      <c r="V24">
        <v>0.35109745846905399</v>
      </c>
      <c r="W24">
        <v>199.2</v>
      </c>
      <c r="X24">
        <v>208.6</v>
      </c>
      <c r="Y24">
        <v>199.2</v>
      </c>
      <c r="Z24">
        <v>209</v>
      </c>
      <c r="AA24">
        <v>199.2</v>
      </c>
      <c r="AB24">
        <v>227.25</v>
      </c>
      <c r="AC24" s="1">
        <f>(Table2[[#This Row],[Close Price]]/Table2[[#This Row],[Day Low]])-1</f>
        <v>4.0160642570281624E-3</v>
      </c>
      <c r="AD24" s="1">
        <f>(Table2[[#This Row],[Day High]]/Table2[[#This Row],[Close Price]])-1</f>
        <v>4.2999999999999927E-2</v>
      </c>
      <c r="AE24" s="1">
        <f>(Table2[[#This Row],[Close Price]]/Table2[[#This Row],[Current Week Low]])-1</f>
        <v>4.0160642570281624E-3</v>
      </c>
      <c r="AF24" s="1">
        <f>(Table2[[#This Row],[Current Week High]]/Table2[[#This Row],[Close Price]])-1</f>
        <v>4.4999999999999929E-2</v>
      </c>
      <c r="AG24" s="1">
        <f>(Table2[[#This Row],[Close Price]]/Table2[[#This Row],[Current Month Low]])-1</f>
        <v>4.0160642570281624E-3</v>
      </c>
      <c r="AH24" s="1">
        <f>(Table2[[#This Row],[Current Month High]]/Table2[[#This Row],[Close Price]])-1</f>
        <v>0.13624999999999998</v>
      </c>
      <c r="AI24">
        <v>30.9499999999999</v>
      </c>
      <c r="AJ24">
        <v>235.993280134397</v>
      </c>
      <c r="AK24" t="str">
        <f>IF(AND(Table2[[#This Row],[20D EMA]]&gt;Table2[[#This Row],[50D EMA]],Table2[[#This Row],[50D EMA]]&gt;Table2[[#This Row],[200D EMA]]),"Uptrend","Downtrend/NoTrend")</f>
        <v>Downtrend/NoTrend</v>
      </c>
      <c r="AL24">
        <v>-0.03</v>
      </c>
      <c r="AM24" t="s">
        <v>3181</v>
      </c>
      <c r="AN24">
        <v>-1.45</v>
      </c>
      <c r="AO24" t="s">
        <v>3181</v>
      </c>
      <c r="AP24">
        <v>0.18105182939810199</v>
      </c>
      <c r="AQ24">
        <f>(Table2[[#This Row],[Sharpe Ratio]]-AVERAGE(Table2[Sharpe Ratio]))/_xlfn.STDEV.P(Table2[Sharpe Ratio])</f>
        <v>1.4559121306498501</v>
      </c>
      <c r="AR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">
        <f>_xlfn.RANK.AVG(Table2[[#This Row],[1Y Return vs Nifty Z-Score]],Table2[1Y Return vs Nifty Z-Score])</f>
        <v>6</v>
      </c>
      <c r="AT24">
        <f>_xlfn.RANK.AVG(Table2[[#This Row],[6M Return vs Nifty Z-Score]],Table2[6M Return vs Nifty Z-Score])</f>
        <v>88</v>
      </c>
      <c r="AU24">
        <f>_xlfn.RANK.AVG(Table2[[#This Row],[Sharpe Ratio Z-Score]],Table2[Sharpe Ratio Z-Score])</f>
        <v>50</v>
      </c>
      <c r="AV24">
        <f>(Table2[[#This Row],[Rank 1Y]]+Table2[[#This Row],[Rank 6M]]+Table2[[#This Row],[Rank Sharpe]])/3</f>
        <v>48</v>
      </c>
    </row>
    <row r="25" spans="1:48" x14ac:dyDescent="0.3">
      <c r="A25" t="s">
        <v>1265</v>
      </c>
      <c r="B25" t="s">
        <v>1266</v>
      </c>
      <c r="C25" t="s">
        <v>3132</v>
      </c>
      <c r="D25" t="s">
        <v>48</v>
      </c>
      <c r="E25">
        <v>9004.2462153600009</v>
      </c>
      <c r="F25">
        <v>524.15</v>
      </c>
      <c r="G25">
        <v>99.825560578778806</v>
      </c>
      <c r="H25">
        <f>(Table2[[#This Row],[1Y Return vs Nifty]]-AVERAGE(Table2[1Y Return vs Nifty]))/_xlfn.STDEV.P(Table2[1Y Return vs Nifty])</f>
        <v>1.565344833473798</v>
      </c>
      <c r="I25">
        <v>-4.8296290903669803</v>
      </c>
      <c r="J25">
        <f>(Table2[[#This Row],[1M Return vs Nifty]]-AVERAGE(Table2[1M Return vs Nifty]))/_xlfn.STDEV.P(Table2[1M Return vs Nifty])</f>
        <v>-0.41700332389535649</v>
      </c>
      <c r="K25">
        <v>35.313311382598101</v>
      </c>
      <c r="L25">
        <f>(Table2[[#This Row],[6M Return vs Nifty]]-AVERAGE(Table2[6M Return vs Nifty]))/_xlfn.STDEV.P(Table2[6M Return vs Nifty])</f>
        <v>0.98812721896781897</v>
      </c>
      <c r="M25">
        <v>-0.72465711690553802</v>
      </c>
      <c r="N25">
        <f>(Table2[[#This Row],[1W Return vs Nifty]]-AVERAGE(Table2[1W Return vs Nifty]))/_xlfn.STDEV.P(Table2[1W Return vs Nifty])</f>
        <v>-0.39516946522923507</v>
      </c>
      <c r="O25">
        <v>552.29999999999995</v>
      </c>
      <c r="P25">
        <v>548.77285725142201</v>
      </c>
      <c r="Q25">
        <v>457.70397343033397</v>
      </c>
      <c r="R25">
        <v>29.717419586759799</v>
      </c>
      <c r="S25" s="1">
        <f>(Table2[[#This Row],[Close Price]]-Table2[[#This Row],[20D EMA]])/Table2[[#This Row],[20D EMA]]</f>
        <v>-5.096867644396158E-2</v>
      </c>
      <c r="T25" s="1">
        <f>(Table2[[#This Row],[Close Price]]-Table2[[#This Row],[50D EMA]])/Table2[[#This Row],[50D EMA]]</f>
        <v>-4.4868941541219474E-2</v>
      </c>
      <c r="U25" s="1">
        <f>(Table2[[#This Row],[Close Price]]-Table2[[#This Row],[200D EMA]])/Table2[[#This Row],[200D EMA]]</f>
        <v>0.14517249232440757</v>
      </c>
      <c r="V25">
        <v>0.49539081055748402</v>
      </c>
      <c r="W25">
        <v>523.25</v>
      </c>
      <c r="X25">
        <v>541</v>
      </c>
      <c r="Y25">
        <v>523.25</v>
      </c>
      <c r="Z25">
        <v>544.79999999999995</v>
      </c>
      <c r="AA25">
        <v>523.25</v>
      </c>
      <c r="AB25">
        <v>574.1</v>
      </c>
      <c r="AC25" s="1">
        <f>(Table2[[#This Row],[Close Price]]/Table2[[#This Row],[Day Low]])-1</f>
        <v>1.7200191113233565E-3</v>
      </c>
      <c r="AD25" s="1">
        <f>(Table2[[#This Row],[Day High]]/Table2[[#This Row],[Close Price]])-1</f>
        <v>3.2147286082228499E-2</v>
      </c>
      <c r="AE25" s="1">
        <f>(Table2[[#This Row],[Close Price]]/Table2[[#This Row],[Current Week Low]])-1</f>
        <v>1.7200191113233565E-3</v>
      </c>
      <c r="AF25" s="1">
        <f>(Table2[[#This Row],[Current Week High]]/Table2[[#This Row],[Close Price]])-1</f>
        <v>3.9397119145282877E-2</v>
      </c>
      <c r="AG25" s="1">
        <f>(Table2[[#This Row],[Close Price]]/Table2[[#This Row],[Current Month Low]])-1</f>
        <v>1.7200191113233565E-3</v>
      </c>
      <c r="AH25" s="1">
        <f>(Table2[[#This Row],[Current Month High]]/Table2[[#This Row],[Close Price]])-1</f>
        <v>9.5297147763045098E-2</v>
      </c>
      <c r="AI25">
        <v>32.462081465229403</v>
      </c>
      <c r="AJ25">
        <v>126.659459459459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0.04</v>
      </c>
      <c r="AM25" t="s">
        <v>3180</v>
      </c>
      <c r="AN25">
        <v>-1.78</v>
      </c>
      <c r="AO25" t="s">
        <v>3181</v>
      </c>
      <c r="AP25">
        <v>0.216551641095696</v>
      </c>
      <c r="AQ25">
        <f>(Table2[[#This Row],[Sharpe Ratio]]-AVERAGE(Table2[Sharpe Ratio]))/_xlfn.STDEV.P(Table2[Sharpe Ratio])</f>
        <v>1.8746288961834376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3.6159281595004633</v>
      </c>
      <c r="AS25">
        <f>_xlfn.RANK.AVG(Table2[[#This Row],[1Y Return vs Nifty Z-Score]],Table2[1Y Return vs Nifty Z-Score])</f>
        <v>53</v>
      </c>
      <c r="AT25">
        <f>_xlfn.RANK.AVG(Table2[[#This Row],[6M Return vs Nifty Z-Score]],Table2[6M Return vs Nifty Z-Score])</f>
        <v>91</v>
      </c>
      <c r="AU25">
        <f>_xlfn.RANK.AVG(Table2[[#This Row],[Sharpe Ratio Z-Score]],Table2[Sharpe Ratio Z-Score])</f>
        <v>18</v>
      </c>
      <c r="AV25">
        <f>(Table2[[#This Row],[Rank 1Y]]+Table2[[#This Row],[Rank 6M]]+Table2[[#This Row],[Rank Sharpe]])/3</f>
        <v>54</v>
      </c>
    </row>
    <row r="26" spans="1:48" x14ac:dyDescent="0.3">
      <c r="A26" t="s">
        <v>937</v>
      </c>
      <c r="B26" t="s">
        <v>938</v>
      </c>
      <c r="C26" t="s">
        <v>3136</v>
      </c>
      <c r="D26" t="s">
        <v>114</v>
      </c>
      <c r="E26">
        <v>15725.01417375</v>
      </c>
      <c r="F26">
        <v>446.25</v>
      </c>
      <c r="G26">
        <v>84.421830651073805</v>
      </c>
      <c r="H26">
        <f>(Table2[[#This Row],[1Y Return vs Nifty]]-AVERAGE(Table2[1Y Return vs Nifty]))/_xlfn.STDEV.P(Table2[1Y Return vs Nifty])</f>
        <v>1.2712257302902059</v>
      </c>
      <c r="I26">
        <v>-3.8750205887542202</v>
      </c>
      <c r="J26">
        <f>(Table2[[#This Row],[1M Return vs Nifty]]-AVERAGE(Table2[1M Return vs Nifty]))/_xlfn.STDEV.P(Table2[1M Return vs Nifty])</f>
        <v>-0.3114084144482418</v>
      </c>
      <c r="K26">
        <v>54.754049917440298</v>
      </c>
      <c r="L26">
        <f>(Table2[[#This Row],[6M Return vs Nifty]]-AVERAGE(Table2[6M Return vs Nifty]))/_xlfn.STDEV.P(Table2[6M Return vs Nifty])</f>
        <v>1.6425705941255646</v>
      </c>
      <c r="M26">
        <v>8.1427160042902305</v>
      </c>
      <c r="N26">
        <f>(Table2[[#This Row],[1W Return vs Nifty]]-AVERAGE(Table2[1W Return vs Nifty]))/_xlfn.STDEV.P(Table2[1W Return vs Nifty])</f>
        <v>1.4129178291378284</v>
      </c>
      <c r="O26">
        <v>459.26</v>
      </c>
      <c r="P26">
        <v>434.563167618676</v>
      </c>
      <c r="Q26">
        <v>325.50776295720402</v>
      </c>
      <c r="R26">
        <v>41.748400126990298</v>
      </c>
      <c r="S26" s="1">
        <f>(Table2[[#This Row],[Close Price]]-Table2[[#This Row],[20D EMA]])/Table2[[#This Row],[20D EMA]]</f>
        <v>-2.8328180115838503E-2</v>
      </c>
      <c r="T26" s="1">
        <f>(Table2[[#This Row],[Close Price]]-Table2[[#This Row],[50D EMA]])/Table2[[#This Row],[50D EMA]]</f>
        <v>2.6893287908788099E-2</v>
      </c>
      <c r="U26" s="1">
        <f>(Table2[[#This Row],[Close Price]]-Table2[[#This Row],[200D EMA]])/Table2[[#This Row],[200D EMA]]</f>
        <v>0.37093504605194472</v>
      </c>
      <c r="V26">
        <v>0.54301930227015904</v>
      </c>
      <c r="W26">
        <v>444.3</v>
      </c>
      <c r="X26">
        <v>465</v>
      </c>
      <c r="Y26">
        <v>444.3</v>
      </c>
      <c r="Z26">
        <v>469.4</v>
      </c>
      <c r="AA26">
        <v>428.6</v>
      </c>
      <c r="AB26">
        <v>472.35</v>
      </c>
      <c r="AC26" s="1">
        <f>(Table2[[#This Row],[Close Price]]/Table2[[#This Row],[Day Low]])-1</f>
        <v>4.3889264010803508E-3</v>
      </c>
      <c r="AD26" s="1">
        <f>(Table2[[#This Row],[Day High]]/Table2[[#This Row],[Close Price]])-1</f>
        <v>4.2016806722689148E-2</v>
      </c>
      <c r="AE26" s="1">
        <f>(Table2[[#This Row],[Close Price]]/Table2[[#This Row],[Current Week Low]])-1</f>
        <v>4.3889264010803508E-3</v>
      </c>
      <c r="AF26" s="1">
        <f>(Table2[[#This Row],[Current Week High]]/Table2[[#This Row],[Close Price]])-1</f>
        <v>5.1876750700279972E-2</v>
      </c>
      <c r="AG26" s="1">
        <f>(Table2[[#This Row],[Close Price]]/Table2[[#This Row],[Current Month Low]])-1</f>
        <v>4.1180587960802484E-2</v>
      </c>
      <c r="AH26" s="1">
        <f>(Table2[[#This Row],[Current Month High]]/Table2[[#This Row],[Close Price]])-1</f>
        <v>5.8487394957983163E-2</v>
      </c>
      <c r="AI26">
        <v>17.647058823529399</v>
      </c>
      <c r="AJ26">
        <v>147.57281553397999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0.34</v>
      </c>
      <c r="AM26" t="s">
        <v>3180</v>
      </c>
      <c r="AN26">
        <v>-3.49</v>
      </c>
      <c r="AO26" t="s">
        <v>3181</v>
      </c>
      <c r="AP26">
        <v>0.179760000664487</v>
      </c>
      <c r="AQ26">
        <f>(Table2[[#This Row],[Sharpe Ratio]]-AVERAGE(Table2[Sharpe Ratio]))/_xlfn.STDEV.P(Table2[Sharpe Ratio])</f>
        <v>1.4406751385899943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5.4559808776953513</v>
      </c>
      <c r="AS26">
        <f>_xlfn.RANK.AVG(Table2[[#This Row],[1Y Return vs Nifty Z-Score]],Table2[1Y Return vs Nifty Z-Score])</f>
        <v>71</v>
      </c>
      <c r="AT26">
        <f>_xlfn.RANK.AVG(Table2[[#This Row],[6M Return vs Nifty Z-Score]],Table2[6M Return vs Nifty Z-Score])</f>
        <v>45</v>
      </c>
      <c r="AU26">
        <f>_xlfn.RANK.AVG(Table2[[#This Row],[Sharpe Ratio Z-Score]],Table2[Sharpe Ratio Z-Score])</f>
        <v>52</v>
      </c>
      <c r="AV26">
        <f>(Table2[[#This Row],[Rank 1Y]]+Table2[[#This Row],[Rank 6M]]+Table2[[#This Row],[Rank Sharpe]])/3</f>
        <v>56</v>
      </c>
    </row>
    <row r="27" spans="1:48" x14ac:dyDescent="0.3">
      <c r="A27" t="s">
        <v>1157</v>
      </c>
      <c r="B27" t="s">
        <v>1158</v>
      </c>
      <c r="C27" t="s">
        <v>3129</v>
      </c>
      <c r="D27" t="s">
        <v>390</v>
      </c>
      <c r="E27">
        <v>10247.78075846</v>
      </c>
      <c r="F27">
        <v>331.4</v>
      </c>
      <c r="G27">
        <v>155.23547729522801</v>
      </c>
      <c r="H27">
        <f>(Table2[[#This Row],[1Y Return vs Nifty]]-AVERAGE(Table2[1Y Return vs Nifty]))/_xlfn.STDEV.P(Table2[1Y Return vs Nifty])</f>
        <v>2.6233428046539946</v>
      </c>
      <c r="I27">
        <v>-10.5787832596291</v>
      </c>
      <c r="J27">
        <f>(Table2[[#This Row],[1M Return vs Nifty]]-AVERAGE(Table2[1M Return vs Nifty]))/_xlfn.STDEV.P(Table2[1M Return vs Nifty])</f>
        <v>-1.0529513726243422</v>
      </c>
      <c r="K27">
        <v>123.21598555807201</v>
      </c>
      <c r="L27">
        <f>(Table2[[#This Row],[6M Return vs Nifty]]-AVERAGE(Table2[6M Return vs Nifty]))/_xlfn.STDEV.P(Table2[6M Return vs Nifty])</f>
        <v>3.9472392233645031</v>
      </c>
      <c r="M27">
        <v>-8.5385964157631395</v>
      </c>
      <c r="N27">
        <f>(Table2[[#This Row],[1W Return vs Nifty]]-AVERAGE(Table2[1W Return vs Nifty]))/_xlfn.STDEV.P(Table2[1W Return vs Nifty])</f>
        <v>-1.9884580493589514</v>
      </c>
      <c r="O27">
        <v>376.21</v>
      </c>
      <c r="P27">
        <v>352.36161544947902</v>
      </c>
      <c r="Q27">
        <v>246.948647195078</v>
      </c>
      <c r="R27">
        <v>26.533945466697102</v>
      </c>
      <c r="S27" s="1">
        <f>(Table2[[#This Row],[Close Price]]-Table2[[#This Row],[20D EMA]])/Table2[[#This Row],[20D EMA]]</f>
        <v>-0.11910900826665959</v>
      </c>
      <c r="T27" s="1">
        <f>(Table2[[#This Row],[Close Price]]-Table2[[#This Row],[50D EMA]])/Table2[[#This Row],[50D EMA]]</f>
        <v>-5.9488929924276839E-2</v>
      </c>
      <c r="U27" s="1">
        <f>(Table2[[#This Row],[Close Price]]-Table2[[#This Row],[200D EMA]])/Table2[[#This Row],[200D EMA]]</f>
        <v>0.34197941055416808</v>
      </c>
      <c r="V27">
        <v>0.48170446311013998</v>
      </c>
      <c r="W27">
        <v>329.5</v>
      </c>
      <c r="X27">
        <v>359.55</v>
      </c>
      <c r="Y27">
        <v>329.5</v>
      </c>
      <c r="Z27">
        <v>368.55</v>
      </c>
      <c r="AA27">
        <v>329.5</v>
      </c>
      <c r="AB27">
        <v>416.7</v>
      </c>
      <c r="AC27" s="1">
        <f>(Table2[[#This Row],[Close Price]]/Table2[[#This Row],[Day Low]])-1</f>
        <v>5.7663125948406169E-3</v>
      </c>
      <c r="AD27" s="1">
        <f>(Table2[[#This Row],[Day High]]/Table2[[#This Row],[Close Price]])-1</f>
        <v>8.4942667471333833E-2</v>
      </c>
      <c r="AE27" s="1">
        <f>(Table2[[#This Row],[Close Price]]/Table2[[#This Row],[Current Week Low]])-1</f>
        <v>5.7663125948406169E-3</v>
      </c>
      <c r="AF27" s="1">
        <f>(Table2[[#This Row],[Current Week High]]/Table2[[#This Row],[Close Price]])-1</f>
        <v>0.11210018105009056</v>
      </c>
      <c r="AG27" s="1">
        <f>(Table2[[#This Row],[Close Price]]/Table2[[#This Row],[Current Month Low]])-1</f>
        <v>5.7663125948406169E-3</v>
      </c>
      <c r="AH27" s="1">
        <f>(Table2[[#This Row],[Current Month High]]/Table2[[#This Row],[Close Price]])-1</f>
        <v>0.25739287869643945</v>
      </c>
      <c r="AI27">
        <v>35.470730235365103</v>
      </c>
      <c r="AJ27">
        <v>206.85185185185099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0.22</v>
      </c>
      <c r="AM27" t="s">
        <v>3180</v>
      </c>
      <c r="AN27">
        <v>-6.19</v>
      </c>
      <c r="AO27" t="s">
        <v>3181</v>
      </c>
      <c r="AP27">
        <v>0.12889581743245501</v>
      </c>
      <c r="AQ27">
        <f>(Table2[[#This Row],[Sharpe Ratio]]-AVERAGE(Table2[Sharpe Ratio]))/_xlfn.STDEV.P(Table2[Sharpe Ratio])</f>
        <v>0.84073713142958917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4.3699097374647939</v>
      </c>
      <c r="AS27">
        <f>_xlfn.RANK.AVG(Table2[[#This Row],[1Y Return vs Nifty Z-Score]],Table2[1Y Return vs Nifty Z-Score])</f>
        <v>20</v>
      </c>
      <c r="AT27">
        <f>_xlfn.RANK.AVG(Table2[[#This Row],[6M Return vs Nifty Z-Score]],Table2[6M Return vs Nifty Z-Score])</f>
        <v>8</v>
      </c>
      <c r="AU27">
        <f>_xlfn.RANK.AVG(Table2[[#This Row],[Sharpe Ratio Z-Score]],Table2[Sharpe Ratio Z-Score])</f>
        <v>144</v>
      </c>
      <c r="AV27">
        <f>(Table2[[#This Row],[Rank 1Y]]+Table2[[#This Row],[Rank 6M]]+Table2[[#This Row],[Rank Sharpe]])/3</f>
        <v>57.333333333333336</v>
      </c>
    </row>
    <row r="28" spans="1:48" x14ac:dyDescent="0.3">
      <c r="A28" t="s">
        <v>1010</v>
      </c>
      <c r="B28" t="s">
        <v>1011</v>
      </c>
      <c r="C28" t="s">
        <v>3133</v>
      </c>
      <c r="D28" t="s">
        <v>51</v>
      </c>
      <c r="E28">
        <v>13495.78748664</v>
      </c>
      <c r="F28">
        <v>1467.6</v>
      </c>
      <c r="G28">
        <v>181.21774991305699</v>
      </c>
      <c r="H28">
        <f>(Table2[[#This Row],[1Y Return vs Nifty]]-AVERAGE(Table2[1Y Return vs Nifty]))/_xlfn.STDEV.P(Table2[1Y Return vs Nifty])</f>
        <v>3.1194487969619256</v>
      </c>
      <c r="I28">
        <v>0.33129790983275798</v>
      </c>
      <c r="J28">
        <f>(Table2[[#This Row],[1M Return vs Nifty]]-AVERAGE(Table2[1M Return vs Nifty]))/_xlfn.STDEV.P(Table2[1M Return vs Nifty])</f>
        <v>0.15387742808680899</v>
      </c>
      <c r="K28">
        <v>64.359239381998705</v>
      </c>
      <c r="L28">
        <f>(Table2[[#This Row],[6M Return vs Nifty]]-AVERAGE(Table2[6M Return vs Nifty]))/_xlfn.STDEV.P(Table2[6M Return vs Nifty])</f>
        <v>1.9659149259753652</v>
      </c>
      <c r="M28">
        <v>-1.1895096895027399</v>
      </c>
      <c r="N28">
        <f>(Table2[[#This Row],[1W Return vs Nifty]]-AVERAGE(Table2[1W Return vs Nifty]))/_xlfn.STDEV.P(Table2[1W Return vs Nifty])</f>
        <v>-0.48995447300767209</v>
      </c>
      <c r="O28">
        <v>1525.48</v>
      </c>
      <c r="P28">
        <v>1450.5154413954499</v>
      </c>
      <c r="Q28">
        <v>1103.89286120207</v>
      </c>
      <c r="R28">
        <v>27.940543847304099</v>
      </c>
      <c r="S28" s="1">
        <f>(Table2[[#This Row],[Close Price]]-Table2[[#This Row],[20D EMA]])/Table2[[#This Row],[20D EMA]]</f>
        <v>-3.7942155911582003E-2</v>
      </c>
      <c r="T28" s="1">
        <f>(Table2[[#This Row],[Close Price]]-Table2[[#This Row],[50D EMA]])/Table2[[#This Row],[50D EMA]]</f>
        <v>1.1778267308973994E-2</v>
      </c>
      <c r="U28" s="1">
        <f>(Table2[[#This Row],[Close Price]]-Table2[[#This Row],[200D EMA]])/Table2[[#This Row],[200D EMA]]</f>
        <v>0.32947684651377823</v>
      </c>
      <c r="V28">
        <v>0.54811940002447301</v>
      </c>
      <c r="W28">
        <v>1451</v>
      </c>
      <c r="X28">
        <v>1523.8</v>
      </c>
      <c r="Y28">
        <v>1451</v>
      </c>
      <c r="Z28">
        <v>1560.85</v>
      </c>
      <c r="AA28">
        <v>1451</v>
      </c>
      <c r="AB28">
        <v>1589</v>
      </c>
      <c r="AC28" s="1">
        <f>(Table2[[#This Row],[Close Price]]/Table2[[#This Row],[Day Low]])-1</f>
        <v>1.144038594073038E-2</v>
      </c>
      <c r="AD28" s="1">
        <f>(Table2[[#This Row],[Day High]]/Table2[[#This Row],[Close Price]])-1</f>
        <v>3.8293813028072998E-2</v>
      </c>
      <c r="AE28" s="1">
        <f>(Table2[[#This Row],[Close Price]]/Table2[[#This Row],[Current Week Low]])-1</f>
        <v>1.144038594073038E-2</v>
      </c>
      <c r="AF28" s="1">
        <f>(Table2[[#This Row],[Current Week High]]/Table2[[#This Row],[Close Price]])-1</f>
        <v>6.3539111474516297E-2</v>
      </c>
      <c r="AG28" s="1">
        <f>(Table2[[#This Row],[Close Price]]/Table2[[#This Row],[Current Month Low]])-1</f>
        <v>1.144038594073038E-2</v>
      </c>
      <c r="AH28" s="1">
        <f>(Table2[[#This Row],[Current Month High]]/Table2[[#This Row],[Close Price]])-1</f>
        <v>8.2720087217225569E-2</v>
      </c>
      <c r="AI28">
        <v>14.1319160534205</v>
      </c>
      <c r="AJ28">
        <v>210.734702519584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0.14000000000000001</v>
      </c>
      <c r="AM28" t="s">
        <v>3180</v>
      </c>
      <c r="AN28">
        <v>-2.73</v>
      </c>
      <c r="AO28" t="s">
        <v>3181</v>
      </c>
      <c r="AP28">
        <v>0.132027040805719</v>
      </c>
      <c r="AQ28">
        <f>(Table2[[#This Row],[Sharpe Ratio]]-AVERAGE(Table2[Sharpe Ratio]))/_xlfn.STDEV.P(Table2[Sharpe Ratio])</f>
        <v>0.87766960121801707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5.6269562792344452</v>
      </c>
      <c r="AS28">
        <f>_xlfn.RANK.AVG(Table2[[#This Row],[1Y Return vs Nifty Z-Score]],Table2[1Y Return vs Nifty Z-Score])</f>
        <v>10</v>
      </c>
      <c r="AT28">
        <f>_xlfn.RANK.AVG(Table2[[#This Row],[6M Return vs Nifty Z-Score]],Table2[6M Return vs Nifty Z-Score])</f>
        <v>31</v>
      </c>
      <c r="AU28">
        <f>_xlfn.RANK.AVG(Table2[[#This Row],[Sharpe Ratio Z-Score]],Table2[Sharpe Ratio Z-Score])</f>
        <v>132</v>
      </c>
      <c r="AV28">
        <f>(Table2[[#This Row],[Rank 1Y]]+Table2[[#This Row],[Rank 6M]]+Table2[[#This Row],[Rank Sharpe]])/3</f>
        <v>57.666666666666664</v>
      </c>
    </row>
    <row r="29" spans="1:48" x14ac:dyDescent="0.3">
      <c r="A29" t="s">
        <v>1278</v>
      </c>
      <c r="B29" t="s">
        <v>1279</v>
      </c>
      <c r="C29" t="s">
        <v>3139</v>
      </c>
      <c r="D29" t="s">
        <v>387</v>
      </c>
      <c r="E29">
        <v>8952.3516536999996</v>
      </c>
      <c r="F29">
        <v>394.5</v>
      </c>
      <c r="G29">
        <v>110.974947363884</v>
      </c>
      <c r="H29">
        <f>(Table2[[#This Row],[1Y Return vs Nifty]]-AVERAGE(Table2[1Y Return vs Nifty]))/_xlfn.STDEV.P(Table2[1Y Return vs Nifty])</f>
        <v>1.7782314302703381</v>
      </c>
      <c r="I29">
        <v>6.4893000856324798</v>
      </c>
      <c r="J29">
        <f>(Table2[[#This Row],[1M Return vs Nifty]]-AVERAGE(Table2[1M Return vs Nifty]))/_xlfn.STDEV.P(Table2[1M Return vs Nifty])</f>
        <v>0.83505058025352252</v>
      </c>
      <c r="K29">
        <v>40.8035421781127</v>
      </c>
      <c r="L29">
        <f>(Table2[[#This Row],[6M Return vs Nifty]]-AVERAGE(Table2[6M Return vs Nifty]))/_xlfn.STDEV.P(Table2[6M Return vs Nifty])</f>
        <v>1.1729476241068533</v>
      </c>
      <c r="M29">
        <v>-1.56129017187474E-2</v>
      </c>
      <c r="N29">
        <f>(Table2[[#This Row],[1W Return vs Nifty]]-AVERAGE(Table2[1W Return vs Nifty]))/_xlfn.STDEV.P(Table2[1W Return vs Nifty])</f>
        <v>-0.25059295772226076</v>
      </c>
      <c r="O29">
        <v>411.53</v>
      </c>
      <c r="P29">
        <v>403.03412972879602</v>
      </c>
      <c r="Q29">
        <v>324.12660924706699</v>
      </c>
      <c r="R29">
        <v>35.946685823750101</v>
      </c>
      <c r="S29" s="1">
        <f>(Table2[[#This Row],[Close Price]]-Table2[[#This Row],[20D EMA]])/Table2[[#This Row],[20D EMA]]</f>
        <v>-4.1382159259349197E-2</v>
      </c>
      <c r="T29" s="1">
        <f>(Table2[[#This Row],[Close Price]]-Table2[[#This Row],[50D EMA]])/Table2[[#This Row],[50D EMA]]</f>
        <v>-2.1174707299698621E-2</v>
      </c>
      <c r="U29" s="1">
        <f>(Table2[[#This Row],[Close Price]]-Table2[[#This Row],[200D EMA]])/Table2[[#This Row],[200D EMA]]</f>
        <v>0.21711698066507884</v>
      </c>
      <c r="V29">
        <v>0.58901417115574295</v>
      </c>
      <c r="W29">
        <v>386.4</v>
      </c>
      <c r="X29">
        <v>425</v>
      </c>
      <c r="Y29">
        <v>386.4</v>
      </c>
      <c r="Z29">
        <v>425</v>
      </c>
      <c r="AA29">
        <v>386.4</v>
      </c>
      <c r="AB29">
        <v>435.65</v>
      </c>
      <c r="AC29" s="1">
        <f>(Table2[[#This Row],[Close Price]]/Table2[[#This Row],[Day Low]])-1</f>
        <v>2.0962732919254767E-2</v>
      </c>
      <c r="AD29" s="1">
        <f>(Table2[[#This Row],[Day High]]/Table2[[#This Row],[Close Price]])-1</f>
        <v>7.7313054499366318E-2</v>
      </c>
      <c r="AE29" s="1">
        <f>(Table2[[#This Row],[Close Price]]/Table2[[#This Row],[Current Week Low]])-1</f>
        <v>2.0962732919254767E-2</v>
      </c>
      <c r="AF29" s="1">
        <f>(Table2[[#This Row],[Current Week High]]/Table2[[#This Row],[Close Price]])-1</f>
        <v>7.7313054499366318E-2</v>
      </c>
      <c r="AG29" s="1">
        <f>(Table2[[#This Row],[Close Price]]/Table2[[#This Row],[Current Month Low]])-1</f>
        <v>2.0962732919254767E-2</v>
      </c>
      <c r="AH29" s="1">
        <f>(Table2[[#This Row],[Current Month High]]/Table2[[#This Row],[Close Price]])-1</f>
        <v>0.10430925221799736</v>
      </c>
      <c r="AI29">
        <v>20.152091254752801</v>
      </c>
      <c r="AJ29">
        <v>143.89489953632099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0.1</v>
      </c>
      <c r="AM29" t="s">
        <v>3180</v>
      </c>
      <c r="AN29">
        <v>-1.05</v>
      </c>
      <c r="AO29" t="s">
        <v>3181</v>
      </c>
      <c r="AP29">
        <v>0.16288894892275099</v>
      </c>
      <c r="AQ29">
        <f>(Table2[[#This Row],[Sharpe Ratio]]-AVERAGE(Table2[Sharpe Ratio]))/_xlfn.STDEV.P(Table2[Sharpe Ratio])</f>
        <v>1.2416827530352201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4.777319429943673</v>
      </c>
      <c r="AS29">
        <f>_xlfn.RANK.AVG(Table2[[#This Row],[1Y Return vs Nifty Z-Score]],Table2[1Y Return vs Nifty Z-Score])</f>
        <v>44</v>
      </c>
      <c r="AT29">
        <f>_xlfn.RANK.AVG(Table2[[#This Row],[6M Return vs Nifty Z-Score]],Table2[6M Return vs Nifty Z-Score])</f>
        <v>76</v>
      </c>
      <c r="AU29">
        <f>_xlfn.RANK.AVG(Table2[[#This Row],[Sharpe Ratio Z-Score]],Table2[Sharpe Ratio Z-Score])</f>
        <v>69</v>
      </c>
      <c r="AV29">
        <f>(Table2[[#This Row],[Rank 1Y]]+Table2[[#This Row],[Rank 6M]]+Table2[[#This Row],[Rank Sharpe]])/3</f>
        <v>63</v>
      </c>
    </row>
    <row r="30" spans="1:48" x14ac:dyDescent="0.3">
      <c r="A30" t="s">
        <v>408</v>
      </c>
      <c r="B30" t="s">
        <v>409</v>
      </c>
      <c r="C30" t="s">
        <v>3139</v>
      </c>
      <c r="D30" t="s">
        <v>173</v>
      </c>
      <c r="E30">
        <v>54896.135993999997</v>
      </c>
      <c r="F30">
        <v>12952.8</v>
      </c>
      <c r="G30">
        <v>170.870110165169</v>
      </c>
      <c r="H30">
        <f>(Table2[[#This Row],[1Y Return vs Nifty]]-AVERAGE(Table2[1Y Return vs Nifty]))/_xlfn.STDEV.P(Table2[1Y Return vs Nifty])</f>
        <v>2.92187077287298</v>
      </c>
      <c r="I30">
        <v>-10.812251317613001</v>
      </c>
      <c r="J30">
        <f>(Table2[[#This Row],[1M Return vs Nifty]]-AVERAGE(Table2[1M Return vs Nifty]))/_xlfn.STDEV.P(Table2[1M Return vs Nifty])</f>
        <v>-1.0787766595351058</v>
      </c>
      <c r="K30">
        <v>28.9086290554554</v>
      </c>
      <c r="L30">
        <f>(Table2[[#This Row],[6M Return vs Nifty]]-AVERAGE(Table2[6M Return vs Nifty]))/_xlfn.STDEV.P(Table2[6M Return vs Nifty])</f>
        <v>0.77252317123700276</v>
      </c>
      <c r="M30">
        <v>-1.7027396275915101</v>
      </c>
      <c r="N30">
        <f>(Table2[[#This Row],[1W Return vs Nifty]]-AVERAGE(Table2[1W Return vs Nifty]))/_xlfn.STDEV.P(Table2[1W Return vs Nifty])</f>
        <v>-0.5946037888156398</v>
      </c>
      <c r="O30">
        <v>14012.49</v>
      </c>
      <c r="P30">
        <v>13676.8166246685</v>
      </c>
      <c r="Q30">
        <v>10899.052932001399</v>
      </c>
      <c r="R30">
        <v>30.697639628299701</v>
      </c>
      <c r="S30" s="1">
        <f>(Table2[[#This Row],[Close Price]]-Table2[[#This Row],[20D EMA]])/Table2[[#This Row],[20D EMA]]</f>
        <v>-7.5624674843657369E-2</v>
      </c>
      <c r="T30" s="1">
        <f>(Table2[[#This Row],[Close Price]]-Table2[[#This Row],[50D EMA]])/Table2[[#This Row],[50D EMA]]</f>
        <v>-5.2937510572643884E-2</v>
      </c>
      <c r="U30" s="1">
        <f>(Table2[[#This Row],[Close Price]]-Table2[[#This Row],[200D EMA]])/Table2[[#This Row],[200D EMA]]</f>
        <v>0.18843353462101861</v>
      </c>
      <c r="V30">
        <v>1.2413569727216001</v>
      </c>
      <c r="W30">
        <v>12800</v>
      </c>
      <c r="X30">
        <v>13490.1</v>
      </c>
      <c r="Y30">
        <v>12726.05</v>
      </c>
      <c r="Z30">
        <v>13900</v>
      </c>
      <c r="AA30">
        <v>12726.05</v>
      </c>
      <c r="AB30">
        <v>14945</v>
      </c>
      <c r="AC30" s="1">
        <f>(Table2[[#This Row],[Close Price]]/Table2[[#This Row],[Day Low]])-1</f>
        <v>1.1937499999999934E-2</v>
      </c>
      <c r="AD30" s="1">
        <f>(Table2[[#This Row],[Day High]]/Table2[[#This Row],[Close Price]])-1</f>
        <v>4.1481378543635428E-2</v>
      </c>
      <c r="AE30" s="1">
        <f>(Table2[[#This Row],[Close Price]]/Table2[[#This Row],[Current Week Low]])-1</f>
        <v>1.7817783208458282E-2</v>
      </c>
      <c r="AF30" s="1">
        <f>(Table2[[#This Row],[Current Week High]]/Table2[[#This Row],[Close Price]])-1</f>
        <v>7.3127045889691766E-2</v>
      </c>
      <c r="AG30" s="1">
        <f>(Table2[[#This Row],[Close Price]]/Table2[[#This Row],[Current Month Low]])-1</f>
        <v>1.7817783208458282E-2</v>
      </c>
      <c r="AH30" s="1">
        <f>(Table2[[#This Row],[Current Month High]]/Table2[[#This Row],[Close Price]])-1</f>
        <v>0.15380458279290976</v>
      </c>
      <c r="AI30">
        <v>27.771215490086998</v>
      </c>
      <c r="AJ30">
        <v>201.245421245421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0.18</v>
      </c>
      <c r="AM30" t="s">
        <v>3180</v>
      </c>
      <c r="AN30">
        <v>-2.68</v>
      </c>
      <c r="AO30" t="s">
        <v>3181</v>
      </c>
      <c r="AP30">
        <v>0.16629233195912099</v>
      </c>
      <c r="AQ30">
        <f>(Table2[[#This Row],[Sharpe Ratio]]-AVERAGE(Table2[Sharpe Ratio]))/_xlfn.STDEV.P(Table2[Sharpe Ratio])</f>
        <v>1.281825319114164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3.3028388148734011</v>
      </c>
      <c r="AS30">
        <f>_xlfn.RANK.AVG(Table2[[#This Row],[1Y Return vs Nifty Z-Score]],Table2[1Y Return vs Nifty Z-Score])</f>
        <v>13</v>
      </c>
      <c r="AT30">
        <f>_xlfn.RANK.AVG(Table2[[#This Row],[6M Return vs Nifty Z-Score]],Table2[6M Return vs Nifty Z-Score])</f>
        <v>118</v>
      </c>
      <c r="AU30">
        <f>_xlfn.RANK.AVG(Table2[[#This Row],[Sharpe Ratio Z-Score]],Table2[Sharpe Ratio Z-Score])</f>
        <v>65</v>
      </c>
      <c r="AV30">
        <f>(Table2[[#This Row],[Rank 1Y]]+Table2[[#This Row],[Rank 6M]]+Table2[[#This Row],[Rank Sharpe]])/3</f>
        <v>65.333333333333329</v>
      </c>
    </row>
    <row r="31" spans="1:48" x14ac:dyDescent="0.3">
      <c r="A31" t="s">
        <v>287</v>
      </c>
      <c r="B31" t="s">
        <v>288</v>
      </c>
      <c r="C31" t="s">
        <v>3140</v>
      </c>
      <c r="D31" t="s">
        <v>289</v>
      </c>
      <c r="E31">
        <v>89803.659324925</v>
      </c>
      <c r="F31">
        <v>15008.15</v>
      </c>
      <c r="G31">
        <v>162.22539850971401</v>
      </c>
      <c r="H31">
        <f>(Table2[[#This Row],[1Y Return vs Nifty]]-AVERAGE(Table2[1Y Return vs Nifty]))/_xlfn.STDEV.P(Table2[1Y Return vs Nifty])</f>
        <v>2.7568084891718021</v>
      </c>
      <c r="I31">
        <v>5.9617569856067201</v>
      </c>
      <c r="J31">
        <f>(Table2[[#This Row],[1M Return vs Nifty]]-AVERAGE(Table2[1M Return vs Nifty]))/_xlfn.STDEV.P(Table2[1M Return vs Nifty])</f>
        <v>0.77669590838274172</v>
      </c>
      <c r="K31">
        <v>73.347929905085095</v>
      </c>
      <c r="L31">
        <f>(Table2[[#This Row],[6M Return vs Nifty]]-AVERAGE(Table2[6M Return vs Nifty]))/_xlfn.STDEV.P(Table2[6M Return vs Nifty])</f>
        <v>2.268505743378427</v>
      </c>
      <c r="M31">
        <v>8.8685469476068093</v>
      </c>
      <c r="N31">
        <f>(Table2[[#This Row],[1W Return vs Nifty]]-AVERAGE(Table2[1W Return vs Nifty]))/_xlfn.STDEV.P(Table2[1W Return vs Nifty])</f>
        <v>1.5609172071421447</v>
      </c>
      <c r="O31">
        <v>14868.01</v>
      </c>
      <c r="P31">
        <v>14230.112147445099</v>
      </c>
      <c r="Q31">
        <v>11143.5518140243</v>
      </c>
      <c r="R31">
        <v>50.732608183742599</v>
      </c>
      <c r="S31" s="1">
        <f>(Table2[[#This Row],[Close Price]]-Table2[[#This Row],[20D EMA]])/Table2[[#This Row],[20D EMA]]</f>
        <v>9.425605713205696E-3</v>
      </c>
      <c r="T31" s="1">
        <f>(Table2[[#This Row],[Close Price]]-Table2[[#This Row],[50D EMA]])/Table2[[#This Row],[50D EMA]]</f>
        <v>5.4675454732420414E-2</v>
      </c>
      <c r="U31" s="1">
        <f>(Table2[[#This Row],[Close Price]]-Table2[[#This Row],[200D EMA]])/Table2[[#This Row],[200D EMA]]</f>
        <v>0.34680129374119784</v>
      </c>
      <c r="V31">
        <v>1.12224992347457</v>
      </c>
      <c r="W31">
        <v>14960</v>
      </c>
      <c r="X31">
        <v>15660.95</v>
      </c>
      <c r="Y31">
        <v>14960</v>
      </c>
      <c r="Z31">
        <v>15778</v>
      </c>
      <c r="AA31">
        <v>13711.05</v>
      </c>
      <c r="AB31">
        <v>15969.2</v>
      </c>
      <c r="AC31" s="1">
        <f>(Table2[[#This Row],[Close Price]]/Table2[[#This Row],[Day Low]])-1</f>
        <v>3.2185828877004941E-3</v>
      </c>
      <c r="AD31" s="1">
        <f>(Table2[[#This Row],[Day High]]/Table2[[#This Row],[Close Price]])-1</f>
        <v>4.3496366973944323E-2</v>
      </c>
      <c r="AE31" s="1">
        <f>(Table2[[#This Row],[Close Price]]/Table2[[#This Row],[Current Week Low]])-1</f>
        <v>3.2185828877004941E-3</v>
      </c>
      <c r="AF31" s="1">
        <f>(Table2[[#This Row],[Current Week High]]/Table2[[#This Row],[Close Price]])-1</f>
        <v>5.1295462798546243E-2</v>
      </c>
      <c r="AG31" s="1">
        <f>(Table2[[#This Row],[Close Price]]/Table2[[#This Row],[Current Month Low]])-1</f>
        <v>9.4602528617429016E-2</v>
      </c>
      <c r="AH31" s="1">
        <f>(Table2[[#This Row],[Current Month High]]/Table2[[#This Row],[Close Price]])-1</f>
        <v>6.4035207537238126E-2</v>
      </c>
      <c r="AI31">
        <v>6.4035207537238099</v>
      </c>
      <c r="AJ31">
        <v>188.252410402181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0.2</v>
      </c>
      <c r="AM31" t="s">
        <v>3180</v>
      </c>
      <c r="AN31">
        <v>7.68</v>
      </c>
      <c r="AO31" t="s">
        <v>3180</v>
      </c>
      <c r="AP31">
        <v>0.12393816124466001</v>
      </c>
      <c r="AQ31">
        <f>(Table2[[#This Row],[Sharpe Ratio]]-AVERAGE(Table2[Sharpe Ratio]))/_xlfn.STDEV.P(Table2[Sharpe Ratio])</f>
        <v>0.78226206735701564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8.1451894154321316</v>
      </c>
      <c r="AS31">
        <f>_xlfn.RANK.AVG(Table2[[#This Row],[1Y Return vs Nifty Z-Score]],Table2[1Y Return vs Nifty Z-Score])</f>
        <v>17</v>
      </c>
      <c r="AT31">
        <f>_xlfn.RANK.AVG(Table2[[#This Row],[6M Return vs Nifty Z-Score]],Table2[6M Return vs Nifty Z-Score])</f>
        <v>22</v>
      </c>
      <c r="AU31">
        <f>_xlfn.RANK.AVG(Table2[[#This Row],[Sharpe Ratio Z-Score]],Table2[Sharpe Ratio Z-Score])</f>
        <v>157</v>
      </c>
      <c r="AV31">
        <f>(Table2[[#This Row],[Rank 1Y]]+Table2[[#This Row],[Rank 6M]]+Table2[[#This Row],[Rank Sharpe]])/3</f>
        <v>65.333333333333329</v>
      </c>
    </row>
    <row r="32" spans="1:48" x14ac:dyDescent="0.3">
      <c r="A32" t="s">
        <v>478</v>
      </c>
      <c r="B32" t="s">
        <v>479</v>
      </c>
      <c r="C32" t="s">
        <v>3133</v>
      </c>
      <c r="D32" t="s">
        <v>51</v>
      </c>
      <c r="E32">
        <v>44502.483141979901</v>
      </c>
      <c r="F32">
        <v>1577.05</v>
      </c>
      <c r="G32">
        <v>84.412374869990998</v>
      </c>
      <c r="H32">
        <f>(Table2[[#This Row],[1Y Return vs Nifty]]-AVERAGE(Table2[1Y Return vs Nifty]))/_xlfn.STDEV.P(Table2[1Y Return vs Nifty])</f>
        <v>1.2710451814319079</v>
      </c>
      <c r="I32">
        <v>-4.4076597624402698</v>
      </c>
      <c r="J32">
        <f>(Table2[[#This Row],[1M Return vs Nifty]]-AVERAGE(Table2[1M Return vs Nifty]))/_xlfn.STDEV.P(Table2[1M Return vs Nifty])</f>
        <v>-0.37032679325834372</v>
      </c>
      <c r="K32">
        <v>44.355395738262601</v>
      </c>
      <c r="L32">
        <f>(Table2[[#This Row],[6M Return vs Nifty]]-AVERAGE(Table2[6M Return vs Nifty]))/_xlfn.STDEV.P(Table2[6M Return vs Nifty])</f>
        <v>1.2925154598557136</v>
      </c>
      <c r="M32">
        <v>-3.1291263286367901</v>
      </c>
      <c r="N32">
        <f>(Table2[[#This Row],[1W Return vs Nifty]]-AVERAGE(Table2[1W Return vs Nifty]))/_xlfn.STDEV.P(Table2[1W Return vs Nifty])</f>
        <v>-0.88544884921457978</v>
      </c>
      <c r="O32">
        <v>1684.22</v>
      </c>
      <c r="P32">
        <v>1667.10180079308</v>
      </c>
      <c r="Q32">
        <v>1359.92839283023</v>
      </c>
      <c r="R32">
        <v>28.3372093930498</v>
      </c>
      <c r="S32" s="1">
        <f>(Table2[[#This Row],[Close Price]]-Table2[[#This Row],[20D EMA]])/Table2[[#This Row],[20D EMA]]</f>
        <v>-6.3631829570958712E-2</v>
      </c>
      <c r="T32" s="1">
        <f>(Table2[[#This Row],[Close Price]]-Table2[[#This Row],[50D EMA]])/Table2[[#This Row],[50D EMA]]</f>
        <v>-5.4016977697606848E-2</v>
      </c>
      <c r="U32" s="1">
        <f>(Table2[[#This Row],[Close Price]]-Table2[[#This Row],[200D EMA]])/Table2[[#This Row],[200D EMA]]</f>
        <v>0.1596566468605784</v>
      </c>
      <c r="V32">
        <v>0.68964475647331902</v>
      </c>
      <c r="W32">
        <v>1475</v>
      </c>
      <c r="X32">
        <v>1632.65</v>
      </c>
      <c r="Y32">
        <v>1475</v>
      </c>
      <c r="Z32">
        <v>1684.45</v>
      </c>
      <c r="AA32">
        <v>1475</v>
      </c>
      <c r="AB32">
        <v>1776.75</v>
      </c>
      <c r="AC32" s="1">
        <f>(Table2[[#This Row],[Close Price]]/Table2[[#This Row],[Day Low]])-1</f>
        <v>6.9186440677966088E-2</v>
      </c>
      <c r="AD32" s="1">
        <f>(Table2[[#This Row],[Day High]]/Table2[[#This Row],[Close Price]])-1</f>
        <v>3.5255698931549562E-2</v>
      </c>
      <c r="AE32" s="1">
        <f>(Table2[[#This Row],[Close Price]]/Table2[[#This Row],[Current Week Low]])-1</f>
        <v>6.9186440677966088E-2</v>
      </c>
      <c r="AF32" s="1">
        <f>(Table2[[#This Row],[Current Week High]]/Table2[[#This Row],[Close Price]])-1</f>
        <v>6.8101835705906666E-2</v>
      </c>
      <c r="AG32" s="1">
        <f>(Table2[[#This Row],[Close Price]]/Table2[[#This Row],[Current Month Low]])-1</f>
        <v>6.9186440677966088E-2</v>
      </c>
      <c r="AH32" s="1">
        <f>(Table2[[#This Row],[Current Month High]]/Table2[[#This Row],[Close Price]])-1</f>
        <v>0.12662883231349675</v>
      </c>
      <c r="AI32">
        <v>16.099679781871199</v>
      </c>
      <c r="AJ32">
        <v>118.39772884641999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-0.05</v>
      </c>
      <c r="AM32" t="s">
        <v>3181</v>
      </c>
      <c r="AN32">
        <v>-5.21</v>
      </c>
      <c r="AO32" t="s">
        <v>3181</v>
      </c>
      <c r="AP32">
        <v>0.16474745659102799</v>
      </c>
      <c r="AQ32">
        <f>(Table2[[#This Row],[Sharpe Ratio]]-AVERAGE(Table2[Sharpe Ratio]))/_xlfn.STDEV.P(Table2[Sharpe Ratio])</f>
        <v>1.2636036670448305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2.5713886658595282</v>
      </c>
      <c r="AS32">
        <f>_xlfn.RANK.AVG(Table2[[#This Row],[1Y Return vs Nifty Z-Score]],Table2[1Y Return vs Nifty Z-Score])</f>
        <v>72</v>
      </c>
      <c r="AT32">
        <f>_xlfn.RANK.AVG(Table2[[#This Row],[6M Return vs Nifty Z-Score]],Table2[6M Return vs Nifty Z-Score])</f>
        <v>66</v>
      </c>
      <c r="AU32">
        <f>_xlfn.RANK.AVG(Table2[[#This Row],[Sharpe Ratio Z-Score]],Table2[Sharpe Ratio Z-Score])</f>
        <v>66</v>
      </c>
      <c r="AV32">
        <f>(Table2[[#This Row],[Rank 1Y]]+Table2[[#This Row],[Rank 6M]]+Table2[[#This Row],[Rank Sharpe]])/3</f>
        <v>68</v>
      </c>
    </row>
    <row r="33" spans="1:48" x14ac:dyDescent="0.3">
      <c r="A33" t="s">
        <v>1053</v>
      </c>
      <c r="B33" t="s">
        <v>1054</v>
      </c>
      <c r="C33" t="s">
        <v>3131</v>
      </c>
      <c r="D33" t="s">
        <v>355</v>
      </c>
      <c r="E33">
        <v>12440.336718799999</v>
      </c>
      <c r="F33">
        <v>358.25</v>
      </c>
      <c r="G33">
        <v>57.570568938901303</v>
      </c>
      <c r="H33">
        <f>(Table2[[#This Row],[1Y Return vs Nifty]]-AVERAGE(Table2[1Y Return vs Nifty]))/_xlfn.STDEV.P(Table2[1Y Return vs Nifty])</f>
        <v>0.75852724419640671</v>
      </c>
      <c r="I33">
        <v>-1.0980519571959799</v>
      </c>
      <c r="J33">
        <f>(Table2[[#This Row],[1M Return vs Nifty]]-AVERAGE(Table2[1M Return vs Nifty]))/_xlfn.STDEV.P(Table2[1M Return vs Nifty])</f>
        <v>-4.2314401268653675E-3</v>
      </c>
      <c r="K33">
        <v>60.417894472676203</v>
      </c>
      <c r="L33">
        <f>(Table2[[#This Row],[6M Return vs Nifty]]-AVERAGE(Table2[6M Return vs Nifty]))/_xlfn.STDEV.P(Table2[6M Return vs Nifty])</f>
        <v>1.8332354467212737</v>
      </c>
      <c r="M33">
        <v>-5.7573517750879102</v>
      </c>
      <c r="N33">
        <f>(Table2[[#This Row],[1W Return vs Nifty]]-AVERAGE(Table2[1W Return vs Nifty]))/_xlfn.STDEV.P(Table2[1W Return vs Nifty])</f>
        <v>-1.4213528843229679</v>
      </c>
      <c r="O33">
        <v>386.15</v>
      </c>
      <c r="P33">
        <v>382.51073003488801</v>
      </c>
      <c r="Q33">
        <v>301.63841579713301</v>
      </c>
      <c r="R33">
        <v>31.365079282384499</v>
      </c>
      <c r="S33" s="1">
        <f>(Table2[[#This Row],[Close Price]]-Table2[[#This Row],[20D EMA]])/Table2[[#This Row],[20D EMA]]</f>
        <v>-7.2251715654538334E-2</v>
      </c>
      <c r="T33" s="1">
        <f>(Table2[[#This Row],[Close Price]]-Table2[[#This Row],[50D EMA]])/Table2[[#This Row],[50D EMA]]</f>
        <v>-6.3424965968079491E-2</v>
      </c>
      <c r="U33" s="1">
        <f>(Table2[[#This Row],[Close Price]]-Table2[[#This Row],[200D EMA]])/Table2[[#This Row],[200D EMA]]</f>
        <v>0.18768028619053989</v>
      </c>
      <c r="V33">
        <v>0.68236930383504901</v>
      </c>
      <c r="W33">
        <v>356</v>
      </c>
      <c r="X33">
        <v>380</v>
      </c>
      <c r="Y33">
        <v>356</v>
      </c>
      <c r="Z33">
        <v>383.45</v>
      </c>
      <c r="AA33">
        <v>356</v>
      </c>
      <c r="AB33">
        <v>406.85</v>
      </c>
      <c r="AC33" s="1">
        <f>(Table2[[#This Row],[Close Price]]/Table2[[#This Row],[Day Low]])-1</f>
        <v>6.3202247191012084E-3</v>
      </c>
      <c r="AD33" s="1">
        <f>(Table2[[#This Row],[Day High]]/Table2[[#This Row],[Close Price]])-1</f>
        <v>6.0711793440334949E-2</v>
      </c>
      <c r="AE33" s="1">
        <f>(Table2[[#This Row],[Close Price]]/Table2[[#This Row],[Current Week Low]])-1</f>
        <v>6.3202247191012084E-3</v>
      </c>
      <c r="AF33" s="1">
        <f>(Table2[[#This Row],[Current Week High]]/Table2[[#This Row],[Close Price]])-1</f>
        <v>7.0341939986043212E-2</v>
      </c>
      <c r="AG33" s="1">
        <f>(Table2[[#This Row],[Close Price]]/Table2[[#This Row],[Current Month Low]])-1</f>
        <v>6.3202247191012084E-3</v>
      </c>
      <c r="AH33" s="1">
        <f>(Table2[[#This Row],[Current Month High]]/Table2[[#This Row],[Close Price]])-1</f>
        <v>0.13565945568736915</v>
      </c>
      <c r="AI33">
        <v>25.038381018841498</v>
      </c>
      <c r="AJ33">
        <v>123.90625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0.08</v>
      </c>
      <c r="AM33" t="s">
        <v>3180</v>
      </c>
      <c r="AN33">
        <v>2.11</v>
      </c>
      <c r="AO33" t="s">
        <v>3180</v>
      </c>
      <c r="AP33">
        <v>0.18266599686916199</v>
      </c>
      <c r="AQ33">
        <f>(Table2[[#This Row],[Sharpe Ratio]]-AVERAGE(Table2[Sharpe Ratio]))/_xlfn.STDEV.P(Table2[Sharpe Ratio])</f>
        <v>1.4749510762157945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2.6411294426836416</v>
      </c>
      <c r="AS33">
        <f>_xlfn.RANK.AVG(Table2[[#This Row],[1Y Return vs Nifty Z-Score]],Table2[1Y Return vs Nifty Z-Score])</f>
        <v>123</v>
      </c>
      <c r="AT33">
        <f>_xlfn.RANK.AVG(Table2[[#This Row],[6M Return vs Nifty Z-Score]],Table2[6M Return vs Nifty Z-Score])</f>
        <v>38</v>
      </c>
      <c r="AU33">
        <f>_xlfn.RANK.AVG(Table2[[#This Row],[Sharpe Ratio Z-Score]],Table2[Sharpe Ratio Z-Score])</f>
        <v>48</v>
      </c>
      <c r="AV33">
        <f>(Table2[[#This Row],[Rank 1Y]]+Table2[[#This Row],[Rank 6M]]+Table2[[#This Row],[Rank Sharpe]])/3</f>
        <v>69.666666666666671</v>
      </c>
    </row>
    <row r="34" spans="1:48" x14ac:dyDescent="0.3">
      <c r="A34" t="s">
        <v>931</v>
      </c>
      <c r="B34" t="s">
        <v>932</v>
      </c>
      <c r="C34" t="s">
        <v>3139</v>
      </c>
      <c r="D34" t="s">
        <v>262</v>
      </c>
      <c r="E34">
        <v>15970.326152489901</v>
      </c>
      <c r="F34">
        <v>2011.15</v>
      </c>
      <c r="G34">
        <v>114.71294657573701</v>
      </c>
      <c r="H34">
        <f>(Table2[[#This Row],[1Y Return vs Nifty]]-AVERAGE(Table2[1Y Return vs Nifty]))/_xlfn.STDEV.P(Table2[1Y Return vs Nifty])</f>
        <v>1.849604856125707</v>
      </c>
      <c r="I34">
        <v>21.976449852701101</v>
      </c>
      <c r="J34">
        <f>(Table2[[#This Row],[1M Return vs Nifty]]-AVERAGE(Table2[1M Return vs Nifty]))/_xlfn.STDEV.P(Table2[1M Return vs Nifty])</f>
        <v>2.5481760913763067</v>
      </c>
      <c r="K34">
        <v>32.863715957525301</v>
      </c>
      <c r="L34">
        <f>(Table2[[#This Row],[6M Return vs Nifty]]-AVERAGE(Table2[6M Return vs Nifty]))/_xlfn.STDEV.P(Table2[6M Return vs Nifty])</f>
        <v>0.90566525411589416</v>
      </c>
      <c r="M34">
        <v>6.9853876861484503</v>
      </c>
      <c r="N34">
        <f>(Table2[[#This Row],[1W Return vs Nifty]]-AVERAGE(Table2[1W Return vs Nifty]))/_xlfn.STDEV.P(Table2[1W Return vs Nifty])</f>
        <v>1.176934680707826</v>
      </c>
      <c r="O34">
        <v>1922.44</v>
      </c>
      <c r="P34">
        <v>1857.8463626515199</v>
      </c>
      <c r="Q34">
        <v>1631.11977153099</v>
      </c>
      <c r="R34">
        <v>57.430095292031503</v>
      </c>
      <c r="S34" s="1">
        <f>(Table2[[#This Row],[Close Price]]-Table2[[#This Row],[20D EMA]])/Table2[[#This Row],[20D EMA]]</f>
        <v>4.6144483052787101E-2</v>
      </c>
      <c r="T34" s="1">
        <f>(Table2[[#This Row],[Close Price]]-Table2[[#This Row],[50D EMA]])/Table2[[#This Row],[50D EMA]]</f>
        <v>8.2516854154551872E-2</v>
      </c>
      <c r="U34" s="1">
        <f>(Table2[[#This Row],[Close Price]]-Table2[[#This Row],[200D EMA]])/Table2[[#This Row],[200D EMA]]</f>
        <v>0.23298732263683425</v>
      </c>
      <c r="V34">
        <v>2.3967134250301001</v>
      </c>
      <c r="W34">
        <v>1995</v>
      </c>
      <c r="X34">
        <v>2127.1999999999998</v>
      </c>
      <c r="Y34">
        <v>1995</v>
      </c>
      <c r="Z34">
        <v>2127.1999999999998</v>
      </c>
      <c r="AA34">
        <v>1905.05</v>
      </c>
      <c r="AB34">
        <v>2189.9</v>
      </c>
      <c r="AC34" s="1">
        <f>(Table2[[#This Row],[Close Price]]/Table2[[#This Row],[Day Low]])-1</f>
        <v>8.0952380952381553E-3</v>
      </c>
      <c r="AD34" s="1">
        <f>(Table2[[#This Row],[Day High]]/Table2[[#This Row],[Close Price]])-1</f>
        <v>5.7703304079755213E-2</v>
      </c>
      <c r="AE34" s="1">
        <f>(Table2[[#This Row],[Close Price]]/Table2[[#This Row],[Current Week Low]])-1</f>
        <v>8.0952380952381553E-3</v>
      </c>
      <c r="AF34" s="1">
        <f>(Table2[[#This Row],[Current Week High]]/Table2[[#This Row],[Close Price]])-1</f>
        <v>5.7703304079755213E-2</v>
      </c>
      <c r="AG34" s="1">
        <f>(Table2[[#This Row],[Close Price]]/Table2[[#This Row],[Current Month Low]])-1</f>
        <v>5.5694076270964121E-2</v>
      </c>
      <c r="AH34" s="1">
        <f>(Table2[[#This Row],[Current Month High]]/Table2[[#This Row],[Close Price]])-1</f>
        <v>8.8879496805310376E-2</v>
      </c>
      <c r="AI34">
        <v>33.455982895358297</v>
      </c>
      <c r="AJ34">
        <v>140.28076463560299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0.19</v>
      </c>
      <c r="AM34" t="s">
        <v>3180</v>
      </c>
      <c r="AN34">
        <v>23.58</v>
      </c>
      <c r="AO34" t="s">
        <v>3180</v>
      </c>
      <c r="AP34">
        <v>0.16220409842671599</v>
      </c>
      <c r="AQ34">
        <f>(Table2[[#This Row],[Sharpe Ratio]]-AVERAGE(Table2[Sharpe Ratio]))/_xlfn.STDEV.P(Table2[Sharpe Ratio])</f>
        <v>1.2336050092145878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7.7139858915403217</v>
      </c>
      <c r="AS34">
        <f>_xlfn.RANK.AVG(Table2[[#This Row],[1Y Return vs Nifty Z-Score]],Table2[1Y Return vs Nifty Z-Score])</f>
        <v>40</v>
      </c>
      <c r="AT34">
        <f>_xlfn.RANK.AVG(Table2[[#This Row],[6M Return vs Nifty Z-Score]],Table2[6M Return vs Nifty Z-Score])</f>
        <v>100</v>
      </c>
      <c r="AU34">
        <f>_xlfn.RANK.AVG(Table2[[#This Row],[Sharpe Ratio Z-Score]],Table2[Sharpe Ratio Z-Score])</f>
        <v>71</v>
      </c>
      <c r="AV34">
        <f>(Table2[[#This Row],[Rank 1Y]]+Table2[[#This Row],[Rank 6M]]+Table2[[#This Row],[Rank Sharpe]])/3</f>
        <v>70.333333333333329</v>
      </c>
    </row>
    <row r="35" spans="1:48" x14ac:dyDescent="0.3">
      <c r="A35" t="s">
        <v>910</v>
      </c>
      <c r="B35" t="s">
        <v>911</v>
      </c>
      <c r="C35" t="s">
        <v>3143</v>
      </c>
      <c r="D35" t="s">
        <v>407</v>
      </c>
      <c r="E35">
        <v>16434.902436749999</v>
      </c>
      <c r="F35">
        <v>1301.9000000000001</v>
      </c>
      <c r="G35">
        <v>88.225228617809606</v>
      </c>
      <c r="H35">
        <f>(Table2[[#This Row],[1Y Return vs Nifty]]-AVERAGE(Table2[1Y Return vs Nifty]))/_xlfn.STDEV.P(Table2[1Y Return vs Nifty])</f>
        <v>1.343847881176832</v>
      </c>
      <c r="I35">
        <v>25.4049037406356</v>
      </c>
      <c r="J35">
        <f>(Table2[[#This Row],[1M Return vs Nifty]]-AVERAGE(Table2[1M Return vs Nifty]))/_xlfn.STDEV.P(Table2[1M Return vs Nifty])</f>
        <v>2.9274177147521998</v>
      </c>
      <c r="K35">
        <v>140.35457471233801</v>
      </c>
      <c r="L35">
        <f>(Table2[[#This Row],[6M Return vs Nifty]]-AVERAGE(Table2[6M Return vs Nifty]))/_xlfn.STDEV.P(Table2[6M Return vs Nifty])</f>
        <v>4.5241841841466135</v>
      </c>
      <c r="M35">
        <v>2.5310272222463102</v>
      </c>
      <c r="N35">
        <f>(Table2[[#This Row],[1W Return vs Nifty]]-AVERAGE(Table2[1W Return vs Nifty]))/_xlfn.STDEV.P(Table2[1W Return vs Nifty])</f>
        <v>0.26867555489511052</v>
      </c>
      <c r="O35">
        <v>1222.21</v>
      </c>
      <c r="P35">
        <v>1120.1635583723801</v>
      </c>
      <c r="Q35">
        <v>866.85694073531795</v>
      </c>
      <c r="R35">
        <v>60.157985612737001</v>
      </c>
      <c r="S35" s="1">
        <f>(Table2[[#This Row],[Close Price]]-Table2[[#This Row],[20D EMA]])/Table2[[#This Row],[20D EMA]]</f>
        <v>6.5201561106520201E-2</v>
      </c>
      <c r="T35" s="1">
        <f>(Table2[[#This Row],[Close Price]]-Table2[[#This Row],[50D EMA]])/Table2[[#This Row],[50D EMA]]</f>
        <v>0.16224098728197039</v>
      </c>
      <c r="U35" s="1">
        <f>(Table2[[#This Row],[Close Price]]-Table2[[#This Row],[200D EMA]])/Table2[[#This Row],[200D EMA]]</f>
        <v>0.50186257826539815</v>
      </c>
      <c r="V35">
        <v>1.1129505298919</v>
      </c>
      <c r="W35">
        <v>1284.45</v>
      </c>
      <c r="X35">
        <v>1363.95</v>
      </c>
      <c r="Y35">
        <v>1274.6500000000001</v>
      </c>
      <c r="Z35">
        <v>1363.95</v>
      </c>
      <c r="AA35">
        <v>1190</v>
      </c>
      <c r="AB35">
        <v>1403.95</v>
      </c>
      <c r="AC35" s="1">
        <f>(Table2[[#This Row],[Close Price]]/Table2[[#This Row],[Day Low]])-1</f>
        <v>1.3585581377243194E-2</v>
      </c>
      <c r="AD35" s="1">
        <f>(Table2[[#This Row],[Day High]]/Table2[[#This Row],[Close Price]])-1</f>
        <v>4.7661110684384278E-2</v>
      </c>
      <c r="AE35" s="1">
        <f>(Table2[[#This Row],[Close Price]]/Table2[[#This Row],[Current Week Low]])-1</f>
        <v>2.1378417604832611E-2</v>
      </c>
      <c r="AF35" s="1">
        <f>(Table2[[#This Row],[Current Week High]]/Table2[[#This Row],[Close Price]])-1</f>
        <v>4.7661110684384278E-2</v>
      </c>
      <c r="AG35" s="1">
        <f>(Table2[[#This Row],[Close Price]]/Table2[[#This Row],[Current Month Low]])-1</f>
        <v>9.4033613445378306E-2</v>
      </c>
      <c r="AH35" s="1">
        <f>(Table2[[#This Row],[Current Month High]]/Table2[[#This Row],[Close Price]])-1</f>
        <v>7.8385436669482944E-2</v>
      </c>
      <c r="AI35">
        <v>7.83854366694829</v>
      </c>
      <c r="AJ35">
        <v>189.31111111111099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0.33</v>
      </c>
      <c r="AM35" t="s">
        <v>3180</v>
      </c>
      <c r="AN35">
        <v>14.84</v>
      </c>
      <c r="AO35" t="s">
        <v>3180</v>
      </c>
      <c r="AP35">
        <v>0.128242121549865</v>
      </c>
      <c r="AQ35">
        <f>(Table2[[#This Row],[Sharpe Ratio]]-AVERAGE(Table2[Sharpe Ratio]))/_xlfn.STDEV.P(Table2[Sharpe Ratio])</f>
        <v>0.83302685319114811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9.897152188161904</v>
      </c>
      <c r="AS35">
        <f>_xlfn.RANK.AVG(Table2[[#This Row],[1Y Return vs Nifty Z-Score]],Table2[1Y Return vs Nifty Z-Score])</f>
        <v>64</v>
      </c>
      <c r="AT35">
        <f>_xlfn.RANK.AVG(Table2[[#This Row],[6M Return vs Nifty Z-Score]],Table2[6M Return vs Nifty Z-Score])</f>
        <v>4</v>
      </c>
      <c r="AU35">
        <f>_xlfn.RANK.AVG(Table2[[#This Row],[Sharpe Ratio Z-Score]],Table2[Sharpe Ratio Z-Score])</f>
        <v>145</v>
      </c>
      <c r="AV35">
        <f>(Table2[[#This Row],[Rank 1Y]]+Table2[[#This Row],[Rank 6M]]+Table2[[#This Row],[Rank Sharpe]])/3</f>
        <v>71</v>
      </c>
    </row>
    <row r="36" spans="1:48" x14ac:dyDescent="0.3">
      <c r="A36" t="s">
        <v>801</v>
      </c>
      <c r="B36" t="s">
        <v>802</v>
      </c>
      <c r="C36" t="s">
        <v>3133</v>
      </c>
      <c r="D36" t="s">
        <v>51</v>
      </c>
      <c r="E36">
        <v>19184.731427520001</v>
      </c>
      <c r="F36">
        <v>1180.8</v>
      </c>
      <c r="G36">
        <v>337.22569692812698</v>
      </c>
      <c r="H36">
        <f>(Table2[[#This Row],[1Y Return vs Nifty]]-AVERAGE(Table2[1Y Return vs Nifty]))/_xlfn.STDEV.P(Table2[1Y Return vs Nifty])</f>
        <v>6.09826741303345</v>
      </c>
      <c r="I36">
        <v>21.1752177933014</v>
      </c>
      <c r="J36">
        <f>(Table2[[#This Row],[1M Return vs Nifty]]-AVERAGE(Table2[1M Return vs Nifty]))/_xlfn.STDEV.P(Table2[1M Return vs Nifty])</f>
        <v>2.4595470600870408</v>
      </c>
      <c r="K36">
        <v>111.61931548746701</v>
      </c>
      <c r="L36">
        <f>(Table2[[#This Row],[6M Return vs Nifty]]-AVERAGE(Table2[6M Return vs Nifty]))/_xlfn.STDEV.P(Table2[6M Return vs Nifty])</f>
        <v>3.556854676604837</v>
      </c>
      <c r="M36">
        <v>-4.9327513125564098</v>
      </c>
      <c r="N36">
        <f>(Table2[[#This Row],[1W Return vs Nifty]]-AVERAGE(Table2[1W Return vs Nifty]))/_xlfn.STDEV.P(Table2[1W Return vs Nifty])</f>
        <v>-1.2532140681420429</v>
      </c>
      <c r="O36">
        <v>1163.67</v>
      </c>
      <c r="P36">
        <v>1077.2754576115899</v>
      </c>
      <c r="Q36">
        <v>802.479825459106</v>
      </c>
      <c r="R36">
        <v>48.310071110117399</v>
      </c>
      <c r="S36" s="1">
        <f>(Table2[[#This Row],[Close Price]]-Table2[[#This Row],[20D EMA]])/Table2[[#This Row],[20D EMA]]</f>
        <v>1.4720668230683855E-2</v>
      </c>
      <c r="T36" s="1">
        <f>(Table2[[#This Row],[Close Price]]-Table2[[#This Row],[50D EMA]])/Table2[[#This Row],[50D EMA]]</f>
        <v>9.6098487770187077E-2</v>
      </c>
      <c r="U36" s="1">
        <f>(Table2[[#This Row],[Close Price]]-Table2[[#This Row],[200D EMA]])/Table2[[#This Row],[200D EMA]]</f>
        <v>0.47143886056506601</v>
      </c>
      <c r="V36">
        <v>1.9061657604842701</v>
      </c>
      <c r="W36">
        <v>1175</v>
      </c>
      <c r="X36">
        <v>1236.4000000000001</v>
      </c>
      <c r="Y36">
        <v>1175</v>
      </c>
      <c r="Z36">
        <v>1271.8499999999999</v>
      </c>
      <c r="AA36">
        <v>1175</v>
      </c>
      <c r="AB36">
        <v>1334.65</v>
      </c>
      <c r="AC36" s="1">
        <f>(Table2[[#This Row],[Close Price]]/Table2[[#This Row],[Day Low]])-1</f>
        <v>4.9361702127659335E-3</v>
      </c>
      <c r="AD36" s="1">
        <f>(Table2[[#This Row],[Day High]]/Table2[[#This Row],[Close Price]])-1</f>
        <v>4.7086720867208776E-2</v>
      </c>
      <c r="AE36" s="1">
        <f>(Table2[[#This Row],[Close Price]]/Table2[[#This Row],[Current Week Low]])-1</f>
        <v>4.9361702127659335E-3</v>
      </c>
      <c r="AF36" s="1">
        <f>(Table2[[#This Row],[Current Week High]]/Table2[[#This Row],[Close Price]])-1</f>
        <v>7.710873983739841E-2</v>
      </c>
      <c r="AG36" s="1">
        <f>(Table2[[#This Row],[Close Price]]/Table2[[#This Row],[Current Month Low]])-1</f>
        <v>4.9361702127659335E-3</v>
      </c>
      <c r="AH36" s="1">
        <f>(Table2[[#This Row],[Current Month High]]/Table2[[#This Row],[Close Price]])-1</f>
        <v>0.13029302168021695</v>
      </c>
      <c r="AI36">
        <v>13.0293021680216</v>
      </c>
      <c r="AJ36">
        <v>368.19984139571699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0.14000000000000001</v>
      </c>
      <c r="AM36" t="s">
        <v>3180</v>
      </c>
      <c r="AN36">
        <v>10.69</v>
      </c>
      <c r="AO36" t="s">
        <v>3180</v>
      </c>
      <c r="AP36">
        <v>0.106696291378421</v>
      </c>
      <c r="AQ36">
        <f>(Table2[[#This Row],[Sharpe Ratio]]-AVERAGE(Table2[Sharpe Ratio]))/_xlfn.STDEV.P(Table2[Sharpe Ratio])</f>
        <v>0.57889591872384061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11.440351000307126</v>
      </c>
      <c r="AS36">
        <f>_xlfn.RANK.AVG(Table2[[#This Row],[1Y Return vs Nifty Z-Score]],Table2[1Y Return vs Nifty Z-Score])</f>
        <v>2</v>
      </c>
      <c r="AT36">
        <f>_xlfn.RANK.AVG(Table2[[#This Row],[6M Return vs Nifty Z-Score]],Table2[6M Return vs Nifty Z-Score])</f>
        <v>10</v>
      </c>
      <c r="AU36">
        <f>_xlfn.RANK.AVG(Table2[[#This Row],[Sharpe Ratio Z-Score]],Table2[Sharpe Ratio Z-Score])</f>
        <v>202</v>
      </c>
      <c r="AV36">
        <f>(Table2[[#This Row],[Rank 1Y]]+Table2[[#This Row],[Rank 6M]]+Table2[[#This Row],[Rank Sharpe]])/3</f>
        <v>71.333333333333329</v>
      </c>
    </row>
    <row r="37" spans="1:48" x14ac:dyDescent="0.3">
      <c r="A37" t="s">
        <v>598</v>
      </c>
      <c r="B37" t="s">
        <v>599</v>
      </c>
      <c r="C37" t="s">
        <v>3129</v>
      </c>
      <c r="D37" t="s">
        <v>376</v>
      </c>
      <c r="E37">
        <v>31072.861705830001</v>
      </c>
      <c r="F37">
        <v>6104.35</v>
      </c>
      <c r="G37">
        <v>106.184285734412</v>
      </c>
      <c r="H37">
        <f>(Table2[[#This Row],[1Y Return vs Nifty]]-AVERAGE(Table2[1Y Return vs Nifty]))/_xlfn.STDEV.P(Table2[1Y Return vs Nifty])</f>
        <v>1.6867584488087448</v>
      </c>
      <c r="I37">
        <v>4.0351795237895098</v>
      </c>
      <c r="J37">
        <f>(Table2[[#This Row],[1M Return vs Nifty]]-AVERAGE(Table2[1M Return vs Nifty]))/_xlfn.STDEV.P(Table2[1M Return vs Nifty])</f>
        <v>0.563585746175151</v>
      </c>
      <c r="K37">
        <v>50.298070357599499</v>
      </c>
      <c r="L37">
        <f>(Table2[[#This Row],[6M Return vs Nifty]]-AVERAGE(Table2[6M Return vs Nifty]))/_xlfn.STDEV.P(Table2[6M Return vs Nifty])</f>
        <v>1.4925667093683228</v>
      </c>
      <c r="M37">
        <v>0.83423964161358499</v>
      </c>
      <c r="N37">
        <f>(Table2[[#This Row],[1W Return vs Nifty]]-AVERAGE(Table2[1W Return vs Nifty]))/_xlfn.STDEV.P(Table2[1W Return vs Nifty])</f>
        <v>-7.7305157075668346E-2</v>
      </c>
      <c r="O37">
        <v>6378.02</v>
      </c>
      <c r="P37">
        <v>5990.9612931765496</v>
      </c>
      <c r="Q37">
        <v>4594.8120489044204</v>
      </c>
      <c r="R37">
        <v>29.5908987304277</v>
      </c>
      <c r="S37" s="1">
        <f>(Table2[[#This Row],[Close Price]]-Table2[[#This Row],[20D EMA]])/Table2[[#This Row],[20D EMA]]</f>
        <v>-4.2908300695200088E-2</v>
      </c>
      <c r="T37" s="1">
        <f>(Table2[[#This Row],[Close Price]]-Table2[[#This Row],[50D EMA]])/Table2[[#This Row],[50D EMA]]</f>
        <v>1.8926629846965578E-2</v>
      </c>
      <c r="U37" s="1">
        <f>(Table2[[#This Row],[Close Price]]-Table2[[#This Row],[200D EMA]])/Table2[[#This Row],[200D EMA]]</f>
        <v>0.32853094643022707</v>
      </c>
      <c r="V37">
        <v>1.01357085101818</v>
      </c>
      <c r="W37">
        <v>6076.8</v>
      </c>
      <c r="X37">
        <v>6447.45</v>
      </c>
      <c r="Y37">
        <v>6076.8</v>
      </c>
      <c r="Z37">
        <v>6480</v>
      </c>
      <c r="AA37">
        <v>6076.8</v>
      </c>
      <c r="AB37">
        <v>6617.85</v>
      </c>
      <c r="AC37" s="1">
        <f>(Table2[[#This Row],[Close Price]]/Table2[[#This Row],[Day Low]])-1</f>
        <v>4.5336361242760415E-3</v>
      </c>
      <c r="AD37" s="1">
        <f>(Table2[[#This Row],[Day High]]/Table2[[#This Row],[Close Price]])-1</f>
        <v>5.6205820439522602E-2</v>
      </c>
      <c r="AE37" s="1">
        <f>(Table2[[#This Row],[Close Price]]/Table2[[#This Row],[Current Week Low]])-1</f>
        <v>4.5336361242760415E-3</v>
      </c>
      <c r="AF37" s="1">
        <f>(Table2[[#This Row],[Current Week High]]/Table2[[#This Row],[Close Price]])-1</f>
        <v>6.1538083497833407E-2</v>
      </c>
      <c r="AG37" s="1">
        <f>(Table2[[#This Row],[Close Price]]/Table2[[#This Row],[Current Month Low]])-1</f>
        <v>4.5336361242760415E-3</v>
      </c>
      <c r="AH37" s="1">
        <f>(Table2[[#This Row],[Current Month High]]/Table2[[#This Row],[Close Price]])-1</f>
        <v>8.4120340412984218E-2</v>
      </c>
      <c r="AI37">
        <v>12.542694963427699</v>
      </c>
      <c r="AJ37">
        <v>133.15954318016799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0.24</v>
      </c>
      <c r="AM37" t="s">
        <v>3180</v>
      </c>
      <c r="AN37">
        <v>-5.91</v>
      </c>
      <c r="AO37" t="s">
        <v>3181</v>
      </c>
      <c r="AP37">
        <v>0.14733593151602001</v>
      </c>
      <c r="AQ37">
        <f>(Table2[[#This Row],[Sharpe Ratio]]-AVERAGE(Table2[Sharpe Ratio]))/_xlfn.STDEV.P(Table2[Sharpe Ratio])</f>
        <v>1.058236452015112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4.7238421992916626</v>
      </c>
      <c r="AS37">
        <f>_xlfn.RANK.AVG(Table2[[#This Row],[1Y Return vs Nifty Z-Score]],Table2[1Y Return vs Nifty Z-Score])</f>
        <v>48</v>
      </c>
      <c r="AT37">
        <f>_xlfn.RANK.AVG(Table2[[#This Row],[6M Return vs Nifty Z-Score]],Table2[6M Return vs Nifty Z-Score])</f>
        <v>57</v>
      </c>
      <c r="AU37">
        <f>_xlfn.RANK.AVG(Table2[[#This Row],[Sharpe Ratio Z-Score]],Table2[Sharpe Ratio Z-Score])</f>
        <v>111</v>
      </c>
      <c r="AV37">
        <f>(Table2[[#This Row],[Rank 1Y]]+Table2[[#This Row],[Rank 6M]]+Table2[[#This Row],[Rank Sharpe]])/3</f>
        <v>72</v>
      </c>
    </row>
    <row r="38" spans="1:48" x14ac:dyDescent="0.3">
      <c r="A38" t="s">
        <v>888</v>
      </c>
      <c r="B38" t="s">
        <v>889</v>
      </c>
      <c r="C38" t="s">
        <v>3139</v>
      </c>
      <c r="D38" t="s">
        <v>311</v>
      </c>
      <c r="E38">
        <v>16753.802759999999</v>
      </c>
      <c r="F38">
        <v>1462.55</v>
      </c>
      <c r="G38">
        <v>65.669470310863304</v>
      </c>
      <c r="H38">
        <f>(Table2[[#This Row],[1Y Return vs Nifty]]-AVERAGE(Table2[1Y Return vs Nifty]))/_xlfn.STDEV.P(Table2[1Y Return vs Nifty])</f>
        <v>0.91316781628339916</v>
      </c>
      <c r="I38">
        <v>-10.390741209770299</v>
      </c>
      <c r="J38">
        <f>(Table2[[#This Row],[1M Return vs Nifty]]-AVERAGE(Table2[1M Return vs Nifty]))/_xlfn.STDEV.P(Table2[1M Return vs Nifty])</f>
        <v>-1.0321509259558455</v>
      </c>
      <c r="K38">
        <v>52.9797303289712</v>
      </c>
      <c r="L38">
        <f>(Table2[[#This Row],[6M Return vs Nifty]]-AVERAGE(Table2[6M Return vs Nifty]))/_xlfn.STDEV.P(Table2[6M Return vs Nifty])</f>
        <v>1.5828407799518334</v>
      </c>
      <c r="M38">
        <v>-0.59061396679892497</v>
      </c>
      <c r="N38">
        <f>(Table2[[#This Row],[1W Return vs Nifty]]-AVERAGE(Table2[1W Return vs Nifty]))/_xlfn.STDEV.P(Table2[1W Return vs Nifty])</f>
        <v>-0.36783761471474791</v>
      </c>
      <c r="O38">
        <v>1585.88</v>
      </c>
      <c r="P38">
        <v>1680.4122569493099</v>
      </c>
      <c r="Q38">
        <v>1515.6128961047</v>
      </c>
      <c r="R38">
        <v>28.939651058306701</v>
      </c>
      <c r="S38" s="1">
        <f>(Table2[[#This Row],[Close Price]]-Table2[[#This Row],[20D EMA]])/Table2[[#This Row],[20D EMA]]</f>
        <v>-7.776754861654106E-2</v>
      </c>
      <c r="T38" s="1">
        <f>(Table2[[#This Row],[Close Price]]-Table2[[#This Row],[50D EMA]])/Table2[[#This Row],[50D EMA]]</f>
        <v>-0.12964810036843349</v>
      </c>
      <c r="U38" s="1">
        <f>(Table2[[#This Row],[Close Price]]-Table2[[#This Row],[200D EMA]])/Table2[[#This Row],[200D EMA]]</f>
        <v>-3.5010850225065906E-2</v>
      </c>
      <c r="V38">
        <v>0.32159214670585001</v>
      </c>
      <c r="W38">
        <v>1458.15</v>
      </c>
      <c r="X38">
        <v>1523</v>
      </c>
      <c r="Y38">
        <v>1458.15</v>
      </c>
      <c r="Z38">
        <v>1529</v>
      </c>
      <c r="AA38">
        <v>1458.15</v>
      </c>
      <c r="AB38">
        <v>1628.85</v>
      </c>
      <c r="AC38" s="1">
        <f>(Table2[[#This Row],[Close Price]]/Table2[[#This Row],[Day Low]])-1</f>
        <v>3.0175222027910564E-3</v>
      </c>
      <c r="AD38" s="1">
        <f>(Table2[[#This Row],[Day High]]/Table2[[#This Row],[Close Price]])-1</f>
        <v>4.1331920276229894E-2</v>
      </c>
      <c r="AE38" s="1">
        <f>(Table2[[#This Row],[Close Price]]/Table2[[#This Row],[Current Week Low]])-1</f>
        <v>3.0175222027910564E-3</v>
      </c>
      <c r="AF38" s="1">
        <f>(Table2[[#This Row],[Current Week High]]/Table2[[#This Row],[Close Price]])-1</f>
        <v>4.5434344124987147E-2</v>
      </c>
      <c r="AG38" s="1">
        <f>(Table2[[#This Row],[Close Price]]/Table2[[#This Row],[Current Month Low]])-1</f>
        <v>3.0175222027910564E-3</v>
      </c>
      <c r="AH38" s="1">
        <f>(Table2[[#This Row],[Current Month High]]/Table2[[#This Row],[Close Price]])-1</f>
        <v>0.11370551434139009</v>
      </c>
      <c r="AI38">
        <v>93.757478376807597</v>
      </c>
      <c r="AJ38">
        <v>117.17276709481</v>
      </c>
      <c r="AK38" t="str">
        <f>IF(AND(Table2[[#This Row],[20D EMA]]&gt;Table2[[#This Row],[50D EMA]],Table2[[#This Row],[50D EMA]]&gt;Table2[[#This Row],[200D EMA]]),"Uptrend","Downtrend/NoTrend")</f>
        <v>Downtrend/NoTrend</v>
      </c>
      <c r="AL38">
        <v>-0.11</v>
      </c>
      <c r="AM38" t="s">
        <v>3181</v>
      </c>
      <c r="AN38">
        <v>-2.84</v>
      </c>
      <c r="AO38" t="s">
        <v>3181</v>
      </c>
      <c r="AP38">
        <v>0.15957873758316299</v>
      </c>
      <c r="AQ38">
        <f>(Table2[[#This Row],[Sharpe Ratio]]-AVERAGE(Table2[Sharpe Ratio]))/_xlfn.STDEV.P(Table2[Sharpe Ratio])</f>
        <v>1.2026391378985564</v>
      </c>
      <c r="AR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">
        <f>_xlfn.RANK.AVG(Table2[[#This Row],[1Y Return vs Nifty Z-Score]],Table2[1Y Return vs Nifty Z-Score])</f>
        <v>106</v>
      </c>
      <c r="AT38">
        <f>_xlfn.RANK.AVG(Table2[[#This Row],[6M Return vs Nifty Z-Score]],Table2[6M Return vs Nifty Z-Score])</f>
        <v>50</v>
      </c>
      <c r="AU38">
        <f>_xlfn.RANK.AVG(Table2[[#This Row],[Sharpe Ratio Z-Score]],Table2[Sharpe Ratio Z-Score])</f>
        <v>81</v>
      </c>
      <c r="AV38">
        <f>(Table2[[#This Row],[Rank 1Y]]+Table2[[#This Row],[Rank 6M]]+Table2[[#This Row],[Rank Sharpe]])/3</f>
        <v>79</v>
      </c>
    </row>
    <row r="39" spans="1:48" x14ac:dyDescent="0.3">
      <c r="A39" t="s">
        <v>1401</v>
      </c>
      <c r="B39" t="s">
        <v>1402</v>
      </c>
      <c r="C39" t="s">
        <v>3133</v>
      </c>
      <c r="D39" t="s">
        <v>51</v>
      </c>
      <c r="E39">
        <v>7515.04978785</v>
      </c>
      <c r="F39">
        <v>1481.7</v>
      </c>
      <c r="G39">
        <v>151.10786995298699</v>
      </c>
      <c r="H39">
        <f>(Table2[[#This Row],[1Y Return vs Nifty]]-AVERAGE(Table2[1Y Return vs Nifty]))/_xlfn.STDEV.P(Table2[1Y Return vs Nifty])</f>
        <v>2.5445301939751723</v>
      </c>
      <c r="I39">
        <v>8.3760892099481001</v>
      </c>
      <c r="J39">
        <f>(Table2[[#This Row],[1M Return vs Nifty]]-AVERAGE(Table2[1M Return vs Nifty]))/_xlfn.STDEV.P(Table2[1M Return vs Nifty])</f>
        <v>1.0437595184112187</v>
      </c>
      <c r="K39">
        <v>37.7124438544325</v>
      </c>
      <c r="L39">
        <f>(Table2[[#This Row],[6M Return vs Nifty]]-AVERAGE(Table2[6M Return vs Nifty]))/_xlfn.STDEV.P(Table2[6M Return vs Nifty])</f>
        <v>1.0688904240026422</v>
      </c>
      <c r="M39">
        <v>8.0294240233994696</v>
      </c>
      <c r="N39">
        <f>(Table2[[#This Row],[1W Return vs Nifty]]-AVERAGE(Table2[1W Return vs Nifty]))/_xlfn.STDEV.P(Table2[1W Return vs Nifty])</f>
        <v>1.3898172120325636</v>
      </c>
      <c r="O39">
        <v>1409.02</v>
      </c>
      <c r="P39">
        <v>1381.60073799015</v>
      </c>
      <c r="Q39">
        <v>1183.3102390146501</v>
      </c>
      <c r="R39">
        <v>61.815417110994296</v>
      </c>
      <c r="S39" s="1">
        <f>(Table2[[#This Row],[Close Price]]-Table2[[#This Row],[20D EMA]])/Table2[[#This Row],[20D EMA]]</f>
        <v>5.15819505755774E-2</v>
      </c>
      <c r="T39" s="1">
        <f>(Table2[[#This Row],[Close Price]]-Table2[[#This Row],[50D EMA]])/Table2[[#This Row],[50D EMA]]</f>
        <v>7.2451656442704973E-2</v>
      </c>
      <c r="U39" s="1">
        <f>(Table2[[#This Row],[Close Price]]-Table2[[#This Row],[200D EMA]])/Table2[[#This Row],[200D EMA]]</f>
        <v>0.25216528273584538</v>
      </c>
      <c r="V39">
        <v>0.94203176742001105</v>
      </c>
      <c r="W39">
        <v>1436.05</v>
      </c>
      <c r="X39">
        <v>1534</v>
      </c>
      <c r="Y39">
        <v>1404.05</v>
      </c>
      <c r="Z39">
        <v>1534</v>
      </c>
      <c r="AA39">
        <v>1354.5</v>
      </c>
      <c r="AB39">
        <v>1548.95</v>
      </c>
      <c r="AC39" s="1">
        <f>(Table2[[#This Row],[Close Price]]/Table2[[#This Row],[Day Low]])-1</f>
        <v>3.1788586748372261E-2</v>
      </c>
      <c r="AD39" s="1">
        <f>(Table2[[#This Row],[Day High]]/Table2[[#This Row],[Close Price]])-1</f>
        <v>3.5297293649186656E-2</v>
      </c>
      <c r="AE39" s="1">
        <f>(Table2[[#This Row],[Close Price]]/Table2[[#This Row],[Current Week Low]])-1</f>
        <v>5.530429827997585E-2</v>
      </c>
      <c r="AF39" s="1">
        <f>(Table2[[#This Row],[Current Week High]]/Table2[[#This Row],[Close Price]])-1</f>
        <v>3.5297293649186656E-2</v>
      </c>
      <c r="AG39" s="1">
        <f>(Table2[[#This Row],[Close Price]]/Table2[[#This Row],[Current Month Low]])-1</f>
        <v>9.390919158361033E-2</v>
      </c>
      <c r="AH39" s="1">
        <f>(Table2[[#This Row],[Current Month High]]/Table2[[#This Row],[Close Price]])-1</f>
        <v>4.5387055409327193E-2</v>
      </c>
      <c r="AI39">
        <v>7.3091718971451698</v>
      </c>
      <c r="AJ39">
        <v>184.395393474088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0.09</v>
      </c>
      <c r="AM39" t="s">
        <v>3180</v>
      </c>
      <c r="AN39">
        <v>18.09</v>
      </c>
      <c r="AO39" t="s">
        <v>3180</v>
      </c>
      <c r="AP39">
        <v>0.13053012773341399</v>
      </c>
      <c r="AQ39">
        <f>(Table2[[#This Row],[Sharpe Ratio]]-AVERAGE(Table2[Sharpe Ratio]))/_xlfn.STDEV.P(Table2[Sharpe Ratio])</f>
        <v>0.86001365968064314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6.9070110081022404</v>
      </c>
      <c r="AS39">
        <f>_xlfn.RANK.AVG(Table2[[#This Row],[1Y Return vs Nifty Z-Score]],Table2[1Y Return vs Nifty Z-Score])</f>
        <v>22</v>
      </c>
      <c r="AT39">
        <f>_xlfn.RANK.AVG(Table2[[#This Row],[6M Return vs Nifty Z-Score]],Table2[6M Return vs Nifty Z-Score])</f>
        <v>84</v>
      </c>
      <c r="AU39">
        <f>_xlfn.RANK.AVG(Table2[[#This Row],[Sharpe Ratio Z-Score]],Table2[Sharpe Ratio Z-Score])</f>
        <v>136</v>
      </c>
      <c r="AV39">
        <f>(Table2[[#This Row],[Rank 1Y]]+Table2[[#This Row],[Rank 6M]]+Table2[[#This Row],[Rank Sharpe]])/3</f>
        <v>80.666666666666671</v>
      </c>
    </row>
    <row r="40" spans="1:48" x14ac:dyDescent="0.3">
      <c r="A40" t="s">
        <v>1545</v>
      </c>
      <c r="B40" t="s">
        <v>1546</v>
      </c>
      <c r="C40" t="s">
        <v>3142</v>
      </c>
      <c r="D40" t="s">
        <v>144</v>
      </c>
      <c r="E40">
        <v>6257.2226873400004</v>
      </c>
      <c r="F40">
        <v>212.04</v>
      </c>
      <c r="G40">
        <v>83.945629873945293</v>
      </c>
      <c r="H40">
        <f>(Table2[[#This Row],[1Y Return vs Nifty]]-AVERAGE(Table2[1Y Return vs Nifty]))/_xlfn.STDEV.P(Table2[1Y Return vs Nifty])</f>
        <v>1.2621331438736876</v>
      </c>
      <c r="I40">
        <v>-12.7804136361042</v>
      </c>
      <c r="J40">
        <f>(Table2[[#This Row],[1M Return vs Nifty]]-AVERAGE(Table2[1M Return vs Nifty]))/_xlfn.STDEV.P(Table2[1M Return vs Nifty])</f>
        <v>-1.2964867694358528</v>
      </c>
      <c r="K40">
        <v>43.438657524191498</v>
      </c>
      <c r="L40">
        <f>(Table2[[#This Row],[6M Return vs Nifty]]-AVERAGE(Table2[6M Return vs Nifty]))/_xlfn.STDEV.P(Table2[6M Return vs Nifty])</f>
        <v>1.2616548395208675</v>
      </c>
      <c r="M40">
        <v>-2.58041599354133</v>
      </c>
      <c r="N40">
        <f>(Table2[[#This Row],[1W Return vs Nifty]]-AVERAGE(Table2[1W Return vs Nifty]))/_xlfn.STDEV.P(Table2[1W Return vs Nifty])</f>
        <v>-0.77356496076033976</v>
      </c>
      <c r="O40">
        <v>230.84</v>
      </c>
      <c r="P40">
        <v>233.51432171599001</v>
      </c>
      <c r="Q40">
        <v>195.65262498862899</v>
      </c>
      <c r="R40">
        <v>28.785780736277601</v>
      </c>
      <c r="S40" s="1">
        <f>(Table2[[#This Row],[Close Price]]-Table2[[#This Row],[20D EMA]])/Table2[[#This Row],[20D EMA]]</f>
        <v>-8.1441691214694203E-2</v>
      </c>
      <c r="T40" s="1">
        <f>(Table2[[#This Row],[Close Price]]-Table2[[#This Row],[50D EMA]])/Table2[[#This Row],[50D EMA]]</f>
        <v>-9.1961476102129583E-2</v>
      </c>
      <c r="U40" s="1">
        <f>(Table2[[#This Row],[Close Price]]-Table2[[#This Row],[200D EMA]])/Table2[[#This Row],[200D EMA]]</f>
        <v>8.3757501399858103E-2</v>
      </c>
      <c r="V40">
        <v>1.0035826435272499</v>
      </c>
      <c r="W40">
        <v>210</v>
      </c>
      <c r="X40">
        <v>221.99</v>
      </c>
      <c r="Y40">
        <v>209.04</v>
      </c>
      <c r="Z40">
        <v>221.99</v>
      </c>
      <c r="AA40">
        <v>209.04</v>
      </c>
      <c r="AB40">
        <v>246</v>
      </c>
      <c r="AC40" s="1">
        <f>(Table2[[#This Row],[Close Price]]/Table2[[#This Row],[Day Low]])-1</f>
        <v>9.7142857142857864E-3</v>
      </c>
      <c r="AD40" s="1">
        <f>(Table2[[#This Row],[Day High]]/Table2[[#This Row],[Close Price]])-1</f>
        <v>4.6925108470100119E-2</v>
      </c>
      <c r="AE40" s="1">
        <f>(Table2[[#This Row],[Close Price]]/Table2[[#This Row],[Current Week Low]])-1</f>
        <v>1.4351320321469574E-2</v>
      </c>
      <c r="AF40" s="1">
        <f>(Table2[[#This Row],[Current Week High]]/Table2[[#This Row],[Close Price]])-1</f>
        <v>4.6925108470100119E-2</v>
      </c>
      <c r="AG40" s="1">
        <f>(Table2[[#This Row],[Close Price]]/Table2[[#This Row],[Current Month Low]])-1</f>
        <v>1.4351320321469574E-2</v>
      </c>
      <c r="AH40" s="1">
        <f>(Table2[[#This Row],[Current Month High]]/Table2[[#This Row],[Close Price]])-1</f>
        <v>0.1601584606677986</v>
      </c>
      <c r="AI40">
        <v>27.3108847387285</v>
      </c>
      <c r="AJ40">
        <v>111.09009457441501</v>
      </c>
      <c r="AK40" t="str">
        <f>IF(AND(Table2[[#This Row],[20D EMA]]&gt;Table2[[#This Row],[50D EMA]],Table2[[#This Row],[50D EMA]]&gt;Table2[[#This Row],[200D EMA]]),"Uptrend","Downtrend/NoTrend")</f>
        <v>Downtrend/NoTrend</v>
      </c>
      <c r="AL40">
        <v>0.03</v>
      </c>
      <c r="AM40" t="s">
        <v>3180</v>
      </c>
      <c r="AN40">
        <v>-2.89</v>
      </c>
      <c r="AO40" t="s">
        <v>3181</v>
      </c>
      <c r="AP40">
        <v>0.14874464231414999</v>
      </c>
      <c r="AQ40">
        <f>(Table2[[#This Row],[Sharpe Ratio]]-AVERAGE(Table2[Sharpe Ratio]))/_xlfn.STDEV.P(Table2[Sharpe Ratio])</f>
        <v>1.0748520564580282</v>
      </c>
      <c r="AR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">
        <f>_xlfn.RANK.AVG(Table2[[#This Row],[1Y Return vs Nifty Z-Score]],Table2[1Y Return vs Nifty Z-Score])</f>
        <v>74</v>
      </c>
      <c r="AT40">
        <f>_xlfn.RANK.AVG(Table2[[#This Row],[6M Return vs Nifty Z-Score]],Table2[6M Return vs Nifty Z-Score])</f>
        <v>69</v>
      </c>
      <c r="AU40">
        <f>_xlfn.RANK.AVG(Table2[[#This Row],[Sharpe Ratio Z-Score]],Table2[Sharpe Ratio Z-Score])</f>
        <v>106</v>
      </c>
      <c r="AV40">
        <f>(Table2[[#This Row],[Rank 1Y]]+Table2[[#This Row],[Rank 6M]]+Table2[[#This Row],[Rank Sharpe]])/3</f>
        <v>83</v>
      </c>
    </row>
    <row r="41" spans="1:48" x14ac:dyDescent="0.3">
      <c r="A41" t="s">
        <v>239</v>
      </c>
      <c r="B41" t="s">
        <v>240</v>
      </c>
      <c r="C41" t="s">
        <v>3128</v>
      </c>
      <c r="D41" t="s">
        <v>241</v>
      </c>
      <c r="E41">
        <v>102903.56842435</v>
      </c>
      <c r="F41">
        <v>11855.75</v>
      </c>
      <c r="G41">
        <v>171.693289203029</v>
      </c>
      <c r="H41">
        <f>(Table2[[#This Row],[1Y Return vs Nifty]]-AVERAGE(Table2[1Y Return vs Nifty]))/_xlfn.STDEV.P(Table2[1Y Return vs Nifty])</f>
        <v>2.9375885685959142</v>
      </c>
      <c r="I41">
        <v>6.6896437387658301</v>
      </c>
      <c r="J41">
        <f>(Table2[[#This Row],[1M Return vs Nifty]]-AVERAGE(Table2[1M Return vs Nifty]))/_xlfn.STDEV.P(Table2[1M Return vs Nifty])</f>
        <v>0.85721178023778788</v>
      </c>
      <c r="K41">
        <v>44.652469022343801</v>
      </c>
      <c r="L41">
        <f>(Table2[[#This Row],[6M Return vs Nifty]]-AVERAGE(Table2[6M Return vs Nifty]))/_xlfn.STDEV.P(Table2[6M Return vs Nifty])</f>
        <v>1.3025159874773808</v>
      </c>
      <c r="M41">
        <v>11.566971456052</v>
      </c>
      <c r="N41">
        <f>(Table2[[#This Row],[1W Return vs Nifty]]-AVERAGE(Table2[1W Return vs Nifty]))/_xlfn.STDEV.P(Table2[1W Return vs Nifty])</f>
        <v>2.1111350678145628</v>
      </c>
      <c r="O41">
        <v>11330.98</v>
      </c>
      <c r="P41">
        <v>11193.1866504229</v>
      </c>
      <c r="Q41">
        <v>9404.8535498923993</v>
      </c>
      <c r="R41">
        <v>67.4380901704927</v>
      </c>
      <c r="S41" s="1">
        <f>(Table2[[#This Row],[Close Price]]-Table2[[#This Row],[20D EMA]])/Table2[[#This Row],[20D EMA]]</f>
        <v>4.631285202162571E-2</v>
      </c>
      <c r="T41" s="1">
        <f>(Table2[[#This Row],[Close Price]]-Table2[[#This Row],[50D EMA]])/Table2[[#This Row],[50D EMA]]</f>
        <v>5.919345136195571E-2</v>
      </c>
      <c r="U41" s="1">
        <f>(Table2[[#This Row],[Close Price]]-Table2[[#This Row],[200D EMA]])/Table2[[#This Row],[200D EMA]]</f>
        <v>0.26059910843966744</v>
      </c>
      <c r="V41">
        <v>0.38988533682767501</v>
      </c>
      <c r="W41">
        <v>11783.15</v>
      </c>
      <c r="X41">
        <v>12141.95</v>
      </c>
      <c r="Y41">
        <v>11397.85</v>
      </c>
      <c r="Z41">
        <v>12141.95</v>
      </c>
      <c r="AA41">
        <v>10725.15</v>
      </c>
      <c r="AB41">
        <v>12141.95</v>
      </c>
      <c r="AC41" s="1">
        <f>(Table2[[#This Row],[Close Price]]/Table2[[#This Row],[Day Low]])-1</f>
        <v>6.1613405583396119E-3</v>
      </c>
      <c r="AD41" s="1">
        <f>(Table2[[#This Row],[Day High]]/Table2[[#This Row],[Close Price]])-1</f>
        <v>2.4140185142230708E-2</v>
      </c>
      <c r="AE41" s="1">
        <f>(Table2[[#This Row],[Close Price]]/Table2[[#This Row],[Current Week Low]])-1</f>
        <v>4.0174243388007458E-2</v>
      </c>
      <c r="AF41" s="1">
        <f>(Table2[[#This Row],[Current Week High]]/Table2[[#This Row],[Close Price]])-1</f>
        <v>2.4140185142230708E-2</v>
      </c>
      <c r="AG41" s="1">
        <f>(Table2[[#This Row],[Close Price]]/Table2[[#This Row],[Current Month Low]])-1</f>
        <v>0.10541577507074495</v>
      </c>
      <c r="AH41" s="1">
        <f>(Table2[[#This Row],[Current Month High]]/Table2[[#This Row],[Close Price]])-1</f>
        <v>2.4140185142230708E-2</v>
      </c>
      <c r="AI41">
        <v>6.4378044408831103</v>
      </c>
      <c r="AJ41">
        <v>199.55782957488401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0.05</v>
      </c>
      <c r="AM41" t="s">
        <v>3180</v>
      </c>
      <c r="AN41">
        <v>8.89</v>
      </c>
      <c r="AO41" t="s">
        <v>3180</v>
      </c>
      <c r="AP41">
        <v>0.11283804673699099</v>
      </c>
      <c r="AQ41">
        <f>(Table2[[#This Row],[Sharpe Ratio]]-AVERAGE(Table2[Sharpe Ratio]))/_xlfn.STDEV.P(Table2[Sharpe Ratio])</f>
        <v>0.65133731532463723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7.8597887194502833</v>
      </c>
      <c r="AS41">
        <f>_xlfn.RANK.AVG(Table2[[#This Row],[1Y Return vs Nifty Z-Score]],Table2[1Y Return vs Nifty Z-Score])</f>
        <v>11</v>
      </c>
      <c r="AT41">
        <f>_xlfn.RANK.AVG(Table2[[#This Row],[6M Return vs Nifty Z-Score]],Table2[6M Return vs Nifty Z-Score])</f>
        <v>63</v>
      </c>
      <c r="AU41">
        <f>_xlfn.RANK.AVG(Table2[[#This Row],[Sharpe Ratio Z-Score]],Table2[Sharpe Ratio Z-Score])</f>
        <v>181</v>
      </c>
      <c r="AV41">
        <f>(Table2[[#This Row],[Rank 1Y]]+Table2[[#This Row],[Rank 6M]]+Table2[[#This Row],[Rank Sharpe]])/3</f>
        <v>85</v>
      </c>
    </row>
    <row r="42" spans="1:48" x14ac:dyDescent="0.3">
      <c r="A42" t="s">
        <v>126</v>
      </c>
      <c r="B42" t="s">
        <v>127</v>
      </c>
      <c r="C42" t="s">
        <v>3139</v>
      </c>
      <c r="D42" t="s">
        <v>128</v>
      </c>
      <c r="E42">
        <v>212093.23272343501</v>
      </c>
      <c r="F42">
        <v>290.14999999999998</v>
      </c>
      <c r="G42">
        <v>85.524877975803903</v>
      </c>
      <c r="H42">
        <f>(Table2[[#This Row],[1Y Return vs Nifty]]-AVERAGE(Table2[1Y Return vs Nifty]))/_xlfn.STDEV.P(Table2[1Y Return vs Nifty])</f>
        <v>1.2922873362415779</v>
      </c>
      <c r="I42">
        <v>9.2655016540623194</v>
      </c>
      <c r="J42">
        <f>(Table2[[#This Row],[1M Return vs Nifty]]-AVERAGE(Table2[1M Return vs Nifty]))/_xlfn.STDEV.P(Table2[1M Return vs Nifty])</f>
        <v>1.1421427051717701</v>
      </c>
      <c r="K42">
        <v>20.8095705442237</v>
      </c>
      <c r="L42">
        <f>(Table2[[#This Row],[6M Return vs Nifty]]-AVERAGE(Table2[6M Return vs Nifty]))/_xlfn.STDEV.P(Table2[6M Return vs Nifty])</f>
        <v>0.49988048442800781</v>
      </c>
      <c r="M42">
        <v>7.6377509149092999</v>
      </c>
      <c r="N42">
        <f>(Table2[[#This Row],[1W Return vs Nifty]]-AVERAGE(Table2[1W Return vs Nifty]))/_xlfn.STDEV.P(Table2[1W Return vs Nifty])</f>
        <v>1.3099537438636693</v>
      </c>
      <c r="O42">
        <v>288.36</v>
      </c>
      <c r="P42">
        <v>287.80177885387099</v>
      </c>
      <c r="Q42">
        <v>260.23551707720702</v>
      </c>
      <c r="R42">
        <v>50.187512048952101</v>
      </c>
      <c r="S42" s="1">
        <f>(Table2[[#This Row],[Close Price]]-Table2[[#This Row],[20D EMA]])/Table2[[#This Row],[20D EMA]]</f>
        <v>6.2075183798028979E-3</v>
      </c>
      <c r="T42" s="1">
        <f>(Table2[[#This Row],[Close Price]]-Table2[[#This Row],[50D EMA]])/Table2[[#This Row],[50D EMA]]</f>
        <v>8.1591613348619453E-3</v>
      </c>
      <c r="U42" s="1">
        <f>(Table2[[#This Row],[Close Price]]-Table2[[#This Row],[200D EMA]])/Table2[[#This Row],[200D EMA]]</f>
        <v>0.11495157639807439</v>
      </c>
      <c r="V42">
        <v>1.0719518143604301</v>
      </c>
      <c r="W42">
        <v>287.3</v>
      </c>
      <c r="X42">
        <v>300.85000000000002</v>
      </c>
      <c r="Y42">
        <v>287.3</v>
      </c>
      <c r="Z42">
        <v>303.8</v>
      </c>
      <c r="AA42">
        <v>277.14999999999998</v>
      </c>
      <c r="AB42">
        <v>304.5</v>
      </c>
      <c r="AC42" s="1">
        <f>(Table2[[#This Row],[Close Price]]/Table2[[#This Row],[Day Low]])-1</f>
        <v>9.9199443090844941E-3</v>
      </c>
      <c r="AD42" s="1">
        <f>(Table2[[#This Row],[Day High]]/Table2[[#This Row],[Close Price]])-1</f>
        <v>3.6877477166982864E-2</v>
      </c>
      <c r="AE42" s="1">
        <f>(Table2[[#This Row],[Close Price]]/Table2[[#This Row],[Current Week Low]])-1</f>
        <v>9.9199443090844941E-3</v>
      </c>
      <c r="AF42" s="1">
        <f>(Table2[[#This Row],[Current Week High]]/Table2[[#This Row],[Close Price]])-1</f>
        <v>4.7044632086851834E-2</v>
      </c>
      <c r="AG42" s="1">
        <f>(Table2[[#This Row],[Close Price]]/Table2[[#This Row],[Current Month Low]])-1</f>
        <v>4.6906007577124376E-2</v>
      </c>
      <c r="AH42" s="1">
        <f>(Table2[[#This Row],[Current Month High]]/Table2[[#This Row],[Close Price]])-1</f>
        <v>4.9457177322074886E-2</v>
      </c>
      <c r="AI42">
        <v>17.353093227640802</v>
      </c>
      <c r="AJ42">
        <v>111.248634874408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0.03</v>
      </c>
      <c r="AM42" t="s">
        <v>3180</v>
      </c>
      <c r="AN42">
        <v>6.54</v>
      </c>
      <c r="AO42" t="s">
        <v>3180</v>
      </c>
      <c r="AP42">
        <v>0.21003161641899501</v>
      </c>
      <c r="AQ42">
        <f>(Table2[[#This Row],[Sharpe Ratio]]-AVERAGE(Table2[Sharpe Ratio]))/_xlfn.STDEV.P(Table2[Sharpe Ratio])</f>
        <v>1.7977258504128473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6.0419901201178732</v>
      </c>
      <c r="AS42">
        <f>_xlfn.RANK.AVG(Table2[[#This Row],[1Y Return vs Nifty Z-Score]],Table2[1Y Return vs Nifty Z-Score])</f>
        <v>69</v>
      </c>
      <c r="AT42">
        <f>_xlfn.RANK.AVG(Table2[[#This Row],[6M Return vs Nifty Z-Score]],Table2[6M Return vs Nifty Z-Score])</f>
        <v>173</v>
      </c>
      <c r="AU42">
        <f>_xlfn.RANK.AVG(Table2[[#This Row],[Sharpe Ratio Z-Score]],Table2[Sharpe Ratio Z-Score])</f>
        <v>20</v>
      </c>
      <c r="AV42">
        <f>(Table2[[#This Row],[Rank 1Y]]+Table2[[#This Row],[Rank 6M]]+Table2[[#This Row],[Rank Sharpe]])/3</f>
        <v>87.333333333333329</v>
      </c>
    </row>
    <row r="43" spans="1:48" x14ac:dyDescent="0.3">
      <c r="A43" t="s">
        <v>616</v>
      </c>
      <c r="B43" t="s">
        <v>617</v>
      </c>
      <c r="C43" t="s">
        <v>3146</v>
      </c>
      <c r="D43" t="s">
        <v>574</v>
      </c>
      <c r="E43">
        <v>29943.4167867</v>
      </c>
      <c r="F43">
        <v>2709.15</v>
      </c>
      <c r="G43">
        <v>106.82338809170299</v>
      </c>
      <c r="H43">
        <f>(Table2[[#This Row],[1Y Return vs Nifty]]-AVERAGE(Table2[1Y Return vs Nifty]))/_xlfn.STDEV.P(Table2[1Y Return vs Nifty])</f>
        <v>1.6989614809997249</v>
      </c>
      <c r="I43">
        <v>4.3183207142212598</v>
      </c>
      <c r="J43">
        <f>(Table2[[#This Row],[1M Return vs Nifty]]-AVERAGE(Table2[1M Return vs Nifty]))/_xlfn.STDEV.P(Table2[1M Return vs Nifty])</f>
        <v>0.59490567294500207</v>
      </c>
      <c r="K43">
        <v>29.689639114361899</v>
      </c>
      <c r="L43">
        <f>(Table2[[#This Row],[6M Return vs Nifty]]-AVERAGE(Table2[6M Return vs Nifty]))/_xlfn.STDEV.P(Table2[6M Return vs Nifty])</f>
        <v>0.79881470630738416</v>
      </c>
      <c r="M43">
        <v>0.22754194833542399</v>
      </c>
      <c r="N43">
        <f>(Table2[[#This Row],[1W Return vs Nifty]]-AVERAGE(Table2[1W Return vs Nifty]))/_xlfn.STDEV.P(Table2[1W Return vs Nifty])</f>
        <v>-0.2010128634894166</v>
      </c>
      <c r="O43">
        <v>2769.21</v>
      </c>
      <c r="P43">
        <v>2692.2167861295302</v>
      </c>
      <c r="Q43">
        <v>2191.6118727746202</v>
      </c>
      <c r="R43">
        <v>41.6538716380729</v>
      </c>
      <c r="S43" s="1">
        <f>(Table2[[#This Row],[Close Price]]-Table2[[#This Row],[20D EMA]])/Table2[[#This Row],[20D EMA]]</f>
        <v>-2.1688495997053293E-2</v>
      </c>
      <c r="T43" s="1">
        <f>(Table2[[#This Row],[Close Price]]-Table2[[#This Row],[50D EMA]])/Table2[[#This Row],[50D EMA]]</f>
        <v>6.2896918100024037E-3</v>
      </c>
      <c r="U43" s="1">
        <f>(Table2[[#This Row],[Close Price]]-Table2[[#This Row],[200D EMA]])/Table2[[#This Row],[200D EMA]]</f>
        <v>0.23614497332055756</v>
      </c>
      <c r="V43">
        <v>0.27434080951666001</v>
      </c>
      <c r="W43">
        <v>2685</v>
      </c>
      <c r="X43">
        <v>2775</v>
      </c>
      <c r="Y43">
        <v>2685</v>
      </c>
      <c r="Z43">
        <v>2788</v>
      </c>
      <c r="AA43">
        <v>2685</v>
      </c>
      <c r="AB43">
        <v>2925</v>
      </c>
      <c r="AC43" s="1">
        <f>(Table2[[#This Row],[Close Price]]/Table2[[#This Row],[Day Low]])-1</f>
        <v>8.9944134078212556E-3</v>
      </c>
      <c r="AD43" s="1">
        <f>(Table2[[#This Row],[Day High]]/Table2[[#This Row],[Close Price]])-1</f>
        <v>2.4306516804163625E-2</v>
      </c>
      <c r="AE43" s="1">
        <f>(Table2[[#This Row],[Close Price]]/Table2[[#This Row],[Current Week Low]])-1</f>
        <v>8.9944134078212556E-3</v>
      </c>
      <c r="AF43" s="1">
        <f>(Table2[[#This Row],[Current Week High]]/Table2[[#This Row],[Close Price]])-1</f>
        <v>2.9105069855858812E-2</v>
      </c>
      <c r="AG43" s="1">
        <f>(Table2[[#This Row],[Close Price]]/Table2[[#This Row],[Current Month Low]])-1</f>
        <v>8.9944134078212556E-3</v>
      </c>
      <c r="AH43" s="1">
        <f>(Table2[[#This Row],[Current Month High]]/Table2[[#This Row],[Close Price]])-1</f>
        <v>7.9674436631415713E-2</v>
      </c>
      <c r="AI43">
        <v>15.903512171714301</v>
      </c>
      <c r="AJ43">
        <v>129.97877758913401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0.22</v>
      </c>
      <c r="AM43" t="s">
        <v>3180</v>
      </c>
      <c r="AN43">
        <v>2.66</v>
      </c>
      <c r="AO43" t="s">
        <v>3180</v>
      </c>
      <c r="AP43">
        <v>0.14861112752482</v>
      </c>
      <c r="AQ43">
        <f>(Table2[[#This Row],[Sharpe Ratio]]-AVERAGE(Table2[Sharpe Ratio]))/_xlfn.STDEV.P(Table2[Sharpe Ratio])</f>
        <v>1.0732772627319267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3.9649462594946216</v>
      </c>
      <c r="AS43">
        <f>_xlfn.RANK.AVG(Table2[[#This Row],[1Y Return vs Nifty Z-Score]],Table2[1Y Return vs Nifty Z-Score])</f>
        <v>47</v>
      </c>
      <c r="AT43">
        <f>_xlfn.RANK.AVG(Table2[[#This Row],[6M Return vs Nifty Z-Score]],Table2[6M Return vs Nifty Z-Score])</f>
        <v>114</v>
      </c>
      <c r="AU43">
        <f>_xlfn.RANK.AVG(Table2[[#This Row],[Sharpe Ratio Z-Score]],Table2[Sharpe Ratio Z-Score])</f>
        <v>108</v>
      </c>
      <c r="AV43">
        <f>(Table2[[#This Row],[Rank 1Y]]+Table2[[#This Row],[Rank 6M]]+Table2[[#This Row],[Rank Sharpe]])/3</f>
        <v>89.666666666666671</v>
      </c>
    </row>
    <row r="44" spans="1:48" x14ac:dyDescent="0.3">
      <c r="A44" t="s">
        <v>1263</v>
      </c>
      <c r="B44" t="s">
        <v>1264</v>
      </c>
      <c r="C44" t="s">
        <v>3142</v>
      </c>
      <c r="D44" t="s">
        <v>144</v>
      </c>
      <c r="E44">
        <v>9017.0629771500007</v>
      </c>
      <c r="F44">
        <v>1081.3499999999999</v>
      </c>
      <c r="G44">
        <v>167.58720465409499</v>
      </c>
      <c r="H44">
        <f>(Table2[[#This Row],[1Y Return vs Nifty]]-AVERAGE(Table2[1Y Return vs Nifty]))/_xlfn.STDEV.P(Table2[1Y Return vs Nifty])</f>
        <v>2.8591869145292357</v>
      </c>
      <c r="I44">
        <v>28.574705808657701</v>
      </c>
      <c r="J44">
        <f>(Table2[[#This Row],[1M Return vs Nifty]]-AVERAGE(Table2[1M Return vs Nifty]))/_xlfn.STDEV.P(Table2[1M Return vs Nifty])</f>
        <v>3.2780483259112114</v>
      </c>
      <c r="K44">
        <v>26.139960020568701</v>
      </c>
      <c r="L44">
        <f>(Table2[[#This Row],[6M Return vs Nifty]]-AVERAGE(Table2[6M Return vs Nifty]))/_xlfn.STDEV.P(Table2[6M Return vs Nifty])</f>
        <v>0.67932007071494238</v>
      </c>
      <c r="M44">
        <v>6.1068279202176301</v>
      </c>
      <c r="N44">
        <f>(Table2[[#This Row],[1W Return vs Nifty]]-AVERAGE(Table2[1W Return vs Nifty]))/_xlfn.STDEV.P(Table2[1W Return vs Nifty])</f>
        <v>0.99779338052676336</v>
      </c>
      <c r="O44">
        <v>1048.24</v>
      </c>
      <c r="P44">
        <v>971.37503840782199</v>
      </c>
      <c r="Q44">
        <v>829.79209302926495</v>
      </c>
      <c r="R44">
        <v>51.976178568675799</v>
      </c>
      <c r="S44" s="1">
        <f>(Table2[[#This Row],[Close Price]]-Table2[[#This Row],[20D EMA]])/Table2[[#This Row],[20D EMA]]</f>
        <v>3.158627795161404E-2</v>
      </c>
      <c r="T44" s="1">
        <f>(Table2[[#This Row],[Close Price]]-Table2[[#This Row],[50D EMA]])/Table2[[#This Row],[50D EMA]]</f>
        <v>0.11321575832588571</v>
      </c>
      <c r="U44" s="1">
        <f>(Table2[[#This Row],[Close Price]]-Table2[[#This Row],[200D EMA]])/Table2[[#This Row],[200D EMA]]</f>
        <v>0.30315775371200487</v>
      </c>
      <c r="V44">
        <v>1.5038997510758201</v>
      </c>
      <c r="W44">
        <v>1067.55</v>
      </c>
      <c r="X44">
        <v>1121.3499999999999</v>
      </c>
      <c r="Y44">
        <v>1067.55</v>
      </c>
      <c r="Z44">
        <v>1132</v>
      </c>
      <c r="AA44">
        <v>1024.05</v>
      </c>
      <c r="AB44">
        <v>1195</v>
      </c>
      <c r="AC44" s="1">
        <f>(Table2[[#This Row],[Close Price]]/Table2[[#This Row],[Day Low]])-1</f>
        <v>1.2926794997892399E-2</v>
      </c>
      <c r="AD44" s="1">
        <f>(Table2[[#This Row],[Day High]]/Table2[[#This Row],[Close Price]])-1</f>
        <v>3.6990798538863556E-2</v>
      </c>
      <c r="AE44" s="1">
        <f>(Table2[[#This Row],[Close Price]]/Table2[[#This Row],[Current Week Low]])-1</f>
        <v>1.2926794997892399E-2</v>
      </c>
      <c r="AF44" s="1">
        <f>(Table2[[#This Row],[Current Week High]]/Table2[[#This Row],[Close Price]])-1</f>
        <v>4.6839598649836001E-2</v>
      </c>
      <c r="AG44" s="1">
        <f>(Table2[[#This Row],[Close Price]]/Table2[[#This Row],[Current Month Low]])-1</f>
        <v>5.5954299106488969E-2</v>
      </c>
      <c r="AH44" s="1">
        <f>(Table2[[#This Row],[Current Month High]]/Table2[[#This Row],[Close Price]])-1</f>
        <v>0.10510010634854594</v>
      </c>
      <c r="AI44">
        <v>10.510010634854501</v>
      </c>
      <c r="AJ44">
        <v>196.21969593206401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0.34</v>
      </c>
      <c r="AM44" t="s">
        <v>3180</v>
      </c>
      <c r="AN44">
        <v>8.9600000000000009</v>
      </c>
      <c r="AO44" t="s">
        <v>3180</v>
      </c>
      <c r="AP44">
        <v>0.14476156158660999</v>
      </c>
      <c r="AQ44">
        <f>(Table2[[#This Row],[Sharpe Ratio]]-AVERAGE(Table2[Sharpe Ratio]))/_xlfn.STDEV.P(Table2[Sharpe Ratio])</f>
        <v>1.027872013484793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8.8422207051669464</v>
      </c>
      <c r="AS44">
        <f>_xlfn.RANK.AVG(Table2[[#This Row],[1Y Return vs Nifty Z-Score]],Table2[1Y Return vs Nifty Z-Score])</f>
        <v>14</v>
      </c>
      <c r="AT44">
        <f>_xlfn.RANK.AVG(Table2[[#This Row],[6M Return vs Nifty Z-Score]],Table2[6M Return vs Nifty Z-Score])</f>
        <v>139</v>
      </c>
      <c r="AU44">
        <f>_xlfn.RANK.AVG(Table2[[#This Row],[Sharpe Ratio Z-Score]],Table2[Sharpe Ratio Z-Score])</f>
        <v>118</v>
      </c>
      <c r="AV44">
        <f>(Table2[[#This Row],[Rank 1Y]]+Table2[[#This Row],[Rank 6M]]+Table2[[#This Row],[Rank Sharpe]])/3</f>
        <v>90.333333333333329</v>
      </c>
    </row>
    <row r="45" spans="1:48" x14ac:dyDescent="0.3">
      <c r="A45" t="s">
        <v>857</v>
      </c>
      <c r="B45" t="s">
        <v>858</v>
      </c>
      <c r="C45" t="s">
        <v>3128</v>
      </c>
      <c r="D45" t="s">
        <v>241</v>
      </c>
      <c r="E45">
        <v>17753.983296269998</v>
      </c>
      <c r="F45">
        <v>1269.3</v>
      </c>
      <c r="G45">
        <v>88.065159761899196</v>
      </c>
      <c r="H45">
        <f>(Table2[[#This Row],[1Y Return vs Nifty]]-AVERAGE(Table2[1Y Return vs Nifty]))/_xlfn.STDEV.P(Table2[1Y Return vs Nifty])</f>
        <v>1.3407915234914562</v>
      </c>
      <c r="I45">
        <v>-3.96603502477004</v>
      </c>
      <c r="J45">
        <f>(Table2[[#This Row],[1M Return vs Nifty]]-AVERAGE(Table2[1M Return vs Nifty]))/_xlfn.STDEV.P(Table2[1M Return vs Nifty])</f>
        <v>-0.32147606114658361</v>
      </c>
      <c r="K45">
        <v>26.134717804307002</v>
      </c>
      <c r="L45">
        <f>(Table2[[#This Row],[6M Return vs Nifty]]-AVERAGE(Table2[6M Return vs Nifty]))/_xlfn.STDEV.P(Table2[6M Return vs Nifty])</f>
        <v>0.67914359934800006</v>
      </c>
      <c r="M45">
        <v>1.66392106086017</v>
      </c>
      <c r="N45">
        <f>(Table2[[#This Row],[1W Return vs Nifty]]-AVERAGE(Table2[1W Return vs Nifty]))/_xlfn.STDEV.P(Table2[1W Return vs Nifty])</f>
        <v>9.1869683320569467E-2</v>
      </c>
      <c r="O45">
        <v>1269.29</v>
      </c>
      <c r="P45">
        <v>1230.3777905816</v>
      </c>
      <c r="Q45">
        <v>1008.13123019436</v>
      </c>
      <c r="R45">
        <v>48.986320784693604</v>
      </c>
      <c r="S45" s="1">
        <f>(Table2[[#This Row],[Close Price]]-Table2[[#This Row],[20D EMA]])/Table2[[#This Row],[20D EMA]]</f>
        <v>7.8784202191704853E-6</v>
      </c>
      <c r="T45" s="1">
        <f>(Table2[[#This Row],[Close Price]]-Table2[[#This Row],[50D EMA]])/Table2[[#This Row],[50D EMA]]</f>
        <v>3.1634356306123969E-2</v>
      </c>
      <c r="U45" s="1">
        <f>(Table2[[#This Row],[Close Price]]-Table2[[#This Row],[200D EMA]])/Table2[[#This Row],[200D EMA]]</f>
        <v>0.2590622748144491</v>
      </c>
      <c r="V45">
        <v>0.43575625498935899</v>
      </c>
      <c r="W45">
        <v>1260</v>
      </c>
      <c r="X45">
        <v>1320</v>
      </c>
      <c r="Y45">
        <v>1240</v>
      </c>
      <c r="Z45">
        <v>1320</v>
      </c>
      <c r="AA45">
        <v>1240</v>
      </c>
      <c r="AB45">
        <v>1327.25</v>
      </c>
      <c r="AC45" s="1">
        <f>(Table2[[#This Row],[Close Price]]/Table2[[#This Row],[Day Low]])-1</f>
        <v>7.3809523809522659E-3</v>
      </c>
      <c r="AD45" s="1">
        <f>(Table2[[#This Row],[Day High]]/Table2[[#This Row],[Close Price]])-1</f>
        <v>3.9943275821318958E-2</v>
      </c>
      <c r="AE45" s="1">
        <f>(Table2[[#This Row],[Close Price]]/Table2[[#This Row],[Current Week Low]])-1</f>
        <v>2.3629032258064564E-2</v>
      </c>
      <c r="AF45" s="1">
        <f>(Table2[[#This Row],[Current Week High]]/Table2[[#This Row],[Close Price]])-1</f>
        <v>3.9943275821318958E-2</v>
      </c>
      <c r="AG45" s="1">
        <f>(Table2[[#This Row],[Close Price]]/Table2[[#This Row],[Current Month Low]])-1</f>
        <v>2.3629032258064564E-2</v>
      </c>
      <c r="AH45" s="1">
        <f>(Table2[[#This Row],[Current Month High]]/Table2[[#This Row],[Close Price]])-1</f>
        <v>4.5655085480186042E-2</v>
      </c>
      <c r="AI45">
        <v>21.956984164500099</v>
      </c>
      <c r="AJ45">
        <v>120.268980477223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0.18</v>
      </c>
      <c r="AM45" t="s">
        <v>3180</v>
      </c>
      <c r="AN45">
        <v>3.54</v>
      </c>
      <c r="AO45" t="s">
        <v>3180</v>
      </c>
      <c r="AP45">
        <v>0.16219477999440499</v>
      </c>
      <c r="AQ45">
        <f>(Table2[[#This Row],[Sharpe Ratio]]-AVERAGE(Table2[Sharpe Ratio]))/_xlfn.STDEV.P(Table2[Sharpe Ratio])</f>
        <v>1.2334950992277309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3.0238238442411731</v>
      </c>
      <c r="AS45">
        <f>_xlfn.RANK.AVG(Table2[[#This Row],[1Y Return vs Nifty Z-Score]],Table2[1Y Return vs Nifty Z-Score])</f>
        <v>65</v>
      </c>
      <c r="AT45">
        <f>_xlfn.RANK.AVG(Table2[[#This Row],[6M Return vs Nifty Z-Score]],Table2[6M Return vs Nifty Z-Score])</f>
        <v>140</v>
      </c>
      <c r="AU45">
        <f>_xlfn.RANK.AVG(Table2[[#This Row],[Sharpe Ratio Z-Score]],Table2[Sharpe Ratio Z-Score])</f>
        <v>72</v>
      </c>
      <c r="AV45">
        <f>(Table2[[#This Row],[Rank 1Y]]+Table2[[#This Row],[Rank 6M]]+Table2[[#This Row],[Rank Sharpe]])/3</f>
        <v>92.333333333333329</v>
      </c>
    </row>
    <row r="46" spans="1:48" x14ac:dyDescent="0.3">
      <c r="A46" t="s">
        <v>960</v>
      </c>
      <c r="B46" t="s">
        <v>961</v>
      </c>
      <c r="C46" t="s">
        <v>3143</v>
      </c>
      <c r="D46" t="s">
        <v>284</v>
      </c>
      <c r="E46">
        <v>15266.4750187799</v>
      </c>
      <c r="F46">
        <v>404.45</v>
      </c>
      <c r="G46">
        <v>66.104052643434301</v>
      </c>
      <c r="H46">
        <f>(Table2[[#This Row],[1Y Return vs Nifty]]-AVERAGE(Table2[1Y Return vs Nifty]))/_xlfn.STDEV.P(Table2[1Y Return vs Nifty])</f>
        <v>0.92146573935236442</v>
      </c>
      <c r="I46">
        <v>-14.8867168781687</v>
      </c>
      <c r="J46">
        <f>(Table2[[#This Row],[1M Return vs Nifty]]-AVERAGE(Table2[1M Return vs Nifty]))/_xlfn.STDEV.P(Table2[1M Return vs Nifty])</f>
        <v>-1.529477466395085</v>
      </c>
      <c r="K46">
        <v>54.336225054238596</v>
      </c>
      <c r="L46">
        <f>(Table2[[#This Row],[6M Return vs Nifty]]-AVERAGE(Table2[6M Return vs Nifty]))/_xlfn.STDEV.P(Table2[6M Return vs Nifty])</f>
        <v>1.628505145263708</v>
      </c>
      <c r="M46">
        <v>0.58195571968177795</v>
      </c>
      <c r="N46">
        <f>(Table2[[#This Row],[1W Return vs Nifty]]-AVERAGE(Table2[1W Return vs Nifty]))/_xlfn.STDEV.P(Table2[1W Return vs Nifty])</f>
        <v>-0.12874669986218415</v>
      </c>
      <c r="O46">
        <v>441.57</v>
      </c>
      <c r="P46">
        <v>452.74387768620699</v>
      </c>
      <c r="Q46">
        <v>362.59213684898202</v>
      </c>
      <c r="R46">
        <v>33.000591873084097</v>
      </c>
      <c r="S46" s="1">
        <f>(Table2[[#This Row],[Close Price]]-Table2[[#This Row],[20D EMA]])/Table2[[#This Row],[20D EMA]]</f>
        <v>-8.406368186244538E-2</v>
      </c>
      <c r="T46" s="1">
        <f>(Table2[[#This Row],[Close Price]]-Table2[[#This Row],[50D EMA]])/Table2[[#This Row],[50D EMA]]</f>
        <v>-0.10666931142839016</v>
      </c>
      <c r="U46" s="1">
        <f>(Table2[[#This Row],[Close Price]]-Table2[[#This Row],[200D EMA]])/Table2[[#This Row],[200D EMA]]</f>
        <v>0.11544062569799073</v>
      </c>
      <c r="V46">
        <v>0.51801282914725799</v>
      </c>
      <c r="W46">
        <v>401.5</v>
      </c>
      <c r="X46">
        <v>424.9</v>
      </c>
      <c r="Y46">
        <v>401.5</v>
      </c>
      <c r="Z46">
        <v>424.9</v>
      </c>
      <c r="AA46">
        <v>401.5</v>
      </c>
      <c r="AB46">
        <v>448.9</v>
      </c>
      <c r="AC46" s="1">
        <f>(Table2[[#This Row],[Close Price]]/Table2[[#This Row],[Day Low]])-1</f>
        <v>7.3474470734744557E-3</v>
      </c>
      <c r="AD46" s="1">
        <f>(Table2[[#This Row],[Day High]]/Table2[[#This Row],[Close Price]])-1</f>
        <v>5.0562492273457771E-2</v>
      </c>
      <c r="AE46" s="1">
        <f>(Table2[[#This Row],[Close Price]]/Table2[[#This Row],[Current Week Low]])-1</f>
        <v>7.3474470734744557E-3</v>
      </c>
      <c r="AF46" s="1">
        <f>(Table2[[#This Row],[Current Week High]]/Table2[[#This Row],[Close Price]])-1</f>
        <v>5.0562492273457771E-2</v>
      </c>
      <c r="AG46" s="1">
        <f>(Table2[[#This Row],[Close Price]]/Table2[[#This Row],[Current Month Low]])-1</f>
        <v>7.3474470734744557E-3</v>
      </c>
      <c r="AH46" s="1">
        <f>(Table2[[#This Row],[Current Month High]]/Table2[[#This Row],[Close Price]])-1</f>
        <v>0.10990233650636672</v>
      </c>
      <c r="AI46">
        <v>44.492520707133103</v>
      </c>
      <c r="AJ46">
        <v>93.516746411483197</v>
      </c>
      <c r="AK46" t="str">
        <f>IF(AND(Table2[[#This Row],[20D EMA]]&gt;Table2[[#This Row],[50D EMA]],Table2[[#This Row],[50D EMA]]&gt;Table2[[#This Row],[200D EMA]]),"Uptrend","Downtrend/NoTrend")</f>
        <v>Downtrend/NoTrend</v>
      </c>
      <c r="AL46">
        <v>-7.0000000000000007E-2</v>
      </c>
      <c r="AM46" t="s">
        <v>3181</v>
      </c>
      <c r="AN46">
        <v>-5.72</v>
      </c>
      <c r="AO46" t="s">
        <v>3181</v>
      </c>
      <c r="AP46">
        <v>0.135346198053651</v>
      </c>
      <c r="AQ46">
        <f>(Table2[[#This Row],[Sharpe Ratio]]-AVERAGE(Table2[Sharpe Ratio]))/_xlfn.STDEV.P(Table2[Sharpe Ratio])</f>
        <v>0.91681873245821577</v>
      </c>
      <c r="AR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">
        <f>_xlfn.RANK.AVG(Table2[[#This Row],[1Y Return vs Nifty Z-Score]],Table2[1Y Return vs Nifty Z-Score])</f>
        <v>103</v>
      </c>
      <c r="AT46">
        <f>_xlfn.RANK.AVG(Table2[[#This Row],[6M Return vs Nifty Z-Score]],Table2[6M Return vs Nifty Z-Score])</f>
        <v>46</v>
      </c>
      <c r="AU46">
        <f>_xlfn.RANK.AVG(Table2[[#This Row],[Sharpe Ratio Z-Score]],Table2[Sharpe Ratio Z-Score])</f>
        <v>129</v>
      </c>
      <c r="AV46">
        <f>(Table2[[#This Row],[Rank 1Y]]+Table2[[#This Row],[Rank 6M]]+Table2[[#This Row],[Rank Sharpe]])/3</f>
        <v>92.666666666666671</v>
      </c>
    </row>
    <row r="47" spans="1:48" x14ac:dyDescent="0.3">
      <c r="A47" t="s">
        <v>294</v>
      </c>
      <c r="B47" t="s">
        <v>295</v>
      </c>
      <c r="C47" t="s">
        <v>3128</v>
      </c>
      <c r="D47" t="s">
        <v>241</v>
      </c>
      <c r="E47">
        <v>87047.437071244902</v>
      </c>
      <c r="F47">
        <v>5680.15</v>
      </c>
      <c r="G47">
        <v>59.077241349931903</v>
      </c>
      <c r="H47">
        <f>(Table2[[#This Row],[1Y Return vs Nifty]]-AVERAGE(Table2[1Y Return vs Nifty]))/_xlfn.STDEV.P(Table2[1Y Return vs Nifty])</f>
        <v>0.78729567498580588</v>
      </c>
      <c r="I47">
        <v>8.5840123496531096</v>
      </c>
      <c r="J47">
        <f>(Table2[[#This Row],[1M Return vs Nifty]]-AVERAGE(Table2[1M Return vs Nifty]))/_xlfn.STDEV.P(Table2[1M Return vs Nifty])</f>
        <v>1.0667591303694377</v>
      </c>
      <c r="K47">
        <v>58.9262683211767</v>
      </c>
      <c r="L47">
        <f>(Table2[[#This Row],[6M Return vs Nifty]]-AVERAGE(Table2[6M Return vs Nifty]))/_xlfn.STDEV.P(Table2[6M Return vs Nifty])</f>
        <v>1.7830220841316093</v>
      </c>
      <c r="M47">
        <v>7.9295376594896601</v>
      </c>
      <c r="N47">
        <f>(Table2[[#This Row],[1W Return vs Nifty]]-AVERAGE(Table2[1W Return vs Nifty]))/_xlfn.STDEV.P(Table2[1W Return vs Nifty])</f>
        <v>1.3694500454548819</v>
      </c>
      <c r="O47">
        <v>5558.34</v>
      </c>
      <c r="P47">
        <v>5376.3436623011503</v>
      </c>
      <c r="Q47">
        <v>4552.3113533040396</v>
      </c>
      <c r="R47">
        <v>58.043000214153899</v>
      </c>
      <c r="S47" s="1">
        <f>(Table2[[#This Row],[Close Price]]-Table2[[#This Row],[20D EMA]])/Table2[[#This Row],[20D EMA]]</f>
        <v>2.1914816294073318E-2</v>
      </c>
      <c r="T47" s="1">
        <f>(Table2[[#This Row],[Close Price]]-Table2[[#This Row],[50D EMA]])/Table2[[#This Row],[50D EMA]]</f>
        <v>5.6507983265492369E-2</v>
      </c>
      <c r="U47" s="1">
        <f>(Table2[[#This Row],[Close Price]]-Table2[[#This Row],[200D EMA]])/Table2[[#This Row],[200D EMA]]</f>
        <v>0.2477507707985267</v>
      </c>
      <c r="V47">
        <v>0.84926053384707001</v>
      </c>
      <c r="W47">
        <v>5656.25</v>
      </c>
      <c r="X47">
        <v>5765</v>
      </c>
      <c r="Y47">
        <v>5610.8</v>
      </c>
      <c r="Z47">
        <v>5765</v>
      </c>
      <c r="AA47">
        <v>5298</v>
      </c>
      <c r="AB47">
        <v>5830</v>
      </c>
      <c r="AC47" s="1">
        <f>(Table2[[#This Row],[Close Price]]/Table2[[#This Row],[Day Low]])-1</f>
        <v>4.2254143646407449E-3</v>
      </c>
      <c r="AD47" s="1">
        <f>(Table2[[#This Row],[Day High]]/Table2[[#This Row],[Close Price]])-1</f>
        <v>1.4937985792628838E-2</v>
      </c>
      <c r="AE47" s="1">
        <f>(Table2[[#This Row],[Close Price]]/Table2[[#This Row],[Current Week Low]])-1</f>
        <v>1.2360091252584304E-2</v>
      </c>
      <c r="AF47" s="1">
        <f>(Table2[[#This Row],[Current Week High]]/Table2[[#This Row],[Close Price]])-1</f>
        <v>1.4937985792628838E-2</v>
      </c>
      <c r="AG47" s="1">
        <f>(Table2[[#This Row],[Close Price]]/Table2[[#This Row],[Current Month Low]])-1</f>
        <v>7.2130992827482032E-2</v>
      </c>
      <c r="AH47" s="1">
        <f>(Table2[[#This Row],[Current Month High]]/Table2[[#This Row],[Close Price]])-1</f>
        <v>2.638134556305749E-2</v>
      </c>
      <c r="AI47">
        <v>2.6381345563057401</v>
      </c>
      <c r="AJ47">
        <v>84.933826043074106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0.11</v>
      </c>
      <c r="AM47" t="s">
        <v>3180</v>
      </c>
      <c r="AN47">
        <v>0.16</v>
      </c>
      <c r="AO47" t="s">
        <v>3180</v>
      </c>
      <c r="AP47">
        <v>0.13000091652654899</v>
      </c>
      <c r="AQ47">
        <f>(Table2[[#This Row],[Sharpe Ratio]]-AVERAGE(Table2[Sharpe Ratio]))/_xlfn.STDEV.P(Table2[Sharpe Ratio])</f>
        <v>0.853771665872049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5.8602986008137838</v>
      </c>
      <c r="AS47">
        <f>_xlfn.RANK.AVG(Table2[[#This Row],[1Y Return vs Nifty Z-Score]],Table2[1Y Return vs Nifty Z-Score])</f>
        <v>120</v>
      </c>
      <c r="AT47">
        <f>_xlfn.RANK.AVG(Table2[[#This Row],[6M Return vs Nifty Z-Score]],Table2[6M Return vs Nifty Z-Score])</f>
        <v>39</v>
      </c>
      <c r="AU47">
        <f>_xlfn.RANK.AVG(Table2[[#This Row],[Sharpe Ratio Z-Score]],Table2[Sharpe Ratio Z-Score])</f>
        <v>139</v>
      </c>
      <c r="AV47">
        <f>(Table2[[#This Row],[Rank 1Y]]+Table2[[#This Row],[Rank 6M]]+Table2[[#This Row],[Rank Sharpe]])/3</f>
        <v>99.333333333333329</v>
      </c>
    </row>
    <row r="48" spans="1:48" x14ac:dyDescent="0.3">
      <c r="A48" t="s">
        <v>606</v>
      </c>
      <c r="B48" t="s">
        <v>607</v>
      </c>
      <c r="C48" t="s">
        <v>3133</v>
      </c>
      <c r="D48" t="s">
        <v>51</v>
      </c>
      <c r="E48">
        <v>30663.6217749799</v>
      </c>
      <c r="F48">
        <v>1204.55</v>
      </c>
      <c r="G48">
        <v>82.571325898110999</v>
      </c>
      <c r="H48">
        <f>(Table2[[#This Row],[1Y Return vs Nifty]]-AVERAGE(Table2[1Y Return vs Nifty]))/_xlfn.STDEV.P(Table2[1Y Return vs Nifty])</f>
        <v>1.2358921584259344</v>
      </c>
      <c r="I48">
        <v>9.4394935674134199</v>
      </c>
      <c r="J48">
        <f>(Table2[[#This Row],[1M Return vs Nifty]]-AVERAGE(Table2[1M Return vs Nifty]))/_xlfn.STDEV.P(Table2[1M Return vs Nifty])</f>
        <v>1.1613889828906463</v>
      </c>
      <c r="K48">
        <v>73.392321279496798</v>
      </c>
      <c r="L48">
        <f>(Table2[[#This Row],[6M Return vs Nifty]]-AVERAGE(Table2[6M Return vs Nifty]))/_xlfn.STDEV.P(Table2[6M Return vs Nifty])</f>
        <v>2.2700001125787441</v>
      </c>
      <c r="M48">
        <v>-3.84863146194495</v>
      </c>
      <c r="N48">
        <f>(Table2[[#This Row],[1W Return vs Nifty]]-AVERAGE(Table2[1W Return vs Nifty]))/_xlfn.STDEV.P(Table2[1W Return vs Nifty])</f>
        <v>-1.0321583732174373</v>
      </c>
      <c r="O48">
        <v>1264.9100000000001</v>
      </c>
      <c r="P48">
        <v>1201.9645223264899</v>
      </c>
      <c r="Q48">
        <v>935.45422511975096</v>
      </c>
      <c r="R48">
        <v>27.065452862454698</v>
      </c>
      <c r="S48" s="1">
        <f>(Table2[[#This Row],[Close Price]]-Table2[[#This Row],[20D EMA]])/Table2[[#This Row],[20D EMA]]</f>
        <v>-4.7718810033915551E-2</v>
      </c>
      <c r="T48" s="1">
        <f>(Table2[[#This Row],[Close Price]]-Table2[[#This Row],[50D EMA]])/Table2[[#This Row],[50D EMA]]</f>
        <v>2.1510432508487294E-3</v>
      </c>
      <c r="U48" s="1">
        <f>(Table2[[#This Row],[Close Price]]-Table2[[#This Row],[200D EMA]])/Table2[[#This Row],[200D EMA]]</f>
        <v>0.2876632203417554</v>
      </c>
      <c r="V48">
        <v>0.484089103806492</v>
      </c>
      <c r="W48">
        <v>1198.25</v>
      </c>
      <c r="X48">
        <v>1274</v>
      </c>
      <c r="Y48">
        <v>1198.25</v>
      </c>
      <c r="Z48">
        <v>1285.9000000000001</v>
      </c>
      <c r="AA48">
        <v>1198.25</v>
      </c>
      <c r="AB48">
        <v>1353.95</v>
      </c>
      <c r="AC48" s="1">
        <f>(Table2[[#This Row],[Close Price]]/Table2[[#This Row],[Day Low]])-1</f>
        <v>5.2576674316711092E-3</v>
      </c>
      <c r="AD48" s="1">
        <f>(Table2[[#This Row],[Day High]]/Table2[[#This Row],[Close Price]])-1</f>
        <v>5.7656386202316279E-2</v>
      </c>
      <c r="AE48" s="1">
        <f>(Table2[[#This Row],[Close Price]]/Table2[[#This Row],[Current Week Low]])-1</f>
        <v>5.2576674316711092E-3</v>
      </c>
      <c r="AF48" s="1">
        <f>(Table2[[#This Row],[Current Week High]]/Table2[[#This Row],[Close Price]])-1</f>
        <v>6.7535594205305083E-2</v>
      </c>
      <c r="AG48" s="1">
        <f>(Table2[[#This Row],[Close Price]]/Table2[[#This Row],[Current Month Low]])-1</f>
        <v>5.2576674316711092E-3</v>
      </c>
      <c r="AH48" s="1">
        <f>(Table2[[#This Row],[Current Month High]]/Table2[[#This Row],[Close Price]])-1</f>
        <v>0.12402972064256379</v>
      </c>
      <c r="AI48">
        <v>12.4029720642563</v>
      </c>
      <c r="AJ48">
        <v>115.67591763652599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0.14000000000000001</v>
      </c>
      <c r="AM48" t="s">
        <v>3180</v>
      </c>
      <c r="AN48">
        <v>-3.63</v>
      </c>
      <c r="AO48" t="s">
        <v>3181</v>
      </c>
      <c r="AP48">
        <v>0.10718391257863499</v>
      </c>
      <c r="AQ48">
        <f>(Table2[[#This Row],[Sharpe Ratio]]-AVERAGE(Table2[Sharpe Ratio]))/_xlfn.STDEV.P(Table2[Sharpe Ratio])</f>
        <v>0.58464736252017624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4.2197702431980639</v>
      </c>
      <c r="AS48">
        <f>_xlfn.RANK.AVG(Table2[[#This Row],[1Y Return vs Nifty Z-Score]],Table2[1Y Return vs Nifty Z-Score])</f>
        <v>78</v>
      </c>
      <c r="AT48">
        <f>_xlfn.RANK.AVG(Table2[[#This Row],[6M Return vs Nifty Z-Score]],Table2[6M Return vs Nifty Z-Score])</f>
        <v>21</v>
      </c>
      <c r="AU48">
        <f>_xlfn.RANK.AVG(Table2[[#This Row],[Sharpe Ratio Z-Score]],Table2[Sharpe Ratio Z-Score])</f>
        <v>200</v>
      </c>
      <c r="AV48">
        <f>(Table2[[#This Row],[Rank 1Y]]+Table2[[#This Row],[Rank 6M]]+Table2[[#This Row],[Rank Sharpe]])/3</f>
        <v>99.666666666666671</v>
      </c>
    </row>
    <row r="49" spans="1:48" x14ac:dyDescent="0.3">
      <c r="A49" t="s">
        <v>762</v>
      </c>
      <c r="B49" t="s">
        <v>763</v>
      </c>
      <c r="C49" t="s">
        <v>3131</v>
      </c>
      <c r="D49" t="s">
        <v>123</v>
      </c>
      <c r="E49">
        <v>21281.233389100002</v>
      </c>
      <c r="F49">
        <v>849.95</v>
      </c>
      <c r="G49">
        <v>40.5379075662742</v>
      </c>
      <c r="H49">
        <f>(Table2[[#This Row],[1Y Return vs Nifty]]-AVERAGE(Table2[1Y Return vs Nifty]))/_xlfn.STDEV.P(Table2[1Y Return vs Nifty])</f>
        <v>0.43330529397663425</v>
      </c>
      <c r="I49">
        <v>3.4474958190731302</v>
      </c>
      <c r="J49">
        <f>(Table2[[#This Row],[1M Return vs Nifty]]-AVERAGE(Table2[1M Return vs Nifty]))/_xlfn.STDEV.P(Table2[1M Return vs Nifty])</f>
        <v>0.49857856524366967</v>
      </c>
      <c r="K49">
        <v>54.209376742126601</v>
      </c>
      <c r="L49">
        <f>(Table2[[#This Row],[6M Return vs Nifty]]-AVERAGE(Table2[6M Return vs Nifty]))/_xlfn.STDEV.P(Table2[6M Return vs Nifty])</f>
        <v>1.6242349866294128</v>
      </c>
      <c r="M49">
        <v>0.78409948190452095</v>
      </c>
      <c r="N49">
        <f>(Table2[[#This Row],[1W Return vs Nifty]]-AVERAGE(Table2[1W Return vs Nifty]))/_xlfn.STDEV.P(Table2[1W Return vs Nifty])</f>
        <v>-8.7528904793106085E-2</v>
      </c>
      <c r="O49">
        <v>866.98</v>
      </c>
      <c r="P49">
        <v>860.82932050644695</v>
      </c>
      <c r="Q49">
        <v>725.360528454318</v>
      </c>
      <c r="R49">
        <v>39.864608442555401</v>
      </c>
      <c r="S49" s="1">
        <f>(Table2[[#This Row],[Close Price]]-Table2[[#This Row],[20D EMA]])/Table2[[#This Row],[20D EMA]]</f>
        <v>-1.964289833675514E-2</v>
      </c>
      <c r="T49" s="1">
        <f>(Table2[[#This Row],[Close Price]]-Table2[[#This Row],[50D EMA]])/Table2[[#This Row],[50D EMA]]</f>
        <v>-1.2638185349037986E-2</v>
      </c>
      <c r="U49" s="1">
        <f>(Table2[[#This Row],[Close Price]]-Table2[[#This Row],[200D EMA]])/Table2[[#This Row],[200D EMA]]</f>
        <v>0.17176213297843995</v>
      </c>
      <c r="V49">
        <v>0.36500076999827802</v>
      </c>
      <c r="W49">
        <v>845.9</v>
      </c>
      <c r="X49">
        <v>874.35</v>
      </c>
      <c r="Y49">
        <v>845.9</v>
      </c>
      <c r="Z49">
        <v>874.35</v>
      </c>
      <c r="AA49">
        <v>838</v>
      </c>
      <c r="AB49">
        <v>899</v>
      </c>
      <c r="AC49" s="1">
        <f>(Table2[[#This Row],[Close Price]]/Table2[[#This Row],[Day Low]])-1</f>
        <v>4.7877999763565882E-3</v>
      </c>
      <c r="AD49" s="1">
        <f>(Table2[[#This Row],[Day High]]/Table2[[#This Row],[Close Price]])-1</f>
        <v>2.8707571033590229E-2</v>
      </c>
      <c r="AE49" s="1">
        <f>(Table2[[#This Row],[Close Price]]/Table2[[#This Row],[Current Week Low]])-1</f>
        <v>4.7877999763565882E-3</v>
      </c>
      <c r="AF49" s="1">
        <f>(Table2[[#This Row],[Current Week High]]/Table2[[#This Row],[Close Price]])-1</f>
        <v>2.8707571033590229E-2</v>
      </c>
      <c r="AG49" s="1">
        <f>(Table2[[#This Row],[Close Price]]/Table2[[#This Row],[Current Month Low]])-1</f>
        <v>1.4260143198090658E-2</v>
      </c>
      <c r="AH49" s="1">
        <f>(Table2[[#This Row],[Current Month High]]/Table2[[#This Row],[Close Price]])-1</f>
        <v>5.7709277016295024E-2</v>
      </c>
      <c r="AI49">
        <v>18.589328784046099</v>
      </c>
      <c r="AJ49">
        <v>78.523419449695396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0.11</v>
      </c>
      <c r="AM49" t="s">
        <v>3180</v>
      </c>
      <c r="AN49">
        <v>-1.87</v>
      </c>
      <c r="AO49" t="s">
        <v>3181</v>
      </c>
      <c r="AP49">
        <v>0.162483815510711</v>
      </c>
      <c r="AQ49">
        <f>(Table2[[#This Row],[Sharpe Ratio]]-AVERAGE(Table2[Sharpe Ratio]))/_xlfn.STDEV.P(Table2[Sharpe Ratio])</f>
        <v>1.2369042445365268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3.7054941855931376</v>
      </c>
      <c r="AS49">
        <f>_xlfn.RANK.AVG(Table2[[#This Row],[1Y Return vs Nifty Z-Score]],Table2[1Y Return vs Nifty Z-Score])</f>
        <v>181</v>
      </c>
      <c r="AT49">
        <f>_xlfn.RANK.AVG(Table2[[#This Row],[6M Return vs Nifty Z-Score]],Table2[6M Return vs Nifty Z-Score])</f>
        <v>48</v>
      </c>
      <c r="AU49">
        <f>_xlfn.RANK.AVG(Table2[[#This Row],[Sharpe Ratio Z-Score]],Table2[Sharpe Ratio Z-Score])</f>
        <v>70</v>
      </c>
      <c r="AV49">
        <f>(Table2[[#This Row],[Rank 1Y]]+Table2[[#This Row],[Rank 6M]]+Table2[[#This Row],[Rank Sharpe]])/3</f>
        <v>99.666666666666671</v>
      </c>
    </row>
    <row r="50" spans="1:48" x14ac:dyDescent="0.3">
      <c r="A50" t="s">
        <v>991</v>
      </c>
      <c r="B50" t="s">
        <v>992</v>
      </c>
      <c r="C50" t="s">
        <v>3139</v>
      </c>
      <c r="D50" t="s">
        <v>262</v>
      </c>
      <c r="E50">
        <v>14029.673843119999</v>
      </c>
      <c r="F50">
        <v>2108.6</v>
      </c>
      <c r="G50">
        <v>81.282641292365</v>
      </c>
      <c r="H50">
        <f>(Table2[[#This Row],[1Y Return vs Nifty]]-AVERAGE(Table2[1Y Return vs Nifty]))/_xlfn.STDEV.P(Table2[1Y Return vs Nifty])</f>
        <v>1.211285990808908</v>
      </c>
      <c r="I50">
        <v>20.6186126811109</v>
      </c>
      <c r="J50">
        <f>(Table2[[#This Row],[1M Return vs Nifty]]-AVERAGE(Table2[1M Return vs Nifty]))/_xlfn.STDEV.P(Table2[1M Return vs Nifty])</f>
        <v>2.3979776666443255</v>
      </c>
      <c r="K50">
        <v>30.6536396586793</v>
      </c>
      <c r="L50">
        <f>(Table2[[#This Row],[6M Return vs Nifty]]-AVERAGE(Table2[6M Return vs Nifty]))/_xlfn.STDEV.P(Table2[6M Return vs Nifty])</f>
        <v>0.83126634227513807</v>
      </c>
      <c r="M50">
        <v>12.6379317517745</v>
      </c>
      <c r="N50">
        <f>(Table2[[#This Row],[1W Return vs Nifty]]-AVERAGE(Table2[1W Return vs Nifty]))/_xlfn.STDEV.P(Table2[1W Return vs Nifty])</f>
        <v>2.329507485102257</v>
      </c>
      <c r="O50">
        <v>2000.79</v>
      </c>
      <c r="P50">
        <v>1904.9980464017599</v>
      </c>
      <c r="Q50">
        <v>1616.1252195011</v>
      </c>
      <c r="R50">
        <v>62.110129030340403</v>
      </c>
      <c r="S50" s="1">
        <f>(Table2[[#This Row],[Close Price]]-Table2[[#This Row],[20D EMA]])/Table2[[#This Row],[20D EMA]]</f>
        <v>5.3883715932206755E-2</v>
      </c>
      <c r="T50" s="1">
        <f>(Table2[[#This Row],[Close Price]]-Table2[[#This Row],[50D EMA]])/Table2[[#This Row],[50D EMA]]</f>
        <v>0.10687777553515707</v>
      </c>
      <c r="U50" s="1">
        <f>(Table2[[#This Row],[Close Price]]-Table2[[#This Row],[200D EMA]])/Table2[[#This Row],[200D EMA]]</f>
        <v>0.30472563298710698</v>
      </c>
      <c r="V50">
        <v>1.59320295680633</v>
      </c>
      <c r="W50">
        <v>2086.5</v>
      </c>
      <c r="X50">
        <v>2206.8000000000002</v>
      </c>
      <c r="Y50">
        <v>2086.5</v>
      </c>
      <c r="Z50">
        <v>2214.4499999999998</v>
      </c>
      <c r="AA50">
        <v>1884.8</v>
      </c>
      <c r="AB50">
        <v>2328.9</v>
      </c>
      <c r="AC50" s="1">
        <f>(Table2[[#This Row],[Close Price]]/Table2[[#This Row],[Day Low]])-1</f>
        <v>1.0591900311526459E-2</v>
      </c>
      <c r="AD50" s="1">
        <f>(Table2[[#This Row],[Day High]]/Table2[[#This Row],[Close Price]])-1</f>
        <v>4.6571184672294486E-2</v>
      </c>
      <c r="AE50" s="1">
        <f>(Table2[[#This Row],[Close Price]]/Table2[[#This Row],[Current Week Low]])-1</f>
        <v>1.0591900311526459E-2</v>
      </c>
      <c r="AF50" s="1">
        <f>(Table2[[#This Row],[Current Week High]]/Table2[[#This Row],[Close Price]])-1</f>
        <v>5.0199184292895715E-2</v>
      </c>
      <c r="AG50" s="1">
        <f>(Table2[[#This Row],[Close Price]]/Table2[[#This Row],[Current Month Low]])-1</f>
        <v>0.11873938879456714</v>
      </c>
      <c r="AH50" s="1">
        <f>(Table2[[#This Row],[Current Month High]]/Table2[[#This Row],[Close Price]])-1</f>
        <v>0.10447690410699062</v>
      </c>
      <c r="AI50">
        <v>10.447690410699</v>
      </c>
      <c r="AJ50">
        <v>118.74578556979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0.37</v>
      </c>
      <c r="AM50" t="s">
        <v>3180</v>
      </c>
      <c r="AN50">
        <v>17.809999999999999</v>
      </c>
      <c r="AO50" t="s">
        <v>3180</v>
      </c>
      <c r="AP50">
        <v>0.1469525364132</v>
      </c>
      <c r="AQ50">
        <f>(Table2[[#This Row],[Sharpe Ratio]]-AVERAGE(Table2[Sharpe Ratio]))/_xlfn.STDEV.P(Table2[Sharpe Ratio])</f>
        <v>1.0537143447222135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7.8237518295528421</v>
      </c>
      <c r="AS50">
        <f>_xlfn.RANK.AVG(Table2[[#This Row],[1Y Return vs Nifty Z-Score]],Table2[1Y Return vs Nifty Z-Score])</f>
        <v>80</v>
      </c>
      <c r="AT50">
        <f>_xlfn.RANK.AVG(Table2[[#This Row],[6M Return vs Nifty Z-Score]],Table2[6M Return vs Nifty Z-Score])</f>
        <v>112</v>
      </c>
      <c r="AU50">
        <f>_xlfn.RANK.AVG(Table2[[#This Row],[Sharpe Ratio Z-Score]],Table2[Sharpe Ratio Z-Score])</f>
        <v>112</v>
      </c>
      <c r="AV50">
        <f>(Table2[[#This Row],[Rank 1Y]]+Table2[[#This Row],[Rank 6M]]+Table2[[#This Row],[Rank Sharpe]])/3</f>
        <v>101.33333333333333</v>
      </c>
    </row>
    <row r="51" spans="1:48" x14ac:dyDescent="0.3">
      <c r="A51" t="s">
        <v>63</v>
      </c>
      <c r="B51" t="s">
        <v>64</v>
      </c>
      <c r="C51" t="s">
        <v>3135</v>
      </c>
      <c r="D51" t="s">
        <v>62</v>
      </c>
      <c r="E51">
        <v>347444.86299383501</v>
      </c>
      <c r="F51">
        <v>2898.55</v>
      </c>
      <c r="G51">
        <v>67.594224347442506</v>
      </c>
      <c r="H51">
        <f>(Table2[[#This Row],[1Y Return vs Nifty]]-AVERAGE(Table2[1Y Return vs Nifty]))/_xlfn.STDEV.P(Table2[1Y Return vs Nifty])</f>
        <v>0.94991910533771307</v>
      </c>
      <c r="I51">
        <v>-2.4136479525307499</v>
      </c>
      <c r="J51">
        <f>(Table2[[#This Row],[1M Return vs Nifty]]-AVERAGE(Table2[1M Return vs Nifty]))/_xlfn.STDEV.P(Table2[1M Return vs Nifty])</f>
        <v>-0.14975731776326129</v>
      </c>
      <c r="K51">
        <v>24.412872217404001</v>
      </c>
      <c r="L51">
        <f>(Table2[[#This Row],[6M Return vs Nifty]]-AVERAGE(Table2[6M Return vs Nifty]))/_xlfn.STDEV.P(Table2[6M Return vs Nifty])</f>
        <v>0.62118024392435189</v>
      </c>
      <c r="M51">
        <v>3.2713682374795199</v>
      </c>
      <c r="N51">
        <f>(Table2[[#This Row],[1W Return vs Nifty]]-AVERAGE(Table2[1W Return vs Nifty]))/_xlfn.STDEV.P(Table2[1W Return vs Nifty])</f>
        <v>0.41963358551438235</v>
      </c>
      <c r="O51">
        <v>2899.72</v>
      </c>
      <c r="P51">
        <v>2896.6684689163199</v>
      </c>
      <c r="Q51">
        <v>2536.8717585528402</v>
      </c>
      <c r="R51">
        <v>50.857314619020698</v>
      </c>
      <c r="S51" s="1">
        <f>(Table2[[#This Row],[Close Price]]-Table2[[#This Row],[20D EMA]])/Table2[[#This Row],[20D EMA]]</f>
        <v>-4.0348723324997522E-4</v>
      </c>
      <c r="T51" s="1">
        <f>(Table2[[#This Row],[Close Price]]-Table2[[#This Row],[50D EMA]])/Table2[[#This Row],[50D EMA]]</f>
        <v>6.4955002751289435E-4</v>
      </c>
      <c r="U51" s="1">
        <f>(Table2[[#This Row],[Close Price]]-Table2[[#This Row],[200D EMA]])/Table2[[#This Row],[200D EMA]]</f>
        <v>0.14256859465906921</v>
      </c>
      <c r="V51">
        <v>1.1456775560497801</v>
      </c>
      <c r="W51">
        <v>2880</v>
      </c>
      <c r="X51">
        <v>2945.9</v>
      </c>
      <c r="Y51">
        <v>2880</v>
      </c>
      <c r="Z51">
        <v>3009.6</v>
      </c>
      <c r="AA51">
        <v>2780</v>
      </c>
      <c r="AB51">
        <v>3009.6</v>
      </c>
      <c r="AC51" s="1">
        <f>(Table2[[#This Row],[Close Price]]/Table2[[#This Row],[Day Low]])-1</f>
        <v>6.4409722222222854E-3</v>
      </c>
      <c r="AD51" s="1">
        <f>(Table2[[#This Row],[Day High]]/Table2[[#This Row],[Close Price]])-1</f>
        <v>1.6335754083938392E-2</v>
      </c>
      <c r="AE51" s="1">
        <f>(Table2[[#This Row],[Close Price]]/Table2[[#This Row],[Current Week Low]])-1</f>
        <v>6.4409722222222854E-3</v>
      </c>
      <c r="AF51" s="1">
        <f>(Table2[[#This Row],[Current Week High]]/Table2[[#This Row],[Close Price]])-1</f>
        <v>3.8312259578064722E-2</v>
      </c>
      <c r="AG51" s="1">
        <f>(Table2[[#This Row],[Close Price]]/Table2[[#This Row],[Current Month Low]])-1</f>
        <v>4.2643884892086481E-2</v>
      </c>
      <c r="AH51" s="1">
        <f>(Table2[[#This Row],[Current Month High]]/Table2[[#This Row],[Close Price]])-1</f>
        <v>3.8312259578064722E-2</v>
      </c>
      <c r="AI51">
        <v>11.1624777906194</v>
      </c>
      <c r="AJ51">
        <v>91.570007600541899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0.16</v>
      </c>
      <c r="AM51" t="s">
        <v>3180</v>
      </c>
      <c r="AN51">
        <v>6.53</v>
      </c>
      <c r="AO51" t="s">
        <v>3180</v>
      </c>
      <c r="AP51">
        <v>0.17943496342124299</v>
      </c>
      <c r="AQ51">
        <f>(Table2[[#This Row],[Sharpe Ratio]]-AVERAGE(Table2[Sharpe Ratio]))/_xlfn.STDEV.P(Table2[Sharpe Ratio])</f>
        <v>1.4368413564750793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3.2778169734882652</v>
      </c>
      <c r="AS51">
        <f>_xlfn.RANK.AVG(Table2[[#This Row],[1Y Return vs Nifty Z-Score]],Table2[1Y Return vs Nifty Z-Score])</f>
        <v>101</v>
      </c>
      <c r="AT51">
        <f>_xlfn.RANK.AVG(Table2[[#This Row],[6M Return vs Nifty Z-Score]],Table2[6M Return vs Nifty Z-Score])</f>
        <v>152</v>
      </c>
      <c r="AU51">
        <f>_xlfn.RANK.AVG(Table2[[#This Row],[Sharpe Ratio Z-Score]],Table2[Sharpe Ratio Z-Score])</f>
        <v>54</v>
      </c>
      <c r="AV51">
        <f>(Table2[[#This Row],[Rank 1Y]]+Table2[[#This Row],[Rank 6M]]+Table2[[#This Row],[Rank Sharpe]])/3</f>
        <v>102.33333333333333</v>
      </c>
    </row>
    <row r="52" spans="1:48" x14ac:dyDescent="0.3">
      <c r="A52" t="s">
        <v>314</v>
      </c>
      <c r="B52" t="s">
        <v>315</v>
      </c>
      <c r="C52" t="s">
        <v>3139</v>
      </c>
      <c r="D52" t="s">
        <v>308</v>
      </c>
      <c r="E52">
        <v>81047.571324543998</v>
      </c>
      <c r="F52">
        <v>59.39</v>
      </c>
      <c r="G52">
        <v>32.3424967675899</v>
      </c>
      <c r="H52">
        <f>(Table2[[#This Row],[1Y Return vs Nifty]]-AVERAGE(Table2[1Y Return vs Nifty]))/_xlfn.STDEV.P(Table2[1Y Return vs Nifty])</f>
        <v>0.2768219691168039</v>
      </c>
      <c r="I52">
        <v>-12.2903272806874</v>
      </c>
      <c r="J52">
        <f>(Table2[[#This Row],[1M Return vs Nifty]]-AVERAGE(Table2[1M Return vs Nifty]))/_xlfn.STDEV.P(Table2[1M Return vs Nifty])</f>
        <v>-1.2422754102932583</v>
      </c>
      <c r="K52">
        <v>43.992622938621999</v>
      </c>
      <c r="L52">
        <f>(Table2[[#This Row],[6M Return vs Nifty]]-AVERAGE(Table2[6M Return vs Nifty]))/_xlfn.STDEV.P(Table2[6M Return vs Nifty])</f>
        <v>1.2803032563436549</v>
      </c>
      <c r="M52">
        <v>-4.4130845883923397</v>
      </c>
      <c r="N52">
        <f>(Table2[[#This Row],[1W Return vs Nifty]]-AVERAGE(Table2[1W Return vs Nifty]))/_xlfn.STDEV.P(Table2[1W Return vs Nifty])</f>
        <v>-1.1472522699381908</v>
      </c>
      <c r="O52">
        <v>67.739999999999995</v>
      </c>
      <c r="P52">
        <v>70.614198171584206</v>
      </c>
      <c r="Q52">
        <v>58.678783667302604</v>
      </c>
      <c r="R52">
        <v>22.146504436724999</v>
      </c>
      <c r="S52" s="1">
        <f>(Table2[[#This Row],[Close Price]]-Table2[[#This Row],[20D EMA]])/Table2[[#This Row],[20D EMA]]</f>
        <v>-0.123265426631237</v>
      </c>
      <c r="T52" s="1">
        <f>(Table2[[#This Row],[Close Price]]-Table2[[#This Row],[50D EMA]])/Table2[[#This Row],[50D EMA]]</f>
        <v>-0.15895101073456536</v>
      </c>
      <c r="U52" s="1">
        <f>(Table2[[#This Row],[Close Price]]-Table2[[#This Row],[200D EMA]])/Table2[[#This Row],[200D EMA]]</f>
        <v>1.2120502305055549E-2</v>
      </c>
      <c r="V52">
        <v>0.96756377070343602</v>
      </c>
      <c r="W52">
        <v>59.1</v>
      </c>
      <c r="X52">
        <v>62.87</v>
      </c>
      <c r="Y52">
        <v>58.56</v>
      </c>
      <c r="Z52">
        <v>63.14</v>
      </c>
      <c r="AA52">
        <v>58.56</v>
      </c>
      <c r="AB52">
        <v>69.849999999999994</v>
      </c>
      <c r="AC52" s="1">
        <f>(Table2[[#This Row],[Close Price]]/Table2[[#This Row],[Day Low]])-1</f>
        <v>4.9069373942469685E-3</v>
      </c>
      <c r="AD52" s="1">
        <f>(Table2[[#This Row],[Day High]]/Table2[[#This Row],[Close Price]])-1</f>
        <v>5.8595723185721482E-2</v>
      </c>
      <c r="AE52" s="1">
        <f>(Table2[[#This Row],[Close Price]]/Table2[[#This Row],[Current Week Low]])-1</f>
        <v>1.4173497267759627E-2</v>
      </c>
      <c r="AF52" s="1">
        <f>(Table2[[#This Row],[Current Week High]]/Table2[[#This Row],[Close Price]])-1</f>
        <v>6.314194308806198E-2</v>
      </c>
      <c r="AG52" s="1">
        <f>(Table2[[#This Row],[Close Price]]/Table2[[#This Row],[Current Month Low]])-1</f>
        <v>1.4173497267759627E-2</v>
      </c>
      <c r="AH52" s="1">
        <f>(Table2[[#This Row],[Current Month High]]/Table2[[#This Row],[Close Price]])-1</f>
        <v>0.17612392658696741</v>
      </c>
      <c r="AI52">
        <v>44.872874221249297</v>
      </c>
      <c r="AJ52">
        <v>75.1917404129793</v>
      </c>
      <c r="AK52" t="str">
        <f>IF(AND(Table2[[#This Row],[20D EMA]]&gt;Table2[[#This Row],[50D EMA]],Table2[[#This Row],[50D EMA]]&gt;Table2[[#This Row],[200D EMA]]),"Uptrend","Downtrend/NoTrend")</f>
        <v>Downtrend/NoTrend</v>
      </c>
      <c r="AL52">
        <v>-0.15</v>
      </c>
      <c r="AM52" t="s">
        <v>3181</v>
      </c>
      <c r="AN52">
        <v>-11.98</v>
      </c>
      <c r="AO52" t="s">
        <v>3181</v>
      </c>
      <c r="AP52">
        <v>0.19744455243282799</v>
      </c>
      <c r="AQ52">
        <f>(Table2[[#This Row],[Sharpe Ratio]]-AVERAGE(Table2[Sharpe Ratio]))/_xlfn.STDEV.P(Table2[Sharpe Ratio])</f>
        <v>1.6492626764459457</v>
      </c>
      <c r="AR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">
        <f>_xlfn.RANK.AVG(Table2[[#This Row],[1Y Return vs Nifty Z-Score]],Table2[1Y Return vs Nifty Z-Score])</f>
        <v>220</v>
      </c>
      <c r="AT52">
        <f>_xlfn.RANK.AVG(Table2[[#This Row],[6M Return vs Nifty Z-Score]],Table2[6M Return vs Nifty Z-Score])</f>
        <v>67</v>
      </c>
      <c r="AU52">
        <f>_xlfn.RANK.AVG(Table2[[#This Row],[Sharpe Ratio Z-Score]],Table2[Sharpe Ratio Z-Score])</f>
        <v>30</v>
      </c>
      <c r="AV52">
        <f>(Table2[[#This Row],[Rank 1Y]]+Table2[[#This Row],[Rank 6M]]+Table2[[#This Row],[Rank Sharpe]])/3</f>
        <v>105.66666666666667</v>
      </c>
    </row>
    <row r="53" spans="1:48" x14ac:dyDescent="0.3">
      <c r="A53" t="s">
        <v>656</v>
      </c>
      <c r="B53" t="s">
        <v>657</v>
      </c>
      <c r="C53" t="s">
        <v>3133</v>
      </c>
      <c r="D53" t="s">
        <v>658</v>
      </c>
      <c r="E53">
        <v>27452.682593525002</v>
      </c>
      <c r="F53">
        <v>2709.35</v>
      </c>
      <c r="G53">
        <v>64.752087250109696</v>
      </c>
      <c r="H53">
        <f>(Table2[[#This Row],[1Y Return vs Nifty]]-AVERAGE(Table2[1Y Return vs Nifty]))/_xlfn.STDEV.P(Table2[1Y Return vs Nifty])</f>
        <v>0.89565128721082854</v>
      </c>
      <c r="I53">
        <v>16.836855559781402</v>
      </c>
      <c r="J53">
        <f>(Table2[[#This Row],[1M Return vs Nifty]]-AVERAGE(Table2[1M Return vs Nifty]))/_xlfn.STDEV.P(Table2[1M Return vs Nifty])</f>
        <v>1.9796550766997401</v>
      </c>
      <c r="K53">
        <v>55.022807943490598</v>
      </c>
      <c r="L53">
        <f>(Table2[[#This Row],[6M Return vs Nifty]]-AVERAGE(Table2[6M Return vs Nifty]))/_xlfn.STDEV.P(Table2[6M Return vs Nifty])</f>
        <v>1.6516179309514709</v>
      </c>
      <c r="M53">
        <v>-4.4392562408446397</v>
      </c>
      <c r="N53">
        <f>(Table2[[#This Row],[1W Return vs Nifty]]-AVERAGE(Table2[1W Return vs Nifty]))/_xlfn.STDEV.P(Table2[1W Return vs Nifty])</f>
        <v>-1.152588758165858</v>
      </c>
      <c r="O53">
        <v>2692.31</v>
      </c>
      <c r="P53">
        <v>2519.9586917121401</v>
      </c>
      <c r="Q53">
        <v>2052.47759786694</v>
      </c>
      <c r="R53">
        <v>47.005416034627501</v>
      </c>
      <c r="S53" s="1">
        <f>(Table2[[#This Row],[Close Price]]-Table2[[#This Row],[20D EMA]])/Table2[[#This Row],[20D EMA]]</f>
        <v>6.3291374321679016E-3</v>
      </c>
      <c r="T53" s="1">
        <f>(Table2[[#This Row],[Close Price]]-Table2[[#This Row],[50D EMA]])/Table2[[#This Row],[50D EMA]]</f>
        <v>7.5156513045529866E-2</v>
      </c>
      <c r="U53" s="1">
        <f>(Table2[[#This Row],[Close Price]]-Table2[[#This Row],[200D EMA]])/Table2[[#This Row],[200D EMA]]</f>
        <v>0.32003876817740756</v>
      </c>
      <c r="V53">
        <v>1.72732300600615</v>
      </c>
      <c r="W53">
        <v>2680</v>
      </c>
      <c r="X53">
        <v>2786.9</v>
      </c>
      <c r="Y53">
        <v>2680</v>
      </c>
      <c r="Z53">
        <v>2799</v>
      </c>
      <c r="AA53">
        <v>2680</v>
      </c>
      <c r="AB53">
        <v>3357.8</v>
      </c>
      <c r="AC53" s="1">
        <f>(Table2[[#This Row],[Close Price]]/Table2[[#This Row],[Day Low]])-1</f>
        <v>1.0951492537313312E-2</v>
      </c>
      <c r="AD53" s="1">
        <f>(Table2[[#This Row],[Day High]]/Table2[[#This Row],[Close Price]])-1</f>
        <v>2.8623101481905389E-2</v>
      </c>
      <c r="AE53" s="1">
        <f>(Table2[[#This Row],[Close Price]]/Table2[[#This Row],[Current Week Low]])-1</f>
        <v>1.0951492537313312E-2</v>
      </c>
      <c r="AF53" s="1">
        <f>(Table2[[#This Row],[Current Week High]]/Table2[[#This Row],[Close Price]])-1</f>
        <v>3.3089117315961536E-2</v>
      </c>
      <c r="AG53" s="1">
        <f>(Table2[[#This Row],[Close Price]]/Table2[[#This Row],[Current Month Low]])-1</f>
        <v>1.0951492537313312E-2</v>
      </c>
      <c r="AH53" s="1">
        <f>(Table2[[#This Row],[Current Month High]]/Table2[[#This Row],[Close Price]])-1</f>
        <v>0.23933784856146323</v>
      </c>
      <c r="AI53">
        <v>23.9337848561463</v>
      </c>
      <c r="AJ53">
        <v>99.070536370315907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0.18</v>
      </c>
      <c r="AM53" t="s">
        <v>3180</v>
      </c>
      <c r="AN53">
        <v>7.77</v>
      </c>
      <c r="AO53" t="s">
        <v>3180</v>
      </c>
      <c r="AP53">
        <v>0.11671081283675</v>
      </c>
      <c r="AQ53">
        <f>(Table2[[#This Row],[Sharpe Ratio]]-AVERAGE(Table2[Sharpe Ratio]))/_xlfn.STDEV.P(Table2[Sharpe Ratio])</f>
        <v>0.69701620818110621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4.0713517448772878</v>
      </c>
      <c r="AS53">
        <f>_xlfn.RANK.AVG(Table2[[#This Row],[1Y Return vs Nifty Z-Score]],Table2[1Y Return vs Nifty Z-Score])</f>
        <v>109</v>
      </c>
      <c r="AT53">
        <f>_xlfn.RANK.AVG(Table2[[#This Row],[6M Return vs Nifty Z-Score]],Table2[6M Return vs Nifty Z-Score])</f>
        <v>43</v>
      </c>
      <c r="AU53">
        <f>_xlfn.RANK.AVG(Table2[[#This Row],[Sharpe Ratio Z-Score]],Table2[Sharpe Ratio Z-Score])</f>
        <v>168</v>
      </c>
      <c r="AV53">
        <f>(Table2[[#This Row],[Rank 1Y]]+Table2[[#This Row],[Rank 6M]]+Table2[[#This Row],[Rank Sharpe]])/3</f>
        <v>106.66666666666667</v>
      </c>
    </row>
    <row r="54" spans="1:48" x14ac:dyDescent="0.3">
      <c r="A54" t="s">
        <v>626</v>
      </c>
      <c r="B54" t="s">
        <v>627</v>
      </c>
      <c r="C54" t="s">
        <v>3143</v>
      </c>
      <c r="D54" t="s">
        <v>160</v>
      </c>
      <c r="E54">
        <v>29013.282351000002</v>
      </c>
      <c r="F54">
        <v>6702.75</v>
      </c>
      <c r="G54">
        <v>112.44103353083599</v>
      </c>
      <c r="H54">
        <f>(Table2[[#This Row],[1Y Return vs Nifty]]-AVERAGE(Table2[1Y Return vs Nifty]))/_xlfn.STDEV.P(Table2[1Y Return vs Nifty])</f>
        <v>1.8062249065671558</v>
      </c>
      <c r="I54">
        <v>-3.5985052141864302E-2</v>
      </c>
      <c r="J54">
        <f>(Table2[[#This Row],[1M Return vs Nifty]]-AVERAGE(Table2[1M Return vs Nifty]))/_xlfn.STDEV.P(Table2[1M Return vs Nifty])</f>
        <v>0.11325008080710622</v>
      </c>
      <c r="K54">
        <v>55.315980624326897</v>
      </c>
      <c r="L54">
        <f>(Table2[[#This Row],[6M Return vs Nifty]]-AVERAGE(Table2[6M Return vs Nifty]))/_xlfn.STDEV.P(Table2[6M Return vs Nifty])</f>
        <v>1.661487150601058</v>
      </c>
      <c r="M54">
        <v>-3.86728173106814</v>
      </c>
      <c r="N54">
        <f>(Table2[[#This Row],[1W Return vs Nifty]]-AVERAGE(Table2[1W Return vs Nifty]))/_xlfn.STDEV.P(Table2[1W Return vs Nifty])</f>
        <v>-1.0359612260101729</v>
      </c>
      <c r="O54">
        <v>7779.98</v>
      </c>
      <c r="P54">
        <v>7460.9633108109301</v>
      </c>
      <c r="Q54">
        <v>5704.0321927032701</v>
      </c>
      <c r="R54">
        <v>23.785625520588699</v>
      </c>
      <c r="S54" s="1">
        <f>(Table2[[#This Row],[Close Price]]-Table2[[#This Row],[20D EMA]])/Table2[[#This Row],[20D EMA]]</f>
        <v>-0.13846179553160801</v>
      </c>
      <c r="T54" s="1">
        <f>(Table2[[#This Row],[Close Price]]-Table2[[#This Row],[50D EMA]])/Table2[[#This Row],[50D EMA]]</f>
        <v>-0.10162405030356866</v>
      </c>
      <c r="U54" s="1">
        <f>(Table2[[#This Row],[Close Price]]-Table2[[#This Row],[200D EMA]])/Table2[[#This Row],[200D EMA]]</f>
        <v>0.17508979149421927</v>
      </c>
      <c r="V54">
        <v>1.0231934162612899</v>
      </c>
      <c r="W54">
        <v>6555</v>
      </c>
      <c r="X54">
        <v>8074.65</v>
      </c>
      <c r="Y54">
        <v>6555</v>
      </c>
      <c r="Z54">
        <v>8159.95</v>
      </c>
      <c r="AA54">
        <v>6555</v>
      </c>
      <c r="AB54">
        <v>8508.9500000000007</v>
      </c>
      <c r="AC54" s="1">
        <f>(Table2[[#This Row],[Close Price]]/Table2[[#This Row],[Day Low]])-1</f>
        <v>2.25400457665903E-2</v>
      </c>
      <c r="AD54" s="1">
        <f>(Table2[[#This Row],[Day High]]/Table2[[#This Row],[Close Price]])-1</f>
        <v>0.20467718473760765</v>
      </c>
      <c r="AE54" s="1">
        <f>(Table2[[#This Row],[Close Price]]/Table2[[#This Row],[Current Week Low]])-1</f>
        <v>2.25400457665903E-2</v>
      </c>
      <c r="AF54" s="1">
        <f>(Table2[[#This Row],[Current Week High]]/Table2[[#This Row],[Close Price]])-1</f>
        <v>0.21740330461377799</v>
      </c>
      <c r="AG54" s="1">
        <f>(Table2[[#This Row],[Close Price]]/Table2[[#This Row],[Current Month Low]])-1</f>
        <v>2.25400457665903E-2</v>
      </c>
      <c r="AH54" s="1">
        <f>(Table2[[#This Row],[Current Month High]]/Table2[[#This Row],[Close Price]])-1</f>
        <v>0.26947148558427525</v>
      </c>
      <c r="AI54">
        <v>30.543433665286599</v>
      </c>
      <c r="AJ54">
        <v>138.33271107792399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0.11</v>
      </c>
      <c r="AM54" t="s">
        <v>3180</v>
      </c>
      <c r="AN54">
        <v>-5.68</v>
      </c>
      <c r="AO54" t="s">
        <v>3181</v>
      </c>
      <c r="AP54">
        <v>9.3946756188934999E-2</v>
      </c>
      <c r="AQ54">
        <f>(Table2[[#This Row],[Sharpe Ratio]]-AVERAGE(Table2[Sharpe Ratio]))/_xlfn.STDEV.P(Table2[Sharpe Ratio])</f>
        <v>0.42851641299367221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2.97351732495882</v>
      </c>
      <c r="AS54">
        <f>_xlfn.RANK.AVG(Table2[[#This Row],[1Y Return vs Nifty Z-Score]],Table2[1Y Return vs Nifty Z-Score])</f>
        <v>42</v>
      </c>
      <c r="AT54">
        <f>_xlfn.RANK.AVG(Table2[[#This Row],[6M Return vs Nifty Z-Score]],Table2[6M Return vs Nifty Z-Score])</f>
        <v>42</v>
      </c>
      <c r="AU54">
        <f>_xlfn.RANK.AVG(Table2[[#This Row],[Sharpe Ratio Z-Score]],Table2[Sharpe Ratio Z-Score])</f>
        <v>237</v>
      </c>
      <c r="AV54">
        <f>(Table2[[#This Row],[Rank 1Y]]+Table2[[#This Row],[Rank 6M]]+Table2[[#This Row],[Rank Sharpe]])/3</f>
        <v>107</v>
      </c>
    </row>
    <row r="55" spans="1:48" x14ac:dyDescent="0.3">
      <c r="A55" t="s">
        <v>715</v>
      </c>
      <c r="B55" t="s">
        <v>716</v>
      </c>
      <c r="C55" t="s">
        <v>3138</v>
      </c>
      <c r="D55" t="s">
        <v>717</v>
      </c>
      <c r="E55">
        <v>24588.173403375</v>
      </c>
      <c r="F55">
        <v>356.75</v>
      </c>
      <c r="G55">
        <v>103.115477612771</v>
      </c>
      <c r="H55">
        <f>(Table2[[#This Row],[1Y Return vs Nifty]]-AVERAGE(Table2[1Y Return vs Nifty]))/_xlfn.STDEV.P(Table2[1Y Return vs Nifty])</f>
        <v>1.628162569965389</v>
      </c>
      <c r="I55">
        <v>17.096686626655899</v>
      </c>
      <c r="J55">
        <f>(Table2[[#This Row],[1M Return vs Nifty]]-AVERAGE(Table2[1M Return vs Nifty]))/_xlfn.STDEV.P(Table2[1M Return vs Nifty])</f>
        <v>2.0083965324188195</v>
      </c>
      <c r="K55">
        <v>85.543769157249898</v>
      </c>
      <c r="L55">
        <f>(Table2[[#This Row],[6M Return vs Nifty]]-AVERAGE(Table2[6M Return vs Nifty]))/_xlfn.STDEV.P(Table2[6M Return vs Nifty])</f>
        <v>2.6790604241465172</v>
      </c>
      <c r="M55">
        <v>1.99366955633191</v>
      </c>
      <c r="N55">
        <f>(Table2[[#This Row],[1W Return vs Nifty]]-AVERAGE(Table2[1W Return vs Nifty]))/_xlfn.STDEV.P(Table2[1W Return vs Nifty])</f>
        <v>0.15910651398623435</v>
      </c>
      <c r="O55">
        <v>350.21</v>
      </c>
      <c r="P55">
        <v>329.80841643736102</v>
      </c>
      <c r="Q55">
        <v>262.62804173380903</v>
      </c>
      <c r="R55">
        <v>50.958983331716098</v>
      </c>
      <c r="S55" s="1">
        <f>(Table2[[#This Row],[Close Price]]-Table2[[#This Row],[20D EMA]])/Table2[[#This Row],[20D EMA]]</f>
        <v>1.8674509579966365E-2</v>
      </c>
      <c r="T55" s="1">
        <f>(Table2[[#This Row],[Close Price]]-Table2[[#This Row],[50D EMA]])/Table2[[#This Row],[50D EMA]]</f>
        <v>8.1688587130874124E-2</v>
      </c>
      <c r="U55" s="1">
        <f>(Table2[[#This Row],[Close Price]]-Table2[[#This Row],[200D EMA]])/Table2[[#This Row],[200D EMA]]</f>
        <v>0.35838502866951971</v>
      </c>
      <c r="V55">
        <v>1.2083331481875399</v>
      </c>
      <c r="W55">
        <v>354.1</v>
      </c>
      <c r="X55">
        <v>383.45</v>
      </c>
      <c r="Y55">
        <v>354.1</v>
      </c>
      <c r="Z55">
        <v>383.45</v>
      </c>
      <c r="AA55">
        <v>334.9</v>
      </c>
      <c r="AB55">
        <v>390.85</v>
      </c>
      <c r="AC55" s="1">
        <f>(Table2[[#This Row],[Close Price]]/Table2[[#This Row],[Day Low]])-1</f>
        <v>7.4837616492515746E-3</v>
      </c>
      <c r="AD55" s="1">
        <f>(Table2[[#This Row],[Day High]]/Table2[[#This Row],[Close Price]])-1</f>
        <v>7.4842326559215078E-2</v>
      </c>
      <c r="AE55" s="1">
        <f>(Table2[[#This Row],[Close Price]]/Table2[[#This Row],[Current Week Low]])-1</f>
        <v>7.4837616492515746E-3</v>
      </c>
      <c r="AF55" s="1">
        <f>(Table2[[#This Row],[Current Week High]]/Table2[[#This Row],[Close Price]])-1</f>
        <v>7.4842326559215078E-2</v>
      </c>
      <c r="AG55" s="1">
        <f>(Table2[[#This Row],[Close Price]]/Table2[[#This Row],[Current Month Low]])-1</f>
        <v>6.5243356225739069E-2</v>
      </c>
      <c r="AH55" s="1">
        <f>(Table2[[#This Row],[Current Month High]]/Table2[[#This Row],[Close Price]])-1</f>
        <v>9.5585143658023952E-2</v>
      </c>
      <c r="AI55">
        <v>9.5585143658023899</v>
      </c>
      <c r="AJ55">
        <v>126.86804451510299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0.11</v>
      </c>
      <c r="AM55" t="s">
        <v>3180</v>
      </c>
      <c r="AN55">
        <v>7.24</v>
      </c>
      <c r="AO55" t="s">
        <v>3180</v>
      </c>
      <c r="AP55">
        <v>8.6558408097533998E-2</v>
      </c>
      <c r="AQ55">
        <f>(Table2[[#This Row],[Sharpe Ratio]]-AVERAGE(Table2[Sharpe Ratio]))/_xlfn.STDEV.P(Table2[Sharpe Ratio])</f>
        <v>0.3413715784852302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6.8160976190021909</v>
      </c>
      <c r="AS55">
        <f>_xlfn.RANK.AVG(Table2[[#This Row],[1Y Return vs Nifty Z-Score]],Table2[1Y Return vs Nifty Z-Score])</f>
        <v>49</v>
      </c>
      <c r="AT55">
        <f>_xlfn.RANK.AVG(Table2[[#This Row],[6M Return vs Nifty Z-Score]],Table2[6M Return vs Nifty Z-Score])</f>
        <v>15</v>
      </c>
      <c r="AU55">
        <f>_xlfn.RANK.AVG(Table2[[#This Row],[Sharpe Ratio Z-Score]],Table2[Sharpe Ratio Z-Score])</f>
        <v>257</v>
      </c>
      <c r="AV55">
        <f>(Table2[[#This Row],[Rank 1Y]]+Table2[[#This Row],[Rank 6M]]+Table2[[#This Row],[Rank Sharpe]])/3</f>
        <v>107</v>
      </c>
    </row>
    <row r="56" spans="1:48" x14ac:dyDescent="0.3">
      <c r="A56" t="s">
        <v>1296</v>
      </c>
      <c r="B56" t="s">
        <v>1297</v>
      </c>
      <c r="C56" t="s">
        <v>3143</v>
      </c>
      <c r="D56" t="s">
        <v>284</v>
      </c>
      <c r="E56">
        <v>8672.91888483</v>
      </c>
      <c r="F56">
        <v>2010.35</v>
      </c>
      <c r="G56">
        <v>97.475495330337097</v>
      </c>
      <c r="H56">
        <f>(Table2[[#This Row],[1Y Return vs Nifty]]-AVERAGE(Table2[1Y Return vs Nifty]))/_xlfn.STDEV.P(Table2[1Y Return vs Nifty])</f>
        <v>1.5204726443002254</v>
      </c>
      <c r="I56">
        <v>-2.1245159847850901</v>
      </c>
      <c r="J56">
        <f>(Table2[[#This Row],[1M Return vs Nifty]]-AVERAGE(Table2[1M Return vs Nifty]))/_xlfn.STDEV.P(Table2[1M Return vs Nifty])</f>
        <v>-0.11777471557525565</v>
      </c>
      <c r="K56">
        <v>52.5643082544264</v>
      </c>
      <c r="L56">
        <f>(Table2[[#This Row],[6M Return vs Nifty]]-AVERAGE(Table2[6M Return vs Nifty]))/_xlfn.STDEV.P(Table2[6M Return vs Nifty])</f>
        <v>1.5688562173750118</v>
      </c>
      <c r="M56">
        <v>2.1766000920887199</v>
      </c>
      <c r="N56">
        <f>(Table2[[#This Row],[1W Return vs Nifty]]-AVERAGE(Table2[1W Return vs Nifty]))/_xlfn.STDEV.P(Table2[1W Return vs Nifty])</f>
        <v>0.19640666736119974</v>
      </c>
      <c r="O56">
        <v>2102.08</v>
      </c>
      <c r="P56">
        <v>2057.4098764688001</v>
      </c>
      <c r="Q56">
        <v>1653.6450183797001</v>
      </c>
      <c r="R56">
        <v>36.069568325580804</v>
      </c>
      <c r="S56" s="1">
        <f>(Table2[[#This Row],[Close Price]]-Table2[[#This Row],[20D EMA]])/Table2[[#This Row],[20D EMA]]</f>
        <v>-4.3637730248135193E-2</v>
      </c>
      <c r="T56" s="1">
        <f>(Table2[[#This Row],[Close Price]]-Table2[[#This Row],[50D EMA]])/Table2[[#This Row],[50D EMA]]</f>
        <v>-2.2873359852617514E-2</v>
      </c>
      <c r="U56" s="1">
        <f>(Table2[[#This Row],[Close Price]]-Table2[[#This Row],[200D EMA]])/Table2[[#This Row],[200D EMA]]</f>
        <v>0.21570831566366763</v>
      </c>
      <c r="V56">
        <v>0.61493891450400295</v>
      </c>
      <c r="W56">
        <v>1986.85</v>
      </c>
      <c r="X56">
        <v>2150</v>
      </c>
      <c r="Y56">
        <v>1925.5</v>
      </c>
      <c r="Z56">
        <v>2242.5500000000002</v>
      </c>
      <c r="AA56">
        <v>1925.5</v>
      </c>
      <c r="AB56">
        <v>2242.5500000000002</v>
      </c>
      <c r="AC56" s="1">
        <f>(Table2[[#This Row],[Close Price]]/Table2[[#This Row],[Day Low]])-1</f>
        <v>1.1827767571784387E-2</v>
      </c>
      <c r="AD56" s="1">
        <f>(Table2[[#This Row],[Day High]]/Table2[[#This Row],[Close Price]])-1</f>
        <v>6.9465515954933332E-2</v>
      </c>
      <c r="AE56" s="1">
        <f>(Table2[[#This Row],[Close Price]]/Table2[[#This Row],[Current Week Low]])-1</f>
        <v>4.4066476239937646E-2</v>
      </c>
      <c r="AF56" s="1">
        <f>(Table2[[#This Row],[Current Week High]]/Table2[[#This Row],[Close Price]])-1</f>
        <v>0.11550227572313299</v>
      </c>
      <c r="AG56" s="1">
        <f>(Table2[[#This Row],[Close Price]]/Table2[[#This Row],[Current Month Low]])-1</f>
        <v>4.4066476239937646E-2</v>
      </c>
      <c r="AH56" s="1">
        <f>(Table2[[#This Row],[Current Month High]]/Table2[[#This Row],[Close Price]])-1</f>
        <v>0.11550227572313299</v>
      </c>
      <c r="AI56">
        <v>19.7179595592807</v>
      </c>
      <c r="AJ56">
        <v>126.365274180835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0.17</v>
      </c>
      <c r="AM56" t="s">
        <v>3180</v>
      </c>
      <c r="AN56">
        <v>5.55</v>
      </c>
      <c r="AO56" t="s">
        <v>3180</v>
      </c>
      <c r="AP56">
        <v>0.102855605462505</v>
      </c>
      <c r="AQ56">
        <f>(Table2[[#This Row],[Sharpe Ratio]]-AVERAGE(Table2[Sharpe Ratio]))/_xlfn.STDEV.P(Table2[Sharpe Ratio])</f>
        <v>0.53359540846080311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3.701556221921984</v>
      </c>
      <c r="AS56">
        <f>_xlfn.RANK.AVG(Table2[[#This Row],[1Y Return vs Nifty Z-Score]],Table2[1Y Return vs Nifty Z-Score])</f>
        <v>55</v>
      </c>
      <c r="AT56">
        <f>_xlfn.RANK.AVG(Table2[[#This Row],[6M Return vs Nifty Z-Score]],Table2[6M Return vs Nifty Z-Score])</f>
        <v>52</v>
      </c>
      <c r="AU56">
        <f>_xlfn.RANK.AVG(Table2[[#This Row],[Sharpe Ratio Z-Score]],Table2[Sharpe Ratio Z-Score])</f>
        <v>214</v>
      </c>
      <c r="AV56">
        <f>(Table2[[#This Row],[Rank 1Y]]+Table2[[#This Row],[Rank 6M]]+Table2[[#This Row],[Rank Sharpe]])/3</f>
        <v>107</v>
      </c>
    </row>
    <row r="57" spans="1:48" x14ac:dyDescent="0.3">
      <c r="A57" t="s">
        <v>663</v>
      </c>
      <c r="B57" t="s">
        <v>664</v>
      </c>
      <c r="C57" t="s">
        <v>3127</v>
      </c>
      <c r="D57" t="s">
        <v>461</v>
      </c>
      <c r="E57">
        <v>27193.724999999999</v>
      </c>
      <c r="F57">
        <v>774.75</v>
      </c>
      <c r="G57">
        <v>125.839270336883</v>
      </c>
      <c r="H57">
        <f>(Table2[[#This Row],[1Y Return vs Nifty]]-AVERAGE(Table2[1Y Return vs Nifty]))/_xlfn.STDEV.P(Table2[1Y Return vs Nifty])</f>
        <v>2.0620510871176392</v>
      </c>
      <c r="I57">
        <v>16.205076586758501</v>
      </c>
      <c r="J57">
        <f>(Table2[[#This Row],[1M Return vs Nifty]]-AVERAGE(Table2[1M Return vs Nifty]))/_xlfn.STDEV.P(Table2[1M Return vs Nifty])</f>
        <v>1.909770256551756</v>
      </c>
      <c r="K57">
        <v>21.4627069772875</v>
      </c>
      <c r="L57">
        <f>(Table2[[#This Row],[6M Return vs Nifty]]-AVERAGE(Table2[6M Return vs Nifty]))/_xlfn.STDEV.P(Table2[6M Return vs Nifty])</f>
        <v>0.52186734521144429</v>
      </c>
      <c r="M57">
        <v>-5.4307137565405297</v>
      </c>
      <c r="N57">
        <f>(Table2[[#This Row],[1W Return vs Nifty]]-AVERAGE(Table2[1W Return vs Nifty]))/_xlfn.STDEV.P(Table2[1W Return vs Nifty])</f>
        <v>-1.3547502903956796</v>
      </c>
      <c r="O57">
        <v>771.63</v>
      </c>
      <c r="P57">
        <v>766.13458030874301</v>
      </c>
      <c r="Q57">
        <v>674.24484113687504</v>
      </c>
      <c r="R57">
        <v>48.6628673233649</v>
      </c>
      <c r="S57" s="1">
        <f>(Table2[[#This Row],[Close Price]]-Table2[[#This Row],[20D EMA]])/Table2[[#This Row],[20D EMA]]</f>
        <v>4.0433886707359808E-3</v>
      </c>
      <c r="T57" s="1">
        <f>(Table2[[#This Row],[Close Price]]-Table2[[#This Row],[50D EMA]])/Table2[[#This Row],[50D EMA]]</f>
        <v>1.1245308478028859E-2</v>
      </c>
      <c r="U57" s="1">
        <f>(Table2[[#This Row],[Close Price]]-Table2[[#This Row],[200D EMA]])/Table2[[#This Row],[200D EMA]]</f>
        <v>0.14906329678942537</v>
      </c>
      <c r="V57">
        <v>0.831060128560274</v>
      </c>
      <c r="W57">
        <v>760.5</v>
      </c>
      <c r="X57">
        <v>777</v>
      </c>
      <c r="Y57">
        <v>760.5</v>
      </c>
      <c r="Z57">
        <v>782.45</v>
      </c>
      <c r="AA57">
        <v>760.5</v>
      </c>
      <c r="AB57">
        <v>832.95</v>
      </c>
      <c r="AC57" s="1">
        <f>(Table2[[#This Row],[Close Price]]/Table2[[#This Row],[Day Low]])-1</f>
        <v>1.8737672583826415E-2</v>
      </c>
      <c r="AD57" s="1">
        <f>(Table2[[#This Row],[Day High]]/Table2[[#This Row],[Close Price]])-1</f>
        <v>2.9041626331074433E-3</v>
      </c>
      <c r="AE57" s="1">
        <f>(Table2[[#This Row],[Close Price]]/Table2[[#This Row],[Current Week Low]])-1</f>
        <v>1.8737672583826415E-2</v>
      </c>
      <c r="AF57" s="1">
        <f>(Table2[[#This Row],[Current Week High]]/Table2[[#This Row],[Close Price]])-1</f>
        <v>9.938689899967823E-3</v>
      </c>
      <c r="AG57" s="1">
        <f>(Table2[[#This Row],[Close Price]]/Table2[[#This Row],[Current Month Low]])-1</f>
        <v>1.8737672583826415E-2</v>
      </c>
      <c r="AH57" s="1">
        <f>(Table2[[#This Row],[Current Month High]]/Table2[[#This Row],[Close Price]])-1</f>
        <v>7.5121006776379451E-2</v>
      </c>
      <c r="AI57">
        <v>25.201677960632399</v>
      </c>
      <c r="AJ57">
        <v>152.36156351791499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0.09</v>
      </c>
      <c r="AM57" t="s">
        <v>3180</v>
      </c>
      <c r="AN57">
        <v>3.65</v>
      </c>
      <c r="AO57" t="s">
        <v>3180</v>
      </c>
      <c r="AP57">
        <v>0.13863055692830201</v>
      </c>
      <c r="AQ57">
        <f>(Table2[[#This Row],[Sharpe Ratio]]-AVERAGE(Table2[Sharpe Ratio]))/_xlfn.STDEV.P(Table2[Sharpe Ratio])</f>
        <v>0.95555742032958291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4.0944958188147424</v>
      </c>
      <c r="AS57">
        <f>_xlfn.RANK.AVG(Table2[[#This Row],[1Y Return vs Nifty Z-Score]],Table2[1Y Return vs Nifty Z-Score])</f>
        <v>32</v>
      </c>
      <c r="AT57">
        <f>_xlfn.RANK.AVG(Table2[[#This Row],[6M Return vs Nifty Z-Score]],Table2[6M Return vs Nifty Z-Score])</f>
        <v>170</v>
      </c>
      <c r="AU57">
        <f>_xlfn.RANK.AVG(Table2[[#This Row],[Sharpe Ratio Z-Score]],Table2[Sharpe Ratio Z-Score])</f>
        <v>126</v>
      </c>
      <c r="AV57">
        <f>(Table2[[#This Row],[Rank 1Y]]+Table2[[#This Row],[Rank 6M]]+Table2[[#This Row],[Rank Sharpe]])/3</f>
        <v>109.33333333333333</v>
      </c>
    </row>
    <row r="58" spans="1:48" x14ac:dyDescent="0.3">
      <c r="A58" t="s">
        <v>236</v>
      </c>
      <c r="B58" t="s">
        <v>237</v>
      </c>
      <c r="C58" t="s">
        <v>3141</v>
      </c>
      <c r="D58" t="s">
        <v>238</v>
      </c>
      <c r="E58">
        <v>103967.48986007999</v>
      </c>
      <c r="F58">
        <v>730.4</v>
      </c>
      <c r="G58">
        <v>55.242725562006697</v>
      </c>
      <c r="H58">
        <f>(Table2[[#This Row],[1Y Return vs Nifty]]-AVERAGE(Table2[1Y Return vs Nifty]))/_xlfn.STDEV.P(Table2[1Y Return vs Nifty])</f>
        <v>0.71407935984778037</v>
      </c>
      <c r="I58">
        <v>7.1255595036047303</v>
      </c>
      <c r="J58">
        <f>(Table2[[#This Row],[1M Return vs Nifty]]-AVERAGE(Table2[1M Return vs Nifty]))/_xlfn.STDEV.P(Table2[1M Return vs Nifty])</f>
        <v>0.90543100899697815</v>
      </c>
      <c r="K58">
        <v>22.7475289583289</v>
      </c>
      <c r="L58">
        <f>(Table2[[#This Row],[6M Return vs Nifty]]-AVERAGE(Table2[6M Return vs Nifty]))/_xlfn.STDEV.P(Table2[6M Return vs Nifty])</f>
        <v>0.56511895482712904</v>
      </c>
      <c r="M58">
        <v>11.189944870643499</v>
      </c>
      <c r="N58">
        <f>(Table2[[#This Row],[1W Return vs Nifty]]-AVERAGE(Table2[1W Return vs Nifty]))/_xlfn.STDEV.P(Table2[1W Return vs Nifty])</f>
        <v>2.0342580751135069</v>
      </c>
      <c r="O58">
        <v>693.49</v>
      </c>
      <c r="P58">
        <v>680.61362111120604</v>
      </c>
      <c r="Q58">
        <v>607.18272639330496</v>
      </c>
      <c r="R58">
        <v>71.295907090734801</v>
      </c>
      <c r="S58" s="1">
        <f>(Table2[[#This Row],[Close Price]]-Table2[[#This Row],[20D EMA]])/Table2[[#This Row],[20D EMA]]</f>
        <v>5.3223550447735322E-2</v>
      </c>
      <c r="T58" s="1">
        <f>(Table2[[#This Row],[Close Price]]-Table2[[#This Row],[50D EMA]])/Table2[[#This Row],[50D EMA]]</f>
        <v>7.3149254355959023E-2</v>
      </c>
      <c r="U58" s="1">
        <f>(Table2[[#This Row],[Close Price]]-Table2[[#This Row],[200D EMA]])/Table2[[#This Row],[200D EMA]]</f>
        <v>0.2029327717186746</v>
      </c>
      <c r="V58">
        <v>1.5378391280405601</v>
      </c>
      <c r="W58">
        <v>724.85</v>
      </c>
      <c r="X58">
        <v>738.25</v>
      </c>
      <c r="Y58">
        <v>724.85</v>
      </c>
      <c r="Z58">
        <v>748.4</v>
      </c>
      <c r="AA58">
        <v>650.9</v>
      </c>
      <c r="AB58">
        <v>748.4</v>
      </c>
      <c r="AC58" s="1">
        <f>(Table2[[#This Row],[Close Price]]/Table2[[#This Row],[Day Low]])-1</f>
        <v>7.6567565703249407E-3</v>
      </c>
      <c r="AD58" s="1">
        <f>(Table2[[#This Row],[Day High]]/Table2[[#This Row],[Close Price]])-1</f>
        <v>1.0747535596933311E-2</v>
      </c>
      <c r="AE58" s="1">
        <f>(Table2[[#This Row],[Close Price]]/Table2[[#This Row],[Current Week Low]])-1</f>
        <v>7.6567565703249407E-3</v>
      </c>
      <c r="AF58" s="1">
        <f>(Table2[[#This Row],[Current Week High]]/Table2[[#This Row],[Close Price]])-1</f>
        <v>2.4644030668127037E-2</v>
      </c>
      <c r="AG58" s="1">
        <f>(Table2[[#This Row],[Close Price]]/Table2[[#This Row],[Current Month Low]])-1</f>
        <v>0.12213857735443234</v>
      </c>
      <c r="AH58" s="1">
        <f>(Table2[[#This Row],[Current Month High]]/Table2[[#This Row],[Close Price]])-1</f>
        <v>2.4644030668127037E-2</v>
      </c>
      <c r="AI58">
        <v>2.4644030668127002</v>
      </c>
      <c r="AJ58">
        <v>79.812900049236802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0.11</v>
      </c>
      <c r="AM58" t="s">
        <v>3180</v>
      </c>
      <c r="AN58">
        <v>5.66</v>
      </c>
      <c r="AO58" t="s">
        <v>3180</v>
      </c>
      <c r="AP58">
        <v>0.188596859792765</v>
      </c>
      <c r="AQ58">
        <f>(Table2[[#This Row],[Sharpe Ratio]]-AVERAGE(Table2[Sharpe Ratio]))/_xlfn.STDEV.P(Table2[Sharpe Ratio])</f>
        <v>1.5449050174183174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5.763792416203712</v>
      </c>
      <c r="AS58">
        <f>_xlfn.RANK.AVG(Table2[[#This Row],[1Y Return vs Nifty Z-Score]],Table2[1Y Return vs Nifty Z-Score])</f>
        <v>129</v>
      </c>
      <c r="AT58">
        <f>_xlfn.RANK.AVG(Table2[[#This Row],[6M Return vs Nifty Z-Score]],Table2[6M Return vs Nifty Z-Score])</f>
        <v>162</v>
      </c>
      <c r="AU58">
        <f>_xlfn.RANK.AVG(Table2[[#This Row],[Sharpe Ratio Z-Score]],Table2[Sharpe Ratio Z-Score])</f>
        <v>40</v>
      </c>
      <c r="AV58">
        <f>(Table2[[#This Row],[Rank 1Y]]+Table2[[#This Row],[Rank 6M]]+Table2[[#This Row],[Rank Sharpe]])/3</f>
        <v>110.33333333333333</v>
      </c>
    </row>
    <row r="59" spans="1:48" x14ac:dyDescent="0.3">
      <c r="A59" t="s">
        <v>514</v>
      </c>
      <c r="B59" t="s">
        <v>515</v>
      </c>
      <c r="C59" t="s">
        <v>3129</v>
      </c>
      <c r="D59" t="s">
        <v>516</v>
      </c>
      <c r="E59">
        <v>40281.593281875001</v>
      </c>
      <c r="F59">
        <v>1038.75</v>
      </c>
      <c r="G59">
        <v>72.9531504748619</v>
      </c>
      <c r="H59">
        <f>(Table2[[#This Row],[1Y Return vs Nifty]]-AVERAGE(Table2[1Y Return vs Nifty]))/_xlfn.STDEV.P(Table2[1Y Return vs Nifty])</f>
        <v>1.0522425395981931</v>
      </c>
      <c r="I59">
        <v>1.7528119476572801</v>
      </c>
      <c r="J59">
        <f>(Table2[[#This Row],[1M Return vs Nifty]]-AVERAGE(Table2[1M Return vs Nifty]))/_xlfn.STDEV.P(Table2[1M Return vs Nifty])</f>
        <v>0.31111952874722532</v>
      </c>
      <c r="K59">
        <v>28.523215713205602</v>
      </c>
      <c r="L59">
        <f>(Table2[[#This Row],[6M Return vs Nifty]]-AVERAGE(Table2[6M Return vs Nifty]))/_xlfn.STDEV.P(Table2[6M Return vs Nifty])</f>
        <v>0.75954880773323308</v>
      </c>
      <c r="M59">
        <v>3.02087519462843</v>
      </c>
      <c r="N59">
        <f>(Table2[[#This Row],[1W Return vs Nifty]]-AVERAGE(Table2[1W Return vs Nifty]))/_xlfn.STDEV.P(Table2[1W Return vs Nifty])</f>
        <v>0.36855720901413153</v>
      </c>
      <c r="O59">
        <v>1047.5899999999999</v>
      </c>
      <c r="P59">
        <v>1044.9854261380499</v>
      </c>
      <c r="Q59">
        <v>905.95338701872697</v>
      </c>
      <c r="R59">
        <v>46.673006691071102</v>
      </c>
      <c r="S59" s="1">
        <f>(Table2[[#This Row],[Close Price]]-Table2[[#This Row],[20D EMA]])/Table2[[#This Row],[20D EMA]]</f>
        <v>-8.4384157924378041E-3</v>
      </c>
      <c r="T59" s="1">
        <f>(Table2[[#This Row],[Close Price]]-Table2[[#This Row],[50D EMA]])/Table2[[#This Row],[50D EMA]]</f>
        <v>-5.9669981820647368E-3</v>
      </c>
      <c r="U59" s="1">
        <f>(Table2[[#This Row],[Close Price]]-Table2[[#This Row],[200D EMA]])/Table2[[#This Row],[200D EMA]]</f>
        <v>0.14658216955099038</v>
      </c>
      <c r="V59">
        <v>0.47034220201159199</v>
      </c>
      <c r="W59">
        <v>1033.55</v>
      </c>
      <c r="X59">
        <v>1058.8</v>
      </c>
      <c r="Y59">
        <v>1030.05</v>
      </c>
      <c r="Z59">
        <v>1068.8499999999999</v>
      </c>
      <c r="AA59">
        <v>1011.75</v>
      </c>
      <c r="AB59">
        <v>1099.8</v>
      </c>
      <c r="AC59" s="1">
        <f>(Table2[[#This Row],[Close Price]]/Table2[[#This Row],[Day Low]])-1</f>
        <v>5.0312031348265229E-3</v>
      </c>
      <c r="AD59" s="1">
        <f>(Table2[[#This Row],[Day High]]/Table2[[#This Row],[Close Price]])-1</f>
        <v>1.9302045728038397E-2</v>
      </c>
      <c r="AE59" s="1">
        <f>(Table2[[#This Row],[Close Price]]/Table2[[#This Row],[Current Week Low]])-1</f>
        <v>8.446191932430569E-3</v>
      </c>
      <c r="AF59" s="1">
        <f>(Table2[[#This Row],[Current Week High]]/Table2[[#This Row],[Close Price]])-1</f>
        <v>2.8977135980746027E-2</v>
      </c>
      <c r="AG59" s="1">
        <f>(Table2[[#This Row],[Close Price]]/Table2[[#This Row],[Current Month Low]])-1</f>
        <v>2.6686434395848835E-2</v>
      </c>
      <c r="AH59" s="1">
        <f>(Table2[[#This Row],[Current Month High]]/Table2[[#This Row],[Close Price]])-1</f>
        <v>5.8772563176895165E-2</v>
      </c>
      <c r="AI59">
        <v>16.967509025270701</v>
      </c>
      <c r="AJ59">
        <v>97.124964417876399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-7.0000000000000007E-2</v>
      </c>
      <c r="AM59" t="s">
        <v>3181</v>
      </c>
      <c r="AN59">
        <v>2.63</v>
      </c>
      <c r="AO59" t="s">
        <v>3180</v>
      </c>
      <c r="AP59">
        <v>0.14269495994756801</v>
      </c>
      <c r="AQ59">
        <f>(Table2[[#This Row],[Sharpe Ratio]]-AVERAGE(Table2[Sharpe Ratio]))/_xlfn.STDEV.P(Table2[Sharpe Ratio])</f>
        <v>1.003496651685206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3.4949647367779884</v>
      </c>
      <c r="AS59">
        <f>_xlfn.RANK.AVG(Table2[[#This Row],[1Y Return vs Nifty Z-Score]],Table2[1Y Return vs Nifty Z-Score])</f>
        <v>91</v>
      </c>
      <c r="AT59">
        <f>_xlfn.RANK.AVG(Table2[[#This Row],[6M Return vs Nifty Z-Score]],Table2[6M Return vs Nifty Z-Score])</f>
        <v>124</v>
      </c>
      <c r="AU59">
        <f>_xlfn.RANK.AVG(Table2[[#This Row],[Sharpe Ratio Z-Score]],Table2[Sharpe Ratio Z-Score])</f>
        <v>120</v>
      </c>
      <c r="AV59">
        <f>(Table2[[#This Row],[Rank 1Y]]+Table2[[#This Row],[Rank 6M]]+Table2[[#This Row],[Rank Sharpe]])/3</f>
        <v>111.66666666666667</v>
      </c>
    </row>
    <row r="60" spans="1:48" x14ac:dyDescent="0.3">
      <c r="A60" t="s">
        <v>807</v>
      </c>
      <c r="B60" t="s">
        <v>808</v>
      </c>
      <c r="C60" t="s">
        <v>3133</v>
      </c>
      <c r="D60" t="s">
        <v>51</v>
      </c>
      <c r="E60">
        <v>18853.962652869999</v>
      </c>
      <c r="F60">
        <v>1190.3</v>
      </c>
      <c r="G60">
        <v>166.37858876168801</v>
      </c>
      <c r="H60">
        <f>(Table2[[#This Row],[1Y Return vs Nifty]]-AVERAGE(Table2[1Y Return vs Nifty]))/_xlfn.STDEV.P(Table2[1Y Return vs Nifty])</f>
        <v>2.8361095804006475</v>
      </c>
      <c r="I60">
        <v>10.7353629921941</v>
      </c>
      <c r="J60">
        <f>(Table2[[#This Row],[1M Return vs Nifty]]-AVERAGE(Table2[1M Return vs Nifty]))/_xlfn.STDEV.P(Table2[1M Return vs Nifty])</f>
        <v>1.3047327875328858</v>
      </c>
      <c r="K60">
        <v>64.731866808834695</v>
      </c>
      <c r="L60">
        <f>(Table2[[#This Row],[6M Return vs Nifty]]-AVERAGE(Table2[6M Return vs Nifty]))/_xlfn.STDEV.P(Table2[6M Return vs Nifty])</f>
        <v>1.9784588707672688</v>
      </c>
      <c r="M60">
        <v>5.3999589157754699E-2</v>
      </c>
      <c r="N60">
        <f>(Table2[[#This Row],[1W Return vs Nifty]]-AVERAGE(Table2[1W Return vs Nifty]))/_xlfn.STDEV.P(Table2[1W Return vs Nifty])</f>
        <v>-0.2363987359879583</v>
      </c>
      <c r="O60">
        <v>1192.24</v>
      </c>
      <c r="P60">
        <v>1123.7820654612101</v>
      </c>
      <c r="Q60">
        <v>858.55833589890005</v>
      </c>
      <c r="R60">
        <v>45.655189276361</v>
      </c>
      <c r="S60" s="1">
        <f>(Table2[[#This Row],[Close Price]]-Table2[[#This Row],[20D EMA]])/Table2[[#This Row],[20D EMA]]</f>
        <v>-1.6271891565457076E-3</v>
      </c>
      <c r="T60" s="1">
        <f>(Table2[[#This Row],[Close Price]]-Table2[[#This Row],[50D EMA]])/Table2[[#This Row],[50D EMA]]</f>
        <v>5.9191133746640021E-2</v>
      </c>
      <c r="U60" s="1">
        <f>(Table2[[#This Row],[Close Price]]-Table2[[#This Row],[200D EMA]])/Table2[[#This Row],[200D EMA]]</f>
        <v>0.38639385377788038</v>
      </c>
      <c r="V60">
        <v>0.59691410992792904</v>
      </c>
      <c r="W60">
        <v>1150</v>
      </c>
      <c r="X60">
        <v>1258</v>
      </c>
      <c r="Y60">
        <v>1150</v>
      </c>
      <c r="Z60">
        <v>1258</v>
      </c>
      <c r="AA60">
        <v>1150</v>
      </c>
      <c r="AB60">
        <v>1309.9000000000001</v>
      </c>
      <c r="AC60" s="1">
        <f>(Table2[[#This Row],[Close Price]]/Table2[[#This Row],[Day Low]])-1</f>
        <v>3.5043478260869509E-2</v>
      </c>
      <c r="AD60" s="1">
        <f>(Table2[[#This Row],[Day High]]/Table2[[#This Row],[Close Price]])-1</f>
        <v>5.6876417709821103E-2</v>
      </c>
      <c r="AE60" s="1">
        <f>(Table2[[#This Row],[Close Price]]/Table2[[#This Row],[Current Week Low]])-1</f>
        <v>3.5043478260869509E-2</v>
      </c>
      <c r="AF60" s="1">
        <f>(Table2[[#This Row],[Current Week High]]/Table2[[#This Row],[Close Price]])-1</f>
        <v>5.6876417709821103E-2</v>
      </c>
      <c r="AG60" s="1">
        <f>(Table2[[#This Row],[Close Price]]/Table2[[#This Row],[Current Month Low]])-1</f>
        <v>3.5043478260869509E-2</v>
      </c>
      <c r="AH60" s="1">
        <f>(Table2[[#This Row],[Current Month High]]/Table2[[#This Row],[Close Price]])-1</f>
        <v>0.1004788708728892</v>
      </c>
      <c r="AI60">
        <v>10.047887087288901</v>
      </c>
      <c r="AJ60">
        <v>191.74019607843101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0.34</v>
      </c>
      <c r="AM60" t="s">
        <v>3180</v>
      </c>
      <c r="AN60">
        <v>12.47</v>
      </c>
      <c r="AO60" t="s">
        <v>3180</v>
      </c>
      <c r="AP60">
        <v>7.1586928695538996E-2</v>
      </c>
      <c r="AQ60">
        <f>(Table2[[#This Row],[Sharpe Ratio]]-AVERAGE(Table2[Sharpe Ratio]))/_xlfn.STDEV.P(Table2[Sharpe Ratio])</f>
        <v>0.16478446067578709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6.0476869633886308</v>
      </c>
      <c r="AS60">
        <f>_xlfn.RANK.AVG(Table2[[#This Row],[1Y Return vs Nifty Z-Score]],Table2[1Y Return vs Nifty Z-Score])</f>
        <v>15</v>
      </c>
      <c r="AT60">
        <f>_xlfn.RANK.AVG(Table2[[#This Row],[6M Return vs Nifty Z-Score]],Table2[6M Return vs Nifty Z-Score])</f>
        <v>30</v>
      </c>
      <c r="AU60">
        <f>_xlfn.RANK.AVG(Table2[[#This Row],[Sharpe Ratio Z-Score]],Table2[Sharpe Ratio Z-Score])</f>
        <v>298</v>
      </c>
      <c r="AV60">
        <f>(Table2[[#This Row],[Rank 1Y]]+Table2[[#This Row],[Rank 6M]]+Table2[[#This Row],[Rank Sharpe]])/3</f>
        <v>114.33333333333333</v>
      </c>
    </row>
    <row r="61" spans="1:48" x14ac:dyDescent="0.3">
      <c r="A61" t="s">
        <v>894</v>
      </c>
      <c r="B61" t="s">
        <v>895</v>
      </c>
      <c r="C61" t="s">
        <v>3129</v>
      </c>
      <c r="D61" t="s">
        <v>138</v>
      </c>
      <c r="E61">
        <v>16525.736215473</v>
      </c>
      <c r="F61">
        <v>63.23</v>
      </c>
      <c r="G61">
        <v>150.224141882532</v>
      </c>
      <c r="H61">
        <f>(Table2[[#This Row],[1Y Return vs Nifty]]-AVERAGE(Table2[1Y Return vs Nifty]))/_xlfn.STDEV.P(Table2[1Y Return vs Nifty])</f>
        <v>2.5276562739077413</v>
      </c>
      <c r="I61">
        <v>7.75349016499431</v>
      </c>
      <c r="J61">
        <f>(Table2[[#This Row],[1M Return vs Nifty]]-AVERAGE(Table2[1M Return vs Nifty]))/_xlfn.STDEV.P(Table2[1M Return vs Nifty])</f>
        <v>0.97489014456562062</v>
      </c>
      <c r="K61">
        <v>16.179075593578599</v>
      </c>
      <c r="L61">
        <f>(Table2[[#This Row],[6M Return vs Nifty]]-AVERAGE(Table2[6M Return vs Nifty]))/_xlfn.STDEV.P(Table2[6M Return vs Nifty])</f>
        <v>0.34400180015272047</v>
      </c>
      <c r="M61">
        <v>13.5086610552813</v>
      </c>
      <c r="N61">
        <f>(Table2[[#This Row],[1W Return vs Nifty]]-AVERAGE(Table2[1W Return vs Nifty]))/_xlfn.STDEV.P(Table2[1W Return vs Nifty])</f>
        <v>2.5070521275782269</v>
      </c>
      <c r="O61">
        <v>60.44</v>
      </c>
      <c r="P61">
        <v>62.7105049427444</v>
      </c>
      <c r="Q61">
        <v>56.934465160343599</v>
      </c>
      <c r="R61">
        <v>59.1092357574407</v>
      </c>
      <c r="S61" s="1">
        <f>(Table2[[#This Row],[Close Price]]-Table2[[#This Row],[20D EMA]])/Table2[[#This Row],[20D EMA]]</f>
        <v>4.6161482461945721E-2</v>
      </c>
      <c r="T61" s="1">
        <f>(Table2[[#This Row],[Close Price]]-Table2[[#This Row],[50D EMA]])/Table2[[#This Row],[50D EMA]]</f>
        <v>8.2840196826656602E-3</v>
      </c>
      <c r="U61" s="1">
        <f>(Table2[[#This Row],[Close Price]]-Table2[[#This Row],[200D EMA]])/Table2[[#This Row],[200D EMA]]</f>
        <v>0.11057511161168172</v>
      </c>
      <c r="V61">
        <v>0.92615998750609396</v>
      </c>
      <c r="W61">
        <v>62.7</v>
      </c>
      <c r="X61">
        <v>66.25</v>
      </c>
      <c r="Y61">
        <v>59.79</v>
      </c>
      <c r="Z61">
        <v>67.400000000000006</v>
      </c>
      <c r="AA61">
        <v>55.86</v>
      </c>
      <c r="AB61">
        <v>69.5</v>
      </c>
      <c r="AC61" s="1">
        <f>(Table2[[#This Row],[Close Price]]/Table2[[#This Row],[Day Low]])-1</f>
        <v>8.4529505582136011E-3</v>
      </c>
      <c r="AD61" s="1">
        <f>(Table2[[#This Row],[Day High]]/Table2[[#This Row],[Close Price]])-1</f>
        <v>4.7762138225525996E-2</v>
      </c>
      <c r="AE61" s="1">
        <f>(Table2[[#This Row],[Close Price]]/Table2[[#This Row],[Current Week Low]])-1</f>
        <v>5.7534704800133785E-2</v>
      </c>
      <c r="AF61" s="1">
        <f>(Table2[[#This Row],[Current Week High]]/Table2[[#This Row],[Close Price]])-1</f>
        <v>6.5949707417365389E-2</v>
      </c>
      <c r="AG61" s="1">
        <f>(Table2[[#This Row],[Close Price]]/Table2[[#This Row],[Current Month Low]])-1</f>
        <v>0.13193698532044396</v>
      </c>
      <c r="AH61" s="1">
        <f>(Table2[[#This Row],[Current Month High]]/Table2[[#This Row],[Close Price]])-1</f>
        <v>9.9161790289419738E-2</v>
      </c>
      <c r="AI61">
        <v>44.551636881227203</v>
      </c>
      <c r="AJ61">
        <v>176.11353711790301</v>
      </c>
      <c r="AK61" t="str">
        <f>IF(AND(Table2[[#This Row],[20D EMA]]&gt;Table2[[#This Row],[50D EMA]],Table2[[#This Row],[50D EMA]]&gt;Table2[[#This Row],[200D EMA]]),"Uptrend","Downtrend/NoTrend")</f>
        <v>Downtrend/NoTrend</v>
      </c>
      <c r="AL61">
        <v>-0.12</v>
      </c>
      <c r="AM61" t="s">
        <v>3181</v>
      </c>
      <c r="AN61">
        <v>24.03</v>
      </c>
      <c r="AO61" t="s">
        <v>3180</v>
      </c>
      <c r="AP61">
        <v>0.14223821809950901</v>
      </c>
      <c r="AQ61">
        <f>(Table2[[#This Row],[Sharpe Ratio]]-AVERAGE(Table2[Sharpe Ratio]))/_xlfn.STDEV.P(Table2[Sharpe Ratio])</f>
        <v>0.99810942679138881</v>
      </c>
      <c r="AR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">
        <f>_xlfn.RANK.AVG(Table2[[#This Row],[1Y Return vs Nifty Z-Score]],Table2[1Y Return vs Nifty Z-Score])</f>
        <v>23</v>
      </c>
      <c r="AT61">
        <f>_xlfn.RANK.AVG(Table2[[#This Row],[6M Return vs Nifty Z-Score]],Table2[6M Return vs Nifty Z-Score])</f>
        <v>209</v>
      </c>
      <c r="AU61">
        <f>_xlfn.RANK.AVG(Table2[[#This Row],[Sharpe Ratio Z-Score]],Table2[Sharpe Ratio Z-Score])</f>
        <v>121</v>
      </c>
      <c r="AV61">
        <f>(Table2[[#This Row],[Rank 1Y]]+Table2[[#This Row],[Rank 6M]]+Table2[[#This Row],[Rank Sharpe]])/3</f>
        <v>117.66666666666667</v>
      </c>
    </row>
    <row r="62" spans="1:48" x14ac:dyDescent="0.3">
      <c r="A62" t="s">
        <v>542</v>
      </c>
      <c r="B62" t="s">
        <v>543</v>
      </c>
      <c r="C62" t="s">
        <v>3139</v>
      </c>
      <c r="D62" t="s">
        <v>311</v>
      </c>
      <c r="E62">
        <v>36148.614575899999</v>
      </c>
      <c r="F62">
        <v>1374.05</v>
      </c>
      <c r="G62">
        <v>137.10707449580599</v>
      </c>
      <c r="H62">
        <f>(Table2[[#This Row],[1Y Return vs Nifty]]-AVERAGE(Table2[1Y Return vs Nifty]))/_xlfn.STDEV.P(Table2[1Y Return vs Nifty])</f>
        <v>2.2771987474326978</v>
      </c>
      <c r="I62">
        <v>-12.039156389795799</v>
      </c>
      <c r="J62">
        <f>(Table2[[#This Row],[1M Return vs Nifty]]-AVERAGE(Table2[1M Return vs Nifty]))/_xlfn.STDEV.P(Table2[1M Return vs Nifty])</f>
        <v>-1.2144919080149508</v>
      </c>
      <c r="K62">
        <v>6.6745944142682303</v>
      </c>
      <c r="L62">
        <f>(Table2[[#This Row],[6M Return vs Nifty]]-AVERAGE(Table2[6M Return vs Nifty]))/_xlfn.STDEV.P(Table2[6M Return vs Nifty])</f>
        <v>2.4047662044065585E-2</v>
      </c>
      <c r="M62">
        <v>-4.0484585641580297</v>
      </c>
      <c r="N62">
        <f>(Table2[[#This Row],[1W Return vs Nifty]]-AVERAGE(Table2[1W Return vs Nifty]))/_xlfn.STDEV.P(Table2[1W Return vs Nifty])</f>
        <v>-1.0729037934950647</v>
      </c>
      <c r="O62">
        <v>1494.85</v>
      </c>
      <c r="P62">
        <v>1645.51986469744</v>
      </c>
      <c r="Q62">
        <v>1575.4202365526901</v>
      </c>
      <c r="R62">
        <v>30.073183846176399</v>
      </c>
      <c r="S62" s="1">
        <f>(Table2[[#This Row],[Close Price]]-Table2[[#This Row],[20D EMA]])/Table2[[#This Row],[20D EMA]]</f>
        <v>-8.0810783690671281E-2</v>
      </c>
      <c r="T62" s="1">
        <f>(Table2[[#This Row],[Close Price]]-Table2[[#This Row],[50D EMA]])/Table2[[#This Row],[50D EMA]]</f>
        <v>-0.16497513674643782</v>
      </c>
      <c r="U62" s="1">
        <f>(Table2[[#This Row],[Close Price]]-Table2[[#This Row],[200D EMA]])/Table2[[#This Row],[200D EMA]]</f>
        <v>-0.12782001391154232</v>
      </c>
      <c r="V62">
        <v>0.29670729777071903</v>
      </c>
      <c r="W62">
        <v>1360</v>
      </c>
      <c r="X62">
        <v>1416.45</v>
      </c>
      <c r="Y62">
        <v>1360</v>
      </c>
      <c r="Z62">
        <v>1430.8</v>
      </c>
      <c r="AA62">
        <v>1360</v>
      </c>
      <c r="AB62">
        <v>1555</v>
      </c>
      <c r="AC62" s="1">
        <f>(Table2[[#This Row],[Close Price]]/Table2[[#This Row],[Day Low]])-1</f>
        <v>1.0330882352941106E-2</v>
      </c>
      <c r="AD62" s="1">
        <f>(Table2[[#This Row],[Day High]]/Table2[[#This Row],[Close Price]])-1</f>
        <v>3.0857683490411514E-2</v>
      </c>
      <c r="AE62" s="1">
        <f>(Table2[[#This Row],[Close Price]]/Table2[[#This Row],[Current Week Low]])-1</f>
        <v>1.0330882352941106E-2</v>
      </c>
      <c r="AF62" s="1">
        <f>(Table2[[#This Row],[Current Week High]]/Table2[[#This Row],[Close Price]])-1</f>
        <v>4.1301262690586205E-2</v>
      </c>
      <c r="AG62" s="1">
        <f>(Table2[[#This Row],[Close Price]]/Table2[[#This Row],[Current Month Low]])-1</f>
        <v>1.0330882352941106E-2</v>
      </c>
      <c r="AH62" s="1">
        <f>(Table2[[#This Row],[Current Month High]]/Table2[[#This Row],[Close Price]])-1</f>
        <v>0.13169098649976352</v>
      </c>
      <c r="AI62">
        <v>116.837087442232</v>
      </c>
      <c r="AJ62">
        <v>161.64905265162301</v>
      </c>
      <c r="AK62" t="str">
        <f>IF(AND(Table2[[#This Row],[20D EMA]]&gt;Table2[[#This Row],[50D EMA]],Table2[[#This Row],[50D EMA]]&gt;Table2[[#This Row],[200D EMA]]),"Uptrend","Downtrend/NoTrend")</f>
        <v>Downtrend/NoTrend</v>
      </c>
      <c r="AL62">
        <v>-0.27</v>
      </c>
      <c r="AM62" t="s">
        <v>3181</v>
      </c>
      <c r="AN62">
        <v>0.63</v>
      </c>
      <c r="AO62" t="s">
        <v>3180</v>
      </c>
      <c r="AP62">
        <v>0.18641994786595201</v>
      </c>
      <c r="AQ62">
        <f>(Table2[[#This Row],[Sharpe Ratio]]-AVERAGE(Table2[Sharpe Ratio]))/_xlfn.STDEV.P(Table2[Sharpe Ratio])</f>
        <v>1.5192285566919528</v>
      </c>
      <c r="AR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">
        <f>_xlfn.RANK.AVG(Table2[[#This Row],[1Y Return vs Nifty Z-Score]],Table2[1Y Return vs Nifty Z-Score])</f>
        <v>26</v>
      </c>
      <c r="AT62">
        <f>_xlfn.RANK.AVG(Table2[[#This Row],[6M Return vs Nifty Z-Score]],Table2[6M Return vs Nifty Z-Score])</f>
        <v>302</v>
      </c>
      <c r="AU62">
        <f>_xlfn.RANK.AVG(Table2[[#This Row],[Sharpe Ratio Z-Score]],Table2[Sharpe Ratio Z-Score])</f>
        <v>45</v>
      </c>
      <c r="AV62">
        <f>(Table2[[#This Row],[Rank 1Y]]+Table2[[#This Row],[Rank 6M]]+Table2[[#This Row],[Rank Sharpe]])/3</f>
        <v>124.33333333333333</v>
      </c>
    </row>
    <row r="63" spans="1:48" x14ac:dyDescent="0.3">
      <c r="A63" t="s">
        <v>813</v>
      </c>
      <c r="B63" t="s">
        <v>814</v>
      </c>
      <c r="C63" t="s">
        <v>3131</v>
      </c>
      <c r="D63" t="s">
        <v>265</v>
      </c>
      <c r="E63">
        <v>18650.726589000002</v>
      </c>
      <c r="F63">
        <v>2673.1</v>
      </c>
      <c r="G63">
        <v>58.058244142951203</v>
      </c>
      <c r="H63">
        <f>(Table2[[#This Row],[1Y Return vs Nifty]]-AVERAGE(Table2[1Y Return vs Nifty]))/_xlfn.STDEV.P(Table2[1Y Return vs Nifty])</f>
        <v>0.76783892353207528</v>
      </c>
      <c r="I63">
        <v>6.6946038608726797</v>
      </c>
      <c r="J63">
        <f>(Table2[[#This Row],[1M Return vs Nifty]]-AVERAGE(Table2[1M Return vs Nifty]))/_xlfn.STDEV.P(Table2[1M Return vs Nifty])</f>
        <v>0.85776044876926916</v>
      </c>
      <c r="K63">
        <v>63.757942448873003</v>
      </c>
      <c r="L63">
        <f>(Table2[[#This Row],[6M Return vs Nifty]]-AVERAGE(Table2[6M Return vs Nifty]))/_xlfn.STDEV.P(Table2[6M Return vs Nifty])</f>
        <v>1.9456731643940595</v>
      </c>
      <c r="M63">
        <v>3.6106778707195102</v>
      </c>
      <c r="N63">
        <f>(Table2[[#This Row],[1W Return vs Nifty]]-AVERAGE(Table2[1W Return vs Nifty]))/_xlfn.STDEV.P(Table2[1W Return vs Nifty])</f>
        <v>0.488819964426432</v>
      </c>
      <c r="O63">
        <v>2716.84</v>
      </c>
      <c r="P63">
        <v>2645.0337068606</v>
      </c>
      <c r="Q63">
        <v>2145.8840146532302</v>
      </c>
      <c r="R63">
        <v>43.223138943501802</v>
      </c>
      <c r="S63" s="1">
        <f>(Table2[[#This Row],[Close Price]]-Table2[[#This Row],[20D EMA]])/Table2[[#This Row],[20D EMA]]</f>
        <v>-1.6099586284065399E-2</v>
      </c>
      <c r="T63" s="1">
        <f>(Table2[[#This Row],[Close Price]]-Table2[[#This Row],[50D EMA]])/Table2[[#This Row],[50D EMA]]</f>
        <v>1.0610939689200375E-2</v>
      </c>
      <c r="U63" s="1">
        <f>(Table2[[#This Row],[Close Price]]-Table2[[#This Row],[200D EMA]])/Table2[[#This Row],[200D EMA]]</f>
        <v>0.24568708361992553</v>
      </c>
      <c r="V63">
        <v>0.42454605899243197</v>
      </c>
      <c r="W63">
        <v>2661.1</v>
      </c>
      <c r="X63">
        <v>2787.95</v>
      </c>
      <c r="Y63">
        <v>2661.1</v>
      </c>
      <c r="Z63">
        <v>2847.7</v>
      </c>
      <c r="AA63">
        <v>2640</v>
      </c>
      <c r="AB63">
        <v>2873.95</v>
      </c>
      <c r="AC63" s="1">
        <f>(Table2[[#This Row],[Close Price]]/Table2[[#This Row],[Day Low]])-1</f>
        <v>4.5094134004735054E-3</v>
      </c>
      <c r="AD63" s="1">
        <f>(Table2[[#This Row],[Day High]]/Table2[[#This Row],[Close Price]])-1</f>
        <v>4.2965096704201011E-2</v>
      </c>
      <c r="AE63" s="1">
        <f>(Table2[[#This Row],[Close Price]]/Table2[[#This Row],[Current Week Low]])-1</f>
        <v>4.5094134004735054E-3</v>
      </c>
      <c r="AF63" s="1">
        <f>(Table2[[#This Row],[Current Week High]]/Table2[[#This Row],[Close Price]])-1</f>
        <v>6.5317421720100244E-2</v>
      </c>
      <c r="AG63" s="1">
        <f>(Table2[[#This Row],[Close Price]]/Table2[[#This Row],[Current Month Low]])-1</f>
        <v>1.2537878787878709E-2</v>
      </c>
      <c r="AH63" s="1">
        <f>(Table2[[#This Row],[Current Month High]]/Table2[[#This Row],[Close Price]])-1</f>
        <v>7.51374808275036E-2</v>
      </c>
      <c r="AI63">
        <v>11.2940032172384</v>
      </c>
      <c r="AJ63">
        <v>112.268720717859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0.18</v>
      </c>
      <c r="AM63" t="s">
        <v>3180</v>
      </c>
      <c r="AN63">
        <v>1.35</v>
      </c>
      <c r="AO63" t="s">
        <v>3180</v>
      </c>
      <c r="AP63">
        <v>0.100894274416649</v>
      </c>
      <c r="AQ63">
        <f>(Table2[[#This Row],[Sharpe Ratio]]-AVERAGE(Table2[Sharpe Ratio]))/_xlfn.STDEV.P(Table2[Sharpe Ratio])</f>
        <v>0.51046170288914539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4.5705542040109819</v>
      </c>
      <c r="AS63">
        <f>_xlfn.RANK.AVG(Table2[[#This Row],[1Y Return vs Nifty Z-Score]],Table2[1Y Return vs Nifty Z-Score])</f>
        <v>121</v>
      </c>
      <c r="AT63">
        <f>_xlfn.RANK.AVG(Table2[[#This Row],[6M Return vs Nifty Z-Score]],Table2[6M Return vs Nifty Z-Score])</f>
        <v>32</v>
      </c>
      <c r="AU63">
        <f>_xlfn.RANK.AVG(Table2[[#This Row],[Sharpe Ratio Z-Score]],Table2[Sharpe Ratio Z-Score])</f>
        <v>221</v>
      </c>
      <c r="AV63">
        <f>(Table2[[#This Row],[Rank 1Y]]+Table2[[#This Row],[Rank 6M]]+Table2[[#This Row],[Rank Sharpe]])/3</f>
        <v>124.66666666666667</v>
      </c>
    </row>
    <row r="64" spans="1:48" x14ac:dyDescent="0.3">
      <c r="A64" t="s">
        <v>223</v>
      </c>
      <c r="B64" t="s">
        <v>224</v>
      </c>
      <c r="C64" t="s">
        <v>3139</v>
      </c>
      <c r="D64" t="s">
        <v>173</v>
      </c>
      <c r="E64">
        <v>108935.34645938</v>
      </c>
      <c r="F64">
        <v>712.7</v>
      </c>
      <c r="G64">
        <v>61.461337557516003</v>
      </c>
      <c r="H64">
        <f>(Table2[[#This Row],[1Y Return vs Nifty]]-AVERAGE(Table2[1Y Return vs Nifty]))/_xlfn.STDEV.P(Table2[1Y Return vs Nifty])</f>
        <v>0.83281765192055168</v>
      </c>
      <c r="I64">
        <v>-10.910035744683499</v>
      </c>
      <c r="J64">
        <f>(Table2[[#This Row],[1M Return vs Nifty]]-AVERAGE(Table2[1M Return vs Nifty]))/_xlfn.STDEV.P(Table2[1M Return vs Nifty])</f>
        <v>-1.0895931751060473</v>
      </c>
      <c r="K64">
        <v>13.383640371893</v>
      </c>
      <c r="L64">
        <f>(Table2[[#This Row],[6M Return vs Nifty]]-AVERAGE(Table2[6M Return vs Nifty]))/_xlfn.STDEV.P(Table2[6M Return vs Nifty])</f>
        <v>0.2498976560001735</v>
      </c>
      <c r="M64">
        <v>3.4173986574657098</v>
      </c>
      <c r="N64">
        <f>(Table2[[#This Row],[1W Return vs Nifty]]-AVERAGE(Table2[1W Return vs Nifty]))/_xlfn.STDEV.P(Table2[1W Return vs Nifty])</f>
        <v>0.44940968079754912</v>
      </c>
      <c r="O64">
        <v>735.06</v>
      </c>
      <c r="P64">
        <v>739.57764365061496</v>
      </c>
      <c r="Q64">
        <v>647.95321617939805</v>
      </c>
      <c r="R64">
        <v>40.143337048159196</v>
      </c>
      <c r="S64" s="1">
        <f>(Table2[[#This Row],[Close Price]]-Table2[[#This Row],[20D EMA]])/Table2[[#This Row],[20D EMA]]</f>
        <v>-3.0419285500503226E-2</v>
      </c>
      <c r="T64" s="1">
        <f>(Table2[[#This Row],[Close Price]]-Table2[[#This Row],[50D EMA]])/Table2[[#This Row],[50D EMA]]</f>
        <v>-3.6341882263969873E-2</v>
      </c>
      <c r="U64" s="1">
        <f>(Table2[[#This Row],[Close Price]]-Table2[[#This Row],[200D EMA]])/Table2[[#This Row],[200D EMA]]</f>
        <v>9.9925090583508458E-2</v>
      </c>
      <c r="V64">
        <v>0.70676044598092602</v>
      </c>
      <c r="W64">
        <v>710.2</v>
      </c>
      <c r="X64">
        <v>734.4</v>
      </c>
      <c r="Y64">
        <v>703.6</v>
      </c>
      <c r="Z64">
        <v>734.4</v>
      </c>
      <c r="AA64">
        <v>702.65</v>
      </c>
      <c r="AB64">
        <v>750</v>
      </c>
      <c r="AC64" s="1">
        <f>(Table2[[#This Row],[Close Price]]/Table2[[#This Row],[Day Low]])-1</f>
        <v>3.5201351731906083E-3</v>
      </c>
      <c r="AD64" s="1">
        <f>(Table2[[#This Row],[Day High]]/Table2[[#This Row],[Close Price]])-1</f>
        <v>3.0447593657920491E-2</v>
      </c>
      <c r="AE64" s="1">
        <f>(Table2[[#This Row],[Close Price]]/Table2[[#This Row],[Current Week Low]])-1</f>
        <v>1.2933484934621875E-2</v>
      </c>
      <c r="AF64" s="1">
        <f>(Table2[[#This Row],[Current Week High]]/Table2[[#This Row],[Close Price]])-1</f>
        <v>3.0447593657920491E-2</v>
      </c>
      <c r="AG64" s="1">
        <f>(Table2[[#This Row],[Close Price]]/Table2[[#This Row],[Current Month Low]])-1</f>
        <v>1.430299580160832E-2</v>
      </c>
      <c r="AH64" s="1">
        <f>(Table2[[#This Row],[Current Month High]]/Table2[[#This Row],[Close Price]])-1</f>
        <v>5.2336186333660661E-2</v>
      </c>
      <c r="AI64">
        <v>22.730461624806999</v>
      </c>
      <c r="AJ64">
        <v>88.047493403693906</v>
      </c>
      <c r="AK64" t="str">
        <f>IF(AND(Table2[[#This Row],[20D EMA]]&gt;Table2[[#This Row],[50D EMA]],Table2[[#This Row],[50D EMA]]&gt;Table2[[#This Row],[200D EMA]]),"Uptrend","Downtrend/NoTrend")</f>
        <v>Downtrend/NoTrend</v>
      </c>
      <c r="AL64">
        <v>0.06</v>
      </c>
      <c r="AM64" t="s">
        <v>3180</v>
      </c>
      <c r="AN64">
        <v>-4.1399999999999997</v>
      </c>
      <c r="AO64" t="s">
        <v>3181</v>
      </c>
      <c r="AP64">
        <v>0.188899506426911</v>
      </c>
      <c r="AQ64">
        <f>(Table2[[#This Row],[Sharpe Ratio]]-AVERAGE(Table2[Sharpe Ratio]))/_xlfn.STDEV.P(Table2[Sharpe Ratio])</f>
        <v>1.548474704514935</v>
      </c>
      <c r="AR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">
        <f>_xlfn.RANK.AVG(Table2[[#This Row],[1Y Return vs Nifty Z-Score]],Table2[1Y Return vs Nifty Z-Score])</f>
        <v>115</v>
      </c>
      <c r="AT64">
        <f>_xlfn.RANK.AVG(Table2[[#This Row],[6M Return vs Nifty Z-Score]],Table2[6M Return vs Nifty Z-Score])</f>
        <v>225</v>
      </c>
      <c r="AU64">
        <f>_xlfn.RANK.AVG(Table2[[#This Row],[Sharpe Ratio Z-Score]],Table2[Sharpe Ratio Z-Score])</f>
        <v>38</v>
      </c>
      <c r="AV64">
        <f>(Table2[[#This Row],[Rank 1Y]]+Table2[[#This Row],[Rank 6M]]+Table2[[#This Row],[Rank Sharpe]])/3</f>
        <v>126</v>
      </c>
    </row>
    <row r="65" spans="1:48" x14ac:dyDescent="0.3">
      <c r="A65" t="s">
        <v>322</v>
      </c>
      <c r="B65" t="s">
        <v>323</v>
      </c>
      <c r="C65" t="s">
        <v>3134</v>
      </c>
      <c r="D65" t="s">
        <v>78</v>
      </c>
      <c r="E65">
        <v>79719.905962079996</v>
      </c>
      <c r="F65">
        <v>1658.7</v>
      </c>
      <c r="G65">
        <v>89.3039014095054</v>
      </c>
      <c r="H65">
        <f>(Table2[[#This Row],[1Y Return vs Nifty]]-AVERAGE(Table2[1Y Return vs Nifty]))/_xlfn.STDEV.P(Table2[1Y Return vs Nifty])</f>
        <v>1.36444407934514</v>
      </c>
      <c r="I65">
        <v>-8.5997448692607197</v>
      </c>
      <c r="J65">
        <f>(Table2[[#This Row],[1M Return vs Nifty]]-AVERAGE(Table2[1M Return vs Nifty]))/_xlfn.STDEV.P(Table2[1M Return vs Nifty])</f>
        <v>-0.83403819589245853</v>
      </c>
      <c r="K65">
        <v>17.833067189399699</v>
      </c>
      <c r="L65">
        <f>(Table2[[#This Row],[6M Return vs Nifty]]-AVERAGE(Table2[6M Return vs Nifty]))/_xlfn.STDEV.P(Table2[6M Return vs Nifty])</f>
        <v>0.3996809524910806</v>
      </c>
      <c r="M65">
        <v>-4.1540815804970901</v>
      </c>
      <c r="N65">
        <f>(Table2[[#This Row],[1W Return vs Nifty]]-AVERAGE(Table2[1W Return vs Nifty]))/_xlfn.STDEV.P(Table2[1W Return vs Nifty])</f>
        <v>-1.0944406828562319</v>
      </c>
      <c r="O65">
        <v>1798.34</v>
      </c>
      <c r="P65">
        <v>1804.00677938379</v>
      </c>
      <c r="Q65">
        <v>1530.88786061426</v>
      </c>
      <c r="R65">
        <v>24.3027738678053</v>
      </c>
      <c r="S65" s="1">
        <f>(Table2[[#This Row],[Close Price]]-Table2[[#This Row],[20D EMA]])/Table2[[#This Row],[20D EMA]]</f>
        <v>-7.7649387768719977E-2</v>
      </c>
      <c r="T65" s="1">
        <f>(Table2[[#This Row],[Close Price]]-Table2[[#This Row],[50D EMA]])/Table2[[#This Row],[50D EMA]]</f>
        <v>-8.0546692531512337E-2</v>
      </c>
      <c r="U65" s="1">
        <f>(Table2[[#This Row],[Close Price]]-Table2[[#This Row],[200D EMA]])/Table2[[#This Row],[200D EMA]]</f>
        <v>8.34888973085567E-2</v>
      </c>
      <c r="V65">
        <v>0.45155049365937999</v>
      </c>
      <c r="W65">
        <v>1640</v>
      </c>
      <c r="X65">
        <v>1709.5</v>
      </c>
      <c r="Y65">
        <v>1640</v>
      </c>
      <c r="Z65">
        <v>1720.3</v>
      </c>
      <c r="AA65">
        <v>1640</v>
      </c>
      <c r="AB65">
        <v>1843</v>
      </c>
      <c r="AC65" s="1">
        <f>(Table2[[#This Row],[Close Price]]/Table2[[#This Row],[Day Low]])-1</f>
        <v>1.140243902439031E-2</v>
      </c>
      <c r="AD65" s="1">
        <f>(Table2[[#This Row],[Day High]]/Table2[[#This Row],[Close Price]])-1</f>
        <v>3.0626394164104287E-2</v>
      </c>
      <c r="AE65" s="1">
        <f>(Table2[[#This Row],[Close Price]]/Table2[[#This Row],[Current Week Low]])-1</f>
        <v>1.140243902439031E-2</v>
      </c>
      <c r="AF65" s="1">
        <f>(Table2[[#This Row],[Current Week High]]/Table2[[#This Row],[Close Price]])-1</f>
        <v>3.7137517332850978E-2</v>
      </c>
      <c r="AG65" s="1">
        <f>(Table2[[#This Row],[Close Price]]/Table2[[#This Row],[Current Month Low]])-1</f>
        <v>1.140243902439031E-2</v>
      </c>
      <c r="AH65" s="1">
        <f>(Table2[[#This Row],[Current Month High]]/Table2[[#This Row],[Close Price]])-1</f>
        <v>0.11111111111111116</v>
      </c>
      <c r="AI65">
        <v>22.807017543859601</v>
      </c>
      <c r="AJ65">
        <v>113.75</v>
      </c>
      <c r="AK65" t="str">
        <f>IF(AND(Table2[[#This Row],[20D EMA]]&gt;Table2[[#This Row],[50D EMA]],Table2[[#This Row],[50D EMA]]&gt;Table2[[#This Row],[200D EMA]]),"Uptrend","Downtrend/NoTrend")</f>
        <v>Downtrend/NoTrend</v>
      </c>
      <c r="AL65">
        <v>0.18</v>
      </c>
      <c r="AM65" t="s">
        <v>3180</v>
      </c>
      <c r="AN65">
        <v>-13.78</v>
      </c>
      <c r="AO65" t="s">
        <v>3181</v>
      </c>
      <c r="AP65">
        <v>0.141438600970508</v>
      </c>
      <c r="AQ65">
        <f>(Table2[[#This Row],[Sharpe Ratio]]-AVERAGE(Table2[Sharpe Ratio]))/_xlfn.STDEV.P(Table2[Sharpe Ratio])</f>
        <v>0.98867802189345111</v>
      </c>
      <c r="AR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">
        <f>_xlfn.RANK.AVG(Table2[[#This Row],[1Y Return vs Nifty Z-Score]],Table2[1Y Return vs Nifty Z-Score])</f>
        <v>63</v>
      </c>
      <c r="AT65">
        <f>_xlfn.RANK.AVG(Table2[[#This Row],[6M Return vs Nifty Z-Score]],Table2[6M Return vs Nifty Z-Score])</f>
        <v>198</v>
      </c>
      <c r="AU65">
        <f>_xlfn.RANK.AVG(Table2[[#This Row],[Sharpe Ratio Z-Score]],Table2[Sharpe Ratio Z-Score])</f>
        <v>122</v>
      </c>
      <c r="AV65">
        <f>(Table2[[#This Row],[Rank 1Y]]+Table2[[#This Row],[Rank 6M]]+Table2[[#This Row],[Rank Sharpe]])/3</f>
        <v>127.66666666666667</v>
      </c>
    </row>
    <row r="66" spans="1:48" x14ac:dyDescent="0.3">
      <c r="A66" t="s">
        <v>1637</v>
      </c>
      <c r="B66" t="s">
        <v>1638</v>
      </c>
      <c r="C66" t="s">
        <v>3130</v>
      </c>
      <c r="D66" t="s">
        <v>966</v>
      </c>
      <c r="E66">
        <v>5512.0316622</v>
      </c>
      <c r="F66">
        <v>642</v>
      </c>
      <c r="G66">
        <v>85.649940280709501</v>
      </c>
      <c r="H66">
        <f>(Table2[[#This Row],[1Y Return vs Nifty]]-AVERAGE(Table2[1Y Return vs Nifty]))/_xlfn.STDEV.P(Table2[1Y Return vs Nifty])</f>
        <v>1.2946752781967759</v>
      </c>
      <c r="I66">
        <v>-7.1491035944841999</v>
      </c>
      <c r="J66">
        <f>(Table2[[#This Row],[1M Return vs Nifty]]-AVERAGE(Table2[1M Return vs Nifty]))/_xlfn.STDEV.P(Table2[1M Return vs Nifty])</f>
        <v>-0.67357415875945204</v>
      </c>
      <c r="K66">
        <v>143.37658498467701</v>
      </c>
      <c r="L66">
        <f>(Table2[[#This Row],[6M Return vs Nifty]]-AVERAGE(Table2[6M Return vs Nifty]))/_xlfn.STDEV.P(Table2[6M Return vs Nifty])</f>
        <v>4.625915638373332</v>
      </c>
      <c r="M66">
        <v>-0.27315893464831797</v>
      </c>
      <c r="N66">
        <f>(Table2[[#This Row],[1W Return vs Nifty]]-AVERAGE(Table2[1W Return vs Nifty]))/_xlfn.STDEV.P(Table2[1W Return vs Nifty])</f>
        <v>-0.30310746269346955</v>
      </c>
      <c r="O66">
        <v>670.48</v>
      </c>
      <c r="P66">
        <v>649.28029612425098</v>
      </c>
      <c r="Q66">
        <v>479.61974785051598</v>
      </c>
      <c r="R66">
        <v>38.506916241738097</v>
      </c>
      <c r="S66" s="1">
        <f>(Table2[[#This Row],[Close Price]]-Table2[[#This Row],[20D EMA]])/Table2[[#This Row],[20D EMA]]</f>
        <v>-4.2477031380503544E-2</v>
      </c>
      <c r="T66" s="1">
        <f>(Table2[[#This Row],[Close Price]]-Table2[[#This Row],[50D EMA]])/Table2[[#This Row],[50D EMA]]</f>
        <v>-1.1212870878277463E-2</v>
      </c>
      <c r="U66" s="1">
        <f>(Table2[[#This Row],[Close Price]]-Table2[[#This Row],[200D EMA]])/Table2[[#This Row],[200D EMA]]</f>
        <v>0.338560396808543</v>
      </c>
      <c r="V66">
        <v>0.114663856365036</v>
      </c>
      <c r="W66">
        <v>640</v>
      </c>
      <c r="X66">
        <v>670</v>
      </c>
      <c r="Y66">
        <v>640</v>
      </c>
      <c r="Z66">
        <v>690</v>
      </c>
      <c r="AA66">
        <v>640</v>
      </c>
      <c r="AB66">
        <v>711</v>
      </c>
      <c r="AC66" s="1">
        <f>(Table2[[#This Row],[Close Price]]/Table2[[#This Row],[Day Low]])-1</f>
        <v>3.1250000000000444E-3</v>
      </c>
      <c r="AD66" s="1">
        <f>(Table2[[#This Row],[Day High]]/Table2[[#This Row],[Close Price]])-1</f>
        <v>4.3613707165109039E-2</v>
      </c>
      <c r="AE66" s="1">
        <f>(Table2[[#This Row],[Close Price]]/Table2[[#This Row],[Current Week Low]])-1</f>
        <v>3.1250000000000444E-3</v>
      </c>
      <c r="AF66" s="1">
        <f>(Table2[[#This Row],[Current Week High]]/Table2[[#This Row],[Close Price]])-1</f>
        <v>7.4766355140186924E-2</v>
      </c>
      <c r="AG66" s="1">
        <f>(Table2[[#This Row],[Close Price]]/Table2[[#This Row],[Current Month Low]])-1</f>
        <v>3.1250000000000444E-3</v>
      </c>
      <c r="AH66" s="1">
        <f>(Table2[[#This Row],[Current Month High]]/Table2[[#This Row],[Close Price]])-1</f>
        <v>0.10747663551401865</v>
      </c>
      <c r="AI66">
        <v>36.105919003115197</v>
      </c>
      <c r="AJ66">
        <v>197.49768303985101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0.09</v>
      </c>
      <c r="AM66" t="s">
        <v>3180</v>
      </c>
      <c r="AN66">
        <v>8.7200000000000006</v>
      </c>
      <c r="AO66" t="s">
        <v>3180</v>
      </c>
      <c r="AP66">
        <v>6.6219644893729002E-2</v>
      </c>
      <c r="AQ66">
        <f>(Table2[[#This Row],[Sharpe Ratio]]-AVERAGE(Table2[Sharpe Ratio]))/_xlfn.STDEV.P(Table2[Sharpe Ratio])</f>
        <v>0.10147787943701915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5.0453871745542056</v>
      </c>
      <c r="AS66">
        <f>_xlfn.RANK.AVG(Table2[[#This Row],[1Y Return vs Nifty Z-Score]],Table2[1Y Return vs Nifty Z-Score])</f>
        <v>68</v>
      </c>
      <c r="AT66">
        <f>_xlfn.RANK.AVG(Table2[[#This Row],[6M Return vs Nifty Z-Score]],Table2[6M Return vs Nifty Z-Score])</f>
        <v>3</v>
      </c>
      <c r="AU66">
        <f>_xlfn.RANK.AVG(Table2[[#This Row],[Sharpe Ratio Z-Score]],Table2[Sharpe Ratio Z-Score])</f>
        <v>318</v>
      </c>
      <c r="AV66">
        <f>(Table2[[#This Row],[Rank 1Y]]+Table2[[#This Row],[Rank 6M]]+Table2[[#This Row],[Rank Sharpe]])/3</f>
        <v>129.66666666666666</v>
      </c>
    </row>
    <row r="67" spans="1:48" x14ac:dyDescent="0.3">
      <c r="A67" t="s">
        <v>316</v>
      </c>
      <c r="B67" t="s">
        <v>317</v>
      </c>
      <c r="C67" t="s">
        <v>3127</v>
      </c>
      <c r="D67" t="s">
        <v>72</v>
      </c>
      <c r="E67">
        <v>80785.475940015007</v>
      </c>
      <c r="F67">
        <v>496.65</v>
      </c>
      <c r="G67">
        <v>119.203165197103</v>
      </c>
      <c r="H67">
        <f>(Table2[[#This Row],[1Y Return vs Nifty]]-AVERAGE(Table2[1Y Return vs Nifty]))/_xlfn.STDEV.P(Table2[1Y Return vs Nifty])</f>
        <v>1.9353411732523211</v>
      </c>
      <c r="I67">
        <v>-9.4431660018122798</v>
      </c>
      <c r="J67">
        <f>(Table2[[#This Row],[1M Return vs Nifty]]-AVERAGE(Table2[1M Return vs Nifty]))/_xlfn.STDEV.P(Table2[1M Return vs Nifty])</f>
        <v>-0.9273340108439293</v>
      </c>
      <c r="K67">
        <v>14.989572153012899</v>
      </c>
      <c r="L67">
        <f>(Table2[[#This Row],[6M Return vs Nifty]]-AVERAGE(Table2[6M Return vs Nifty]))/_xlfn.STDEV.P(Table2[6M Return vs Nifty])</f>
        <v>0.30395894658466355</v>
      </c>
      <c r="M67">
        <v>7.9489681812320496</v>
      </c>
      <c r="N67">
        <f>(Table2[[#This Row],[1W Return vs Nifty]]-AVERAGE(Table2[1W Return vs Nifty]))/_xlfn.STDEV.P(Table2[1W Return vs Nifty])</f>
        <v>1.3734119943889311</v>
      </c>
      <c r="O67">
        <v>510.72</v>
      </c>
      <c r="P67">
        <v>541.00066378414203</v>
      </c>
      <c r="Q67">
        <v>481.284157923306</v>
      </c>
      <c r="R67">
        <v>44.269659582704698</v>
      </c>
      <c r="S67" s="1">
        <f>(Table2[[#This Row],[Close Price]]-Table2[[#This Row],[20D EMA]])/Table2[[#This Row],[20D EMA]]</f>
        <v>-2.7549342105263254E-2</v>
      </c>
      <c r="T67" s="1">
        <f>(Table2[[#This Row],[Close Price]]-Table2[[#This Row],[50D EMA]])/Table2[[#This Row],[50D EMA]]</f>
        <v>-8.1978945227020761E-2</v>
      </c>
      <c r="U67" s="1">
        <f>(Table2[[#This Row],[Close Price]]-Table2[[#This Row],[200D EMA]])/Table2[[#This Row],[200D EMA]]</f>
        <v>3.1926756415578031E-2</v>
      </c>
      <c r="V67">
        <v>0.37797033227560101</v>
      </c>
      <c r="W67">
        <v>492.7</v>
      </c>
      <c r="X67">
        <v>511.85</v>
      </c>
      <c r="Y67">
        <v>492.7</v>
      </c>
      <c r="Z67">
        <v>511.85</v>
      </c>
      <c r="AA67">
        <v>459.05</v>
      </c>
      <c r="AB67">
        <v>535.85</v>
      </c>
      <c r="AC67" s="1">
        <f>(Table2[[#This Row],[Close Price]]/Table2[[#This Row],[Day Low]])-1</f>
        <v>8.0170489141464518E-3</v>
      </c>
      <c r="AD67" s="1">
        <f>(Table2[[#This Row],[Day High]]/Table2[[#This Row],[Close Price]])-1</f>
        <v>3.0605053860867981E-2</v>
      </c>
      <c r="AE67" s="1">
        <f>(Table2[[#This Row],[Close Price]]/Table2[[#This Row],[Current Week Low]])-1</f>
        <v>8.0170489141464518E-3</v>
      </c>
      <c r="AF67" s="1">
        <f>(Table2[[#This Row],[Current Week High]]/Table2[[#This Row],[Close Price]])-1</f>
        <v>3.0605053860867981E-2</v>
      </c>
      <c r="AG67" s="1">
        <f>(Table2[[#This Row],[Close Price]]/Table2[[#This Row],[Current Month Low]])-1</f>
        <v>8.1908288857422962E-2</v>
      </c>
      <c r="AH67" s="1">
        <f>(Table2[[#This Row],[Current Month High]]/Table2[[#This Row],[Close Price]])-1</f>
        <v>7.8928823114869706E-2</v>
      </c>
      <c r="AI67">
        <v>54.6159267089499</v>
      </c>
      <c r="AJ67">
        <v>154.08424283765299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-0.18</v>
      </c>
      <c r="AM67" t="s">
        <v>3181</v>
      </c>
      <c r="AN67">
        <v>2.33</v>
      </c>
      <c r="AO67" t="s">
        <v>3180</v>
      </c>
      <c r="AP67">
        <v>0.127666913390975</v>
      </c>
      <c r="AQ67">
        <f>(Table2[[#This Row],[Sharpe Ratio]]-AVERAGE(Table2[Sharpe Ratio]))/_xlfn.STDEV.P(Table2[Sharpe Ratio])</f>
        <v>0.8262423298857674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36</v>
      </c>
      <c r="AT67">
        <f>_xlfn.RANK.AVG(Table2[[#This Row],[6M Return vs Nifty Z-Score]],Table2[6M Return vs Nifty Z-Score])</f>
        <v>218</v>
      </c>
      <c r="AU67">
        <f>_xlfn.RANK.AVG(Table2[[#This Row],[Sharpe Ratio Z-Score]],Table2[Sharpe Ratio Z-Score])</f>
        <v>146</v>
      </c>
      <c r="AV67">
        <f>(Table2[[#This Row],[Rank 1Y]]+Table2[[#This Row],[Rank 6M]]+Table2[[#This Row],[Rank Sharpe]])/3</f>
        <v>133.33333333333334</v>
      </c>
    </row>
    <row r="68" spans="1:48" x14ac:dyDescent="0.3">
      <c r="A68" t="s">
        <v>824</v>
      </c>
      <c r="B68" t="s">
        <v>825</v>
      </c>
      <c r="C68" t="s">
        <v>3132</v>
      </c>
      <c r="D68" t="s">
        <v>48</v>
      </c>
      <c r="E68">
        <v>18596.81593656</v>
      </c>
      <c r="F68">
        <v>296.2</v>
      </c>
      <c r="G68">
        <v>65.506022581371397</v>
      </c>
      <c r="H68">
        <f>(Table2[[#This Row],[1Y Return vs Nifty]]-AVERAGE(Table2[1Y Return vs Nifty]))/_xlfn.STDEV.P(Table2[1Y Return vs Nifty])</f>
        <v>0.91004694232357397</v>
      </c>
      <c r="I68">
        <v>5.7488967071944197</v>
      </c>
      <c r="J68">
        <f>(Table2[[#This Row],[1M Return vs Nifty]]-AVERAGE(Table2[1M Return vs Nifty]))/_xlfn.STDEV.P(Table2[1M Return vs Nifty])</f>
        <v>0.75315017022321262</v>
      </c>
      <c r="K68">
        <v>15.1529554865353</v>
      </c>
      <c r="L68">
        <f>(Table2[[#This Row],[6M Return vs Nifty]]-AVERAGE(Table2[6M Return vs Nifty]))/_xlfn.STDEV.P(Table2[6M Return vs Nifty])</f>
        <v>0.30945900205031829</v>
      </c>
      <c r="M68">
        <v>0.30329097910323899</v>
      </c>
      <c r="N68">
        <f>(Table2[[#This Row],[1W Return vs Nifty]]-AVERAGE(Table2[1W Return vs Nifty]))/_xlfn.STDEV.P(Table2[1W Return vs Nifty])</f>
        <v>-0.18556738056905464</v>
      </c>
      <c r="O68">
        <v>302.27</v>
      </c>
      <c r="P68">
        <v>305.112312705004</v>
      </c>
      <c r="Q68">
        <v>278.79697794442097</v>
      </c>
      <c r="R68">
        <v>41.466126898271398</v>
      </c>
      <c r="S68" s="1">
        <f>(Table2[[#This Row],[Close Price]]-Table2[[#This Row],[20D EMA]])/Table2[[#This Row],[20D EMA]]</f>
        <v>-2.0081384192940064E-2</v>
      </c>
      <c r="T68" s="1">
        <f>(Table2[[#This Row],[Close Price]]-Table2[[#This Row],[50D EMA]])/Table2[[#This Row],[50D EMA]]</f>
        <v>-2.9209941172124471E-2</v>
      </c>
      <c r="U68" s="1">
        <f>(Table2[[#This Row],[Close Price]]-Table2[[#This Row],[200D EMA]])/Table2[[#This Row],[200D EMA]]</f>
        <v>6.242184611860592E-2</v>
      </c>
      <c r="V68">
        <v>1.08155010082292</v>
      </c>
      <c r="W68">
        <v>292</v>
      </c>
      <c r="X68">
        <v>306.10000000000002</v>
      </c>
      <c r="Y68">
        <v>292</v>
      </c>
      <c r="Z68">
        <v>309.5</v>
      </c>
      <c r="AA68">
        <v>292</v>
      </c>
      <c r="AB68">
        <v>321.89999999999998</v>
      </c>
      <c r="AC68" s="1">
        <f>(Table2[[#This Row],[Close Price]]/Table2[[#This Row],[Day Low]])-1</f>
        <v>1.4383561643835474E-2</v>
      </c>
      <c r="AD68" s="1">
        <f>(Table2[[#This Row],[Day High]]/Table2[[#This Row],[Close Price]])-1</f>
        <v>3.3423362592842842E-2</v>
      </c>
      <c r="AE68" s="1">
        <f>(Table2[[#This Row],[Close Price]]/Table2[[#This Row],[Current Week Low]])-1</f>
        <v>1.4383561643835474E-2</v>
      </c>
      <c r="AF68" s="1">
        <f>(Table2[[#This Row],[Current Week High]]/Table2[[#This Row],[Close Price]])-1</f>
        <v>4.4902093180283709E-2</v>
      </c>
      <c r="AG68" s="1">
        <f>(Table2[[#This Row],[Close Price]]/Table2[[#This Row],[Current Month Low]])-1</f>
        <v>1.4383561643835474E-2</v>
      </c>
      <c r="AH68" s="1">
        <f>(Table2[[#This Row],[Current Month High]]/Table2[[#This Row],[Close Price]])-1</f>
        <v>8.6765698852126816E-2</v>
      </c>
      <c r="AI68">
        <v>23.058744091829801</v>
      </c>
      <c r="AJ68">
        <v>91.529259618493299</v>
      </c>
      <c r="AK68" t="str">
        <f>IF(AND(Table2[[#This Row],[20D EMA]]&gt;Table2[[#This Row],[50D EMA]],Table2[[#This Row],[50D EMA]]&gt;Table2[[#This Row],[200D EMA]]),"Uptrend","Downtrend/NoTrend")</f>
        <v>Downtrend/NoTrend</v>
      </c>
      <c r="AL68">
        <v>0.01</v>
      </c>
      <c r="AM68" t="s">
        <v>3180</v>
      </c>
      <c r="AN68">
        <v>6.7</v>
      </c>
      <c r="AO68" t="s">
        <v>3180</v>
      </c>
      <c r="AP68">
        <v>0.16112968371984199</v>
      </c>
      <c r="AQ68">
        <f>(Table2[[#This Row],[Sharpe Ratio]]-AVERAGE(Table2[Sharpe Ratio]))/_xlfn.STDEV.P(Table2[Sharpe Ratio])</f>
        <v>1.2209323940825338</v>
      </c>
      <c r="AR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">
        <f>_xlfn.RANK.AVG(Table2[[#This Row],[1Y Return vs Nifty Z-Score]],Table2[1Y Return vs Nifty Z-Score])</f>
        <v>107</v>
      </c>
      <c r="AT68">
        <f>_xlfn.RANK.AVG(Table2[[#This Row],[6M Return vs Nifty Z-Score]],Table2[6M Return vs Nifty Z-Score])</f>
        <v>216</v>
      </c>
      <c r="AU68">
        <f>_xlfn.RANK.AVG(Table2[[#This Row],[Sharpe Ratio Z-Score]],Table2[Sharpe Ratio Z-Score])</f>
        <v>77</v>
      </c>
      <c r="AV68">
        <f>(Table2[[#This Row],[Rank 1Y]]+Table2[[#This Row],[Rank 6M]]+Table2[[#This Row],[Rank Sharpe]])/3</f>
        <v>133.33333333333334</v>
      </c>
    </row>
    <row r="69" spans="1:48" x14ac:dyDescent="0.3">
      <c r="A69" t="s">
        <v>1584</v>
      </c>
      <c r="B69" t="s">
        <v>1585</v>
      </c>
      <c r="C69" t="s">
        <v>3135</v>
      </c>
      <c r="D69" t="s">
        <v>213</v>
      </c>
      <c r="E69">
        <v>5955.9059782349996</v>
      </c>
      <c r="F69">
        <v>2074.9499999999998</v>
      </c>
      <c r="G69">
        <v>54.152377097294497</v>
      </c>
      <c r="H69">
        <f>(Table2[[#This Row],[1Y Return vs Nifty]]-AVERAGE(Table2[1Y Return vs Nifty]))/_xlfn.STDEV.P(Table2[1Y Return vs Nifty])</f>
        <v>0.693260226163674</v>
      </c>
      <c r="I69">
        <v>3.4089025877101098</v>
      </c>
      <c r="J69">
        <f>(Table2[[#This Row],[1M Return vs Nifty]]-AVERAGE(Table2[1M Return vs Nifty]))/_xlfn.STDEV.P(Table2[1M Return vs Nifty])</f>
        <v>0.49430953897356555</v>
      </c>
      <c r="K69">
        <v>33.031872524951503</v>
      </c>
      <c r="L69">
        <f>(Table2[[#This Row],[6M Return vs Nifty]]-AVERAGE(Table2[6M Return vs Nifty]))/_xlfn.STDEV.P(Table2[6M Return vs Nifty])</f>
        <v>0.91132599335911335</v>
      </c>
      <c r="M69">
        <v>-0.19824244696420701</v>
      </c>
      <c r="N69">
        <f>(Table2[[#This Row],[1W Return vs Nifty]]-AVERAGE(Table2[1W Return vs Nifty]))/_xlfn.STDEV.P(Table2[1W Return vs Nifty])</f>
        <v>-0.28783173811654078</v>
      </c>
      <c r="O69">
        <v>2175.7399999999998</v>
      </c>
      <c r="P69">
        <v>2253.97029127414</v>
      </c>
      <c r="Q69">
        <v>1985.4397026064901</v>
      </c>
      <c r="R69">
        <v>37.1614179686242</v>
      </c>
      <c r="S69" s="1">
        <f>(Table2[[#This Row],[Close Price]]-Table2[[#This Row],[20D EMA]])/Table2[[#This Row],[20D EMA]]</f>
        <v>-4.6324468916322713E-2</v>
      </c>
      <c r="T69" s="1">
        <f>(Table2[[#This Row],[Close Price]]-Table2[[#This Row],[50D EMA]])/Table2[[#This Row],[50D EMA]]</f>
        <v>-7.9424423634679914E-2</v>
      </c>
      <c r="U69" s="1">
        <f>(Table2[[#This Row],[Close Price]]-Table2[[#This Row],[200D EMA]])/Table2[[#This Row],[200D EMA]]</f>
        <v>4.5083362277887569E-2</v>
      </c>
      <c r="V69">
        <v>0.55153362666863004</v>
      </c>
      <c r="W69">
        <v>2060</v>
      </c>
      <c r="X69">
        <v>2190</v>
      </c>
      <c r="Y69">
        <v>2060</v>
      </c>
      <c r="Z69">
        <v>2220</v>
      </c>
      <c r="AA69">
        <v>2060</v>
      </c>
      <c r="AB69">
        <v>2370.1</v>
      </c>
      <c r="AC69" s="1">
        <f>(Table2[[#This Row],[Close Price]]/Table2[[#This Row],[Day Low]])-1</f>
        <v>7.2572815533979984E-3</v>
      </c>
      <c r="AD69" s="1">
        <f>(Table2[[#This Row],[Day High]]/Table2[[#This Row],[Close Price]])-1</f>
        <v>5.5447119207691742E-2</v>
      </c>
      <c r="AE69" s="1">
        <f>(Table2[[#This Row],[Close Price]]/Table2[[#This Row],[Current Week Low]])-1</f>
        <v>7.2572815533979984E-3</v>
      </c>
      <c r="AF69" s="1">
        <f>(Table2[[#This Row],[Current Week High]]/Table2[[#This Row],[Close Price]])-1</f>
        <v>6.9905298922865677E-2</v>
      </c>
      <c r="AG69" s="1">
        <f>(Table2[[#This Row],[Close Price]]/Table2[[#This Row],[Current Month Low]])-1</f>
        <v>7.2572815533979984E-3</v>
      </c>
      <c r="AH69" s="1">
        <f>(Table2[[#This Row],[Current Month High]]/Table2[[#This Row],[Close Price]])-1</f>
        <v>0.14224439143111889</v>
      </c>
      <c r="AI69">
        <v>42.273307790549097</v>
      </c>
      <c r="AJ69">
        <v>85.263392857142804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-0.14000000000000001</v>
      </c>
      <c r="AM69" t="s">
        <v>3181</v>
      </c>
      <c r="AN69">
        <v>3.9</v>
      </c>
      <c r="AO69" t="s">
        <v>3180</v>
      </c>
      <c r="AP69">
        <v>0.11670083192495</v>
      </c>
      <c r="AQ69">
        <f>(Table2[[#This Row],[Sharpe Ratio]]-AVERAGE(Table2[Sharpe Ratio]))/_xlfn.STDEV.P(Table2[Sharpe Ratio])</f>
        <v>0.69689848431424251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132</v>
      </c>
      <c r="AT69">
        <f>_xlfn.RANK.AVG(Table2[[#This Row],[6M Return vs Nifty Z-Score]],Table2[6M Return vs Nifty Z-Score])</f>
        <v>99</v>
      </c>
      <c r="AU69">
        <f>_xlfn.RANK.AVG(Table2[[#This Row],[Sharpe Ratio Z-Score]],Table2[Sharpe Ratio Z-Score])</f>
        <v>169</v>
      </c>
      <c r="AV69">
        <f>(Table2[[#This Row],[Rank 1Y]]+Table2[[#This Row],[Rank 6M]]+Table2[[#This Row],[Rank Sharpe]])/3</f>
        <v>133.33333333333334</v>
      </c>
    </row>
    <row r="70" spans="1:48" x14ac:dyDescent="0.3">
      <c r="A70" t="s">
        <v>455</v>
      </c>
      <c r="B70" t="s">
        <v>456</v>
      </c>
      <c r="C70" t="s">
        <v>3133</v>
      </c>
      <c r="D70" t="s">
        <v>248</v>
      </c>
      <c r="E70">
        <v>48558.908079360001</v>
      </c>
      <c r="F70">
        <v>643.20000000000005</v>
      </c>
      <c r="G70">
        <v>57.145324148542301</v>
      </c>
      <c r="H70">
        <f>(Table2[[#This Row],[1Y Return vs Nifty]]-AVERAGE(Table2[1Y Return vs Nifty]))/_xlfn.STDEV.P(Table2[1Y Return vs Nifty])</f>
        <v>0.75040761233056041</v>
      </c>
      <c r="I70">
        <v>7.3424337896141703</v>
      </c>
      <c r="J70">
        <f>(Table2[[#This Row],[1M Return vs Nifty]]-AVERAGE(Table2[1M Return vs Nifty]))/_xlfn.STDEV.P(Table2[1M Return vs Nifty])</f>
        <v>0.92942076034937515</v>
      </c>
      <c r="K70">
        <v>35.828877728719497</v>
      </c>
      <c r="L70">
        <f>(Table2[[#This Row],[6M Return vs Nifty]]-AVERAGE(Table2[6M Return vs Nifty]))/_xlfn.STDEV.P(Table2[6M Return vs Nifty])</f>
        <v>1.0054829886094259</v>
      </c>
      <c r="M70">
        <v>-9.0784354789127095E-2</v>
      </c>
      <c r="N70">
        <f>(Table2[[#This Row],[1W Return vs Nifty]]-AVERAGE(Table2[1W Return vs Nifty]))/_xlfn.STDEV.P(Table2[1W Return vs Nifty])</f>
        <v>-0.26592067060160052</v>
      </c>
      <c r="O70">
        <v>615.66999999999996</v>
      </c>
      <c r="P70">
        <v>593.53251870332804</v>
      </c>
      <c r="Q70">
        <v>506.07842177957201</v>
      </c>
      <c r="R70">
        <v>70.183081121307097</v>
      </c>
      <c r="S70" s="1">
        <f>(Table2[[#This Row],[Close Price]]-Table2[[#This Row],[20D EMA]])/Table2[[#This Row],[20D EMA]]</f>
        <v>4.4715513180762563E-2</v>
      </c>
      <c r="T70" s="1">
        <f>(Table2[[#This Row],[Close Price]]-Table2[[#This Row],[50D EMA]])/Table2[[#This Row],[50D EMA]]</f>
        <v>8.3681145904488941E-2</v>
      </c>
      <c r="U70" s="1">
        <f>(Table2[[#This Row],[Close Price]]-Table2[[#This Row],[200D EMA]])/Table2[[#This Row],[200D EMA]]</f>
        <v>0.27094926857038143</v>
      </c>
      <c r="V70">
        <v>0.82204809859816697</v>
      </c>
      <c r="W70">
        <v>625</v>
      </c>
      <c r="X70">
        <v>658.85</v>
      </c>
      <c r="Y70">
        <v>620</v>
      </c>
      <c r="Z70">
        <v>658.85</v>
      </c>
      <c r="AA70">
        <v>604.9</v>
      </c>
      <c r="AB70">
        <v>658.85</v>
      </c>
      <c r="AC70" s="1">
        <f>(Table2[[#This Row],[Close Price]]/Table2[[#This Row],[Day Low]])-1</f>
        <v>2.9120000000000035E-2</v>
      </c>
      <c r="AD70" s="1">
        <f>(Table2[[#This Row],[Day High]]/Table2[[#This Row],[Close Price]])-1</f>
        <v>2.4331467661691475E-2</v>
      </c>
      <c r="AE70" s="1">
        <f>(Table2[[#This Row],[Close Price]]/Table2[[#This Row],[Current Week Low]])-1</f>
        <v>3.741935483870984E-2</v>
      </c>
      <c r="AF70" s="1">
        <f>(Table2[[#This Row],[Current Week High]]/Table2[[#This Row],[Close Price]])-1</f>
        <v>2.4331467661691475E-2</v>
      </c>
      <c r="AG70" s="1">
        <f>(Table2[[#This Row],[Close Price]]/Table2[[#This Row],[Current Month Low]])-1</f>
        <v>6.3316250619937398E-2</v>
      </c>
      <c r="AH70" s="1">
        <f>(Table2[[#This Row],[Current Month High]]/Table2[[#This Row],[Close Price]])-1</f>
        <v>2.4331467661691475E-2</v>
      </c>
      <c r="AI70">
        <v>2.4331467661691399</v>
      </c>
      <c r="AJ70">
        <v>82.727272727272705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0.21</v>
      </c>
      <c r="AM70" t="s">
        <v>3180</v>
      </c>
      <c r="AN70">
        <v>10.36</v>
      </c>
      <c r="AO70" t="s">
        <v>3180</v>
      </c>
      <c r="AP70">
        <v>0.11167588972047</v>
      </c>
      <c r="AQ70">
        <f>(Table2[[#This Row],[Sharpe Ratio]]-AVERAGE(Table2[Sharpe Ratio]))/_xlfn.STDEV.P(Table2[Sharpe Ratio])</f>
        <v>0.63762978833421069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3.0570204790219719</v>
      </c>
      <c r="AS70">
        <f>_xlfn.RANK.AVG(Table2[[#This Row],[1Y Return vs Nifty Z-Score]],Table2[1Y Return vs Nifty Z-Score])</f>
        <v>125</v>
      </c>
      <c r="AT70">
        <f>_xlfn.RANK.AVG(Table2[[#This Row],[6M Return vs Nifty Z-Score]],Table2[6M Return vs Nifty Z-Score])</f>
        <v>89</v>
      </c>
      <c r="AU70">
        <f>_xlfn.RANK.AVG(Table2[[#This Row],[Sharpe Ratio Z-Score]],Table2[Sharpe Ratio Z-Score])</f>
        <v>186</v>
      </c>
      <c r="AV70">
        <f>(Table2[[#This Row],[Rank 1Y]]+Table2[[#This Row],[Rank 6M]]+Table2[[#This Row],[Rank Sharpe]])/3</f>
        <v>133.33333333333334</v>
      </c>
    </row>
    <row r="71" spans="1:48" x14ac:dyDescent="0.3">
      <c r="A71" t="s">
        <v>540</v>
      </c>
      <c r="B71" t="s">
        <v>541</v>
      </c>
      <c r="C71" t="s">
        <v>3140</v>
      </c>
      <c r="D71" t="s">
        <v>289</v>
      </c>
      <c r="E71">
        <v>36212.8764625599</v>
      </c>
      <c r="F71">
        <v>1761.2</v>
      </c>
      <c r="G71">
        <v>62.070924839533298</v>
      </c>
      <c r="H71">
        <f>(Table2[[#This Row],[1Y Return vs Nifty]]-AVERAGE(Table2[1Y Return vs Nifty]))/_xlfn.STDEV.P(Table2[1Y Return vs Nifty])</f>
        <v>0.8444571227201908</v>
      </c>
      <c r="I71">
        <v>-7.0524217670368099</v>
      </c>
      <c r="J71">
        <f>(Table2[[#This Row],[1M Return vs Nifty]]-AVERAGE(Table2[1M Return vs Nifty]))/_xlfn.STDEV.P(Table2[1M Return vs Nifty])</f>
        <v>-0.66287960827384351</v>
      </c>
      <c r="K71">
        <v>15.634016632647301</v>
      </c>
      <c r="L71">
        <f>(Table2[[#This Row],[6M Return vs Nifty]]-AVERAGE(Table2[6M Return vs Nifty]))/_xlfn.STDEV.P(Table2[6M Return vs Nifty])</f>
        <v>0.32565320576097206</v>
      </c>
      <c r="M71">
        <v>-0.71077980828735299</v>
      </c>
      <c r="N71">
        <f>(Table2[[#This Row],[1W Return vs Nifty]]-AVERAGE(Table2[1W Return vs Nifty]))/_xlfn.STDEV.P(Table2[1W Return vs Nifty])</f>
        <v>-0.39233983518552179</v>
      </c>
      <c r="O71">
        <v>1863.21</v>
      </c>
      <c r="P71">
        <v>1870.3770815570099</v>
      </c>
      <c r="Q71">
        <v>1601.71725102037</v>
      </c>
      <c r="R71">
        <v>32.526719294740097</v>
      </c>
      <c r="S71" s="1">
        <f>(Table2[[#This Row],[Close Price]]-Table2[[#This Row],[20D EMA]])/Table2[[#This Row],[20D EMA]]</f>
        <v>-5.4749598810654727E-2</v>
      </c>
      <c r="T71" s="1">
        <f>(Table2[[#This Row],[Close Price]]-Table2[[#This Row],[50D EMA]])/Table2[[#This Row],[50D EMA]]</f>
        <v>-5.8371695543940547E-2</v>
      </c>
      <c r="U71" s="1">
        <f>(Table2[[#This Row],[Close Price]]-Table2[[#This Row],[200D EMA]])/Table2[[#This Row],[200D EMA]]</f>
        <v>9.9569851593988873E-2</v>
      </c>
      <c r="V71">
        <v>0.95124001317623896</v>
      </c>
      <c r="W71">
        <v>1751.1</v>
      </c>
      <c r="X71">
        <v>1817.6</v>
      </c>
      <c r="Y71">
        <v>1751.1</v>
      </c>
      <c r="Z71">
        <v>1817.6</v>
      </c>
      <c r="AA71">
        <v>1732.9</v>
      </c>
      <c r="AB71">
        <v>1931.1</v>
      </c>
      <c r="AC71" s="1">
        <f>(Table2[[#This Row],[Close Price]]/Table2[[#This Row],[Day Low]])-1</f>
        <v>5.7678030951973103E-3</v>
      </c>
      <c r="AD71" s="1">
        <f>(Table2[[#This Row],[Day High]]/Table2[[#This Row],[Close Price]])-1</f>
        <v>3.2023620258914365E-2</v>
      </c>
      <c r="AE71" s="1">
        <f>(Table2[[#This Row],[Close Price]]/Table2[[#This Row],[Current Week Low]])-1</f>
        <v>5.7678030951973103E-3</v>
      </c>
      <c r="AF71" s="1">
        <f>(Table2[[#This Row],[Current Week High]]/Table2[[#This Row],[Close Price]])-1</f>
        <v>3.2023620258914365E-2</v>
      </c>
      <c r="AG71" s="1">
        <f>(Table2[[#This Row],[Close Price]]/Table2[[#This Row],[Current Month Low]])-1</f>
        <v>1.6331005828380096E-2</v>
      </c>
      <c r="AH71" s="1">
        <f>(Table2[[#This Row],[Current Month High]]/Table2[[#This Row],[Close Price]])-1</f>
        <v>9.6468317056552344E-2</v>
      </c>
      <c r="AI71">
        <v>24.8892800363388</v>
      </c>
      <c r="AJ71">
        <v>95.352448560811894</v>
      </c>
      <c r="AK71" t="str">
        <f>IF(AND(Table2[[#This Row],[20D EMA]]&gt;Table2[[#This Row],[50D EMA]],Table2[[#This Row],[50D EMA]]&gt;Table2[[#This Row],[200D EMA]]),"Uptrend","Downtrend/NoTrend")</f>
        <v>Downtrend/NoTrend</v>
      </c>
      <c r="AL71">
        <v>0.12</v>
      </c>
      <c r="AM71" t="s">
        <v>3180</v>
      </c>
      <c r="AN71">
        <v>-4.76</v>
      </c>
      <c r="AO71" t="s">
        <v>3181</v>
      </c>
      <c r="AP71">
        <v>0.15624896629304599</v>
      </c>
      <c r="AQ71">
        <f>(Table2[[#This Row],[Sharpe Ratio]]-AVERAGE(Table2[Sharpe Ratio]))/_xlfn.STDEV.P(Table2[Sharpe Ratio])</f>
        <v>1.1633648150812643</v>
      </c>
      <c r="AR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">
        <f>_xlfn.RANK.AVG(Table2[[#This Row],[1Y Return vs Nifty Z-Score]],Table2[1Y Return vs Nifty Z-Score])</f>
        <v>114</v>
      </c>
      <c r="AT71">
        <f>_xlfn.RANK.AVG(Table2[[#This Row],[6M Return vs Nifty Z-Score]],Table2[6M Return vs Nifty Z-Score])</f>
        <v>212</v>
      </c>
      <c r="AU71">
        <f>_xlfn.RANK.AVG(Table2[[#This Row],[Sharpe Ratio Z-Score]],Table2[Sharpe Ratio Z-Score])</f>
        <v>90</v>
      </c>
      <c r="AV71">
        <f>(Table2[[#This Row],[Rank 1Y]]+Table2[[#This Row],[Rank 6M]]+Table2[[#This Row],[Rank Sharpe]])/3</f>
        <v>138.66666666666666</v>
      </c>
    </row>
    <row r="72" spans="1:48" x14ac:dyDescent="0.3">
      <c r="A72" t="s">
        <v>1523</v>
      </c>
      <c r="B72" t="s">
        <v>1524</v>
      </c>
      <c r="C72" t="s">
        <v>3139</v>
      </c>
      <c r="D72" t="s">
        <v>173</v>
      </c>
      <c r="E72">
        <v>6441.0121588800002</v>
      </c>
      <c r="F72">
        <v>412.4</v>
      </c>
      <c r="G72">
        <v>29.4102510906216</v>
      </c>
      <c r="H72">
        <f>(Table2[[#This Row],[1Y Return vs Nifty]]-AVERAGE(Table2[1Y Return vs Nifty]))/_xlfn.STDEV.P(Table2[1Y Return vs Nifty])</f>
        <v>0.22083361610934665</v>
      </c>
      <c r="I72">
        <v>10.8437513424876</v>
      </c>
      <c r="J72">
        <f>(Table2[[#This Row],[1M Return vs Nifty]]-AVERAGE(Table2[1M Return vs Nifty]))/_xlfn.STDEV.P(Table2[1M Return vs Nifty])</f>
        <v>1.3167222659578406</v>
      </c>
      <c r="K72">
        <v>28.357357607531601</v>
      </c>
      <c r="L72">
        <f>(Table2[[#This Row],[6M Return vs Nifty]]-AVERAGE(Table2[6M Return vs Nifty]))/_xlfn.STDEV.P(Table2[6M Return vs Nifty])</f>
        <v>0.75396544276589783</v>
      </c>
      <c r="M72">
        <v>0.39127621933448498</v>
      </c>
      <c r="N72">
        <f>(Table2[[#This Row],[1W Return vs Nifty]]-AVERAGE(Table2[1W Return vs Nifty]))/_xlfn.STDEV.P(Table2[1W Return vs Nifty])</f>
        <v>-0.16762689325904315</v>
      </c>
      <c r="O72">
        <v>410.27</v>
      </c>
      <c r="P72">
        <v>405.99625873858901</v>
      </c>
      <c r="Q72">
        <v>361.40661260717098</v>
      </c>
      <c r="R72">
        <v>49.859398898032403</v>
      </c>
      <c r="S72" s="1">
        <f>(Table2[[#This Row],[Close Price]]-Table2[[#This Row],[20D EMA]])/Table2[[#This Row],[20D EMA]]</f>
        <v>5.1917030248372917E-3</v>
      </c>
      <c r="T72" s="1">
        <f>(Table2[[#This Row],[Close Price]]-Table2[[#This Row],[50D EMA]])/Table2[[#This Row],[50D EMA]]</f>
        <v>1.5772907073841245E-2</v>
      </c>
      <c r="U72" s="1">
        <f>(Table2[[#This Row],[Close Price]]-Table2[[#This Row],[200D EMA]])/Table2[[#This Row],[200D EMA]]</f>
        <v>0.14109699605373846</v>
      </c>
      <c r="V72">
        <v>1.4896907803777</v>
      </c>
      <c r="W72">
        <v>409.05</v>
      </c>
      <c r="X72">
        <v>423.4</v>
      </c>
      <c r="Y72">
        <v>406</v>
      </c>
      <c r="Z72">
        <v>423.4</v>
      </c>
      <c r="AA72">
        <v>400.05</v>
      </c>
      <c r="AB72">
        <v>451.9</v>
      </c>
      <c r="AC72" s="1">
        <f>(Table2[[#This Row],[Close Price]]/Table2[[#This Row],[Day Low]])-1</f>
        <v>8.1897078596748774E-3</v>
      </c>
      <c r="AD72" s="1">
        <f>(Table2[[#This Row],[Day High]]/Table2[[#This Row],[Close Price]])-1</f>
        <v>2.6673132880698391E-2</v>
      </c>
      <c r="AE72" s="1">
        <f>(Table2[[#This Row],[Close Price]]/Table2[[#This Row],[Current Week Low]])-1</f>
        <v>1.5763546798029493E-2</v>
      </c>
      <c r="AF72" s="1">
        <f>(Table2[[#This Row],[Current Week High]]/Table2[[#This Row],[Close Price]])-1</f>
        <v>2.6673132880698391E-2</v>
      </c>
      <c r="AG72" s="1">
        <f>(Table2[[#This Row],[Close Price]]/Table2[[#This Row],[Current Month Low]])-1</f>
        <v>3.0871141107361444E-2</v>
      </c>
      <c r="AH72" s="1">
        <f>(Table2[[#This Row],[Current Month High]]/Table2[[#This Row],[Close Price]])-1</f>
        <v>9.5780795344325931E-2</v>
      </c>
      <c r="AI72">
        <v>9.5780795344325895</v>
      </c>
      <c r="AJ72">
        <v>60.498151391321201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7.0000000000000007E-2</v>
      </c>
      <c r="AM72" t="s">
        <v>3180</v>
      </c>
      <c r="AN72">
        <v>8.09</v>
      </c>
      <c r="AO72" t="s">
        <v>3180</v>
      </c>
      <c r="AP72">
        <v>0.16865571788970901</v>
      </c>
      <c r="AQ72">
        <f>(Table2[[#This Row],[Sharpe Ratio]]-AVERAGE(Table2[Sharpe Ratio]))/_xlfn.STDEV.P(Table2[Sharpe Ratio])</f>
        <v>1.3097012222596016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3.4335956538336436</v>
      </c>
      <c r="AS72">
        <f>_xlfn.RANK.AVG(Table2[[#This Row],[1Y Return vs Nifty Z-Score]],Table2[1Y Return vs Nifty Z-Score])</f>
        <v>233</v>
      </c>
      <c r="AT72">
        <f>_xlfn.RANK.AVG(Table2[[#This Row],[6M Return vs Nifty Z-Score]],Table2[6M Return vs Nifty Z-Score])</f>
        <v>125</v>
      </c>
      <c r="AU72">
        <f>_xlfn.RANK.AVG(Table2[[#This Row],[Sharpe Ratio Z-Score]],Table2[Sharpe Ratio Z-Score])</f>
        <v>61</v>
      </c>
      <c r="AV72">
        <f>(Table2[[#This Row],[Rank 1Y]]+Table2[[#This Row],[Rank 6M]]+Table2[[#This Row],[Rank Sharpe]])/3</f>
        <v>139.66666666666666</v>
      </c>
    </row>
    <row r="73" spans="1:48" x14ac:dyDescent="0.3">
      <c r="A73" t="s">
        <v>1327</v>
      </c>
      <c r="B73" t="s">
        <v>1328</v>
      </c>
      <c r="C73" t="s">
        <v>3133</v>
      </c>
      <c r="D73" t="s">
        <v>51</v>
      </c>
      <c r="E73">
        <v>8376.4187544300003</v>
      </c>
      <c r="F73">
        <v>2046.3</v>
      </c>
      <c r="G73">
        <v>64.549217969437606</v>
      </c>
      <c r="H73">
        <f>(Table2[[#This Row],[1Y Return vs Nifty]]-AVERAGE(Table2[1Y Return vs Nifty]))/_xlfn.STDEV.P(Table2[1Y Return vs Nifty])</f>
        <v>0.89177769742609347</v>
      </c>
      <c r="I73">
        <v>21.432446751160899</v>
      </c>
      <c r="J73">
        <f>(Table2[[#This Row],[1M Return vs Nifty]]-AVERAGE(Table2[1M Return vs Nifty]))/_xlfn.STDEV.P(Table2[1M Return vs Nifty])</f>
        <v>2.4880006810913171</v>
      </c>
      <c r="K73">
        <v>57.9412783990565</v>
      </c>
      <c r="L73">
        <f>(Table2[[#This Row],[6M Return vs Nifty]]-AVERAGE(Table2[6M Return vs Nifty]))/_xlfn.STDEV.P(Table2[6M Return vs Nifty])</f>
        <v>1.7498638721648463</v>
      </c>
      <c r="M73">
        <v>1.4800866596842399</v>
      </c>
      <c r="N73">
        <f>(Table2[[#This Row],[1W Return vs Nifty]]-AVERAGE(Table2[1W Return vs Nifty]))/_xlfn.STDEV.P(Table2[1W Return vs Nifty])</f>
        <v>5.4385228737366585E-2</v>
      </c>
      <c r="O73">
        <v>1866.12</v>
      </c>
      <c r="P73">
        <v>1699.91652472295</v>
      </c>
      <c r="Q73">
        <v>1412.71937662818</v>
      </c>
      <c r="R73">
        <v>67.220047619316006</v>
      </c>
      <c r="S73" s="1">
        <f>(Table2[[#This Row],[Close Price]]-Table2[[#This Row],[20D EMA]])/Table2[[#This Row],[20D EMA]]</f>
        <v>9.6553276316635628E-2</v>
      </c>
      <c r="T73" s="1">
        <f>(Table2[[#This Row],[Close Price]]-Table2[[#This Row],[50D EMA]])/Table2[[#This Row],[50D EMA]]</f>
        <v>0.20376499095066036</v>
      </c>
      <c r="U73" s="1">
        <f>(Table2[[#This Row],[Close Price]]-Table2[[#This Row],[200D EMA]])/Table2[[#This Row],[200D EMA]]</f>
        <v>0.44848299942202524</v>
      </c>
      <c r="V73">
        <v>1.9815647506055001</v>
      </c>
      <c r="W73">
        <v>1948</v>
      </c>
      <c r="X73">
        <v>2086.35</v>
      </c>
      <c r="Y73">
        <v>1945</v>
      </c>
      <c r="Z73">
        <v>2086.35</v>
      </c>
      <c r="AA73">
        <v>1935.05</v>
      </c>
      <c r="AB73">
        <v>2130</v>
      </c>
      <c r="AC73" s="1">
        <f>(Table2[[#This Row],[Close Price]]/Table2[[#This Row],[Day Low]])-1</f>
        <v>5.0462012320328542E-2</v>
      </c>
      <c r="AD73" s="1">
        <f>(Table2[[#This Row],[Day High]]/Table2[[#This Row],[Close Price]])-1</f>
        <v>1.9571910277085491E-2</v>
      </c>
      <c r="AE73" s="1">
        <f>(Table2[[#This Row],[Close Price]]/Table2[[#This Row],[Current Week Low]])-1</f>
        <v>5.2082262210796815E-2</v>
      </c>
      <c r="AF73" s="1">
        <f>(Table2[[#This Row],[Current Week High]]/Table2[[#This Row],[Close Price]])-1</f>
        <v>1.9571910277085491E-2</v>
      </c>
      <c r="AG73" s="1">
        <f>(Table2[[#This Row],[Close Price]]/Table2[[#This Row],[Current Month Low]])-1</f>
        <v>5.7492054468876841E-2</v>
      </c>
      <c r="AH73" s="1">
        <f>(Table2[[#This Row],[Current Month High]]/Table2[[#This Row],[Close Price]])-1</f>
        <v>4.0903093388066303E-2</v>
      </c>
      <c r="AI73">
        <v>4.0903093388066303</v>
      </c>
      <c r="AJ73">
        <v>103.723430733237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0.59</v>
      </c>
      <c r="AM73" t="s">
        <v>3180</v>
      </c>
      <c r="AN73">
        <v>35.630000000000003</v>
      </c>
      <c r="AO73" t="s">
        <v>3180</v>
      </c>
      <c r="AP73">
        <v>8.2463544063119995E-2</v>
      </c>
      <c r="AQ73">
        <f>(Table2[[#This Row],[Sharpe Ratio]]-AVERAGE(Table2[Sharpe Ratio]))/_xlfn.STDEV.P(Table2[Sharpe Ratio])</f>
        <v>0.29307306247068315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5.4771005418903069</v>
      </c>
      <c r="AS73">
        <f>_xlfn.RANK.AVG(Table2[[#This Row],[1Y Return vs Nifty Z-Score]],Table2[1Y Return vs Nifty Z-Score])</f>
        <v>110</v>
      </c>
      <c r="AT73">
        <f>_xlfn.RANK.AVG(Table2[[#This Row],[6M Return vs Nifty Z-Score]],Table2[6M Return vs Nifty Z-Score])</f>
        <v>40</v>
      </c>
      <c r="AU73">
        <f>_xlfn.RANK.AVG(Table2[[#This Row],[Sharpe Ratio Z-Score]],Table2[Sharpe Ratio Z-Score])</f>
        <v>270</v>
      </c>
      <c r="AV73">
        <f>(Table2[[#This Row],[Rank 1Y]]+Table2[[#This Row],[Rank 6M]]+Table2[[#This Row],[Rank Sharpe]])/3</f>
        <v>140</v>
      </c>
    </row>
    <row r="74" spans="1:48" x14ac:dyDescent="0.3">
      <c r="A74" t="s">
        <v>547</v>
      </c>
      <c r="B74" t="s">
        <v>548</v>
      </c>
      <c r="C74" t="s">
        <v>3139</v>
      </c>
      <c r="D74" t="s">
        <v>251</v>
      </c>
      <c r="E74">
        <v>35983.379101724997</v>
      </c>
      <c r="F74">
        <v>8958.15</v>
      </c>
      <c r="G74">
        <v>50.9930257427228</v>
      </c>
      <c r="H74">
        <f>(Table2[[#This Row],[1Y Return vs Nifty]]-AVERAGE(Table2[1Y Return vs Nifty]))/_xlfn.STDEV.P(Table2[1Y Return vs Nifty])</f>
        <v>0.63293551316171481</v>
      </c>
      <c r="I74">
        <v>-11.831425242509299</v>
      </c>
      <c r="J74">
        <f>(Table2[[#This Row],[1M Return vs Nifty]]-AVERAGE(Table2[1M Return vs Nifty]))/_xlfn.STDEV.P(Table2[1M Return vs Nifty])</f>
        <v>-1.1915135334771121</v>
      </c>
      <c r="K74">
        <v>7.57393846701875</v>
      </c>
      <c r="L74">
        <f>(Table2[[#This Row],[6M Return vs Nifty]]-AVERAGE(Table2[6M Return vs Nifty]))/_xlfn.STDEV.P(Table2[6M Return vs Nifty])</f>
        <v>5.4322733963542605E-2</v>
      </c>
      <c r="M74">
        <v>-7.7485542158220699</v>
      </c>
      <c r="N74">
        <f>(Table2[[#This Row],[1W Return vs Nifty]]-AVERAGE(Table2[1W Return vs Nifty]))/_xlfn.STDEV.P(Table2[1W Return vs Nifty])</f>
        <v>-1.8273657795059126</v>
      </c>
      <c r="O74">
        <v>9496.33</v>
      </c>
      <c r="P74">
        <v>9497.1202633826106</v>
      </c>
      <c r="Q74">
        <v>8156.1468491229798</v>
      </c>
      <c r="R74">
        <v>34.8401543331548</v>
      </c>
      <c r="S74" s="1">
        <f>(Table2[[#This Row],[Close Price]]-Table2[[#This Row],[20D EMA]])/Table2[[#This Row],[20D EMA]]</f>
        <v>-5.6672419766372932E-2</v>
      </c>
      <c r="T74" s="1">
        <f>(Table2[[#This Row],[Close Price]]-Table2[[#This Row],[50D EMA]])/Table2[[#This Row],[50D EMA]]</f>
        <v>-5.6750914849491935E-2</v>
      </c>
      <c r="U74" s="1">
        <f>(Table2[[#This Row],[Close Price]]-Table2[[#This Row],[200D EMA]])/Table2[[#This Row],[200D EMA]]</f>
        <v>9.8331131809287889E-2</v>
      </c>
      <c r="V74">
        <v>0.81731907904510903</v>
      </c>
      <c r="W74">
        <v>8574.35</v>
      </c>
      <c r="X74">
        <v>9074.4500000000007</v>
      </c>
      <c r="Y74">
        <v>8574.35</v>
      </c>
      <c r="Z74">
        <v>9074.4500000000007</v>
      </c>
      <c r="AA74">
        <v>8574.35</v>
      </c>
      <c r="AB74">
        <v>10263.200000000001</v>
      </c>
      <c r="AC74" s="1">
        <f>(Table2[[#This Row],[Close Price]]/Table2[[#This Row],[Day Low]])-1</f>
        <v>4.4761410485925968E-2</v>
      </c>
      <c r="AD74" s="1">
        <f>(Table2[[#This Row],[Day High]]/Table2[[#This Row],[Close Price]])-1</f>
        <v>1.298259127163548E-2</v>
      </c>
      <c r="AE74" s="1">
        <f>(Table2[[#This Row],[Close Price]]/Table2[[#This Row],[Current Week Low]])-1</f>
        <v>4.4761410485925968E-2</v>
      </c>
      <c r="AF74" s="1">
        <f>(Table2[[#This Row],[Current Week High]]/Table2[[#This Row],[Close Price]])-1</f>
        <v>1.298259127163548E-2</v>
      </c>
      <c r="AG74" s="1">
        <f>(Table2[[#This Row],[Close Price]]/Table2[[#This Row],[Current Month Low]])-1</f>
        <v>4.4761410485925968E-2</v>
      </c>
      <c r="AH74" s="1">
        <f>(Table2[[#This Row],[Current Month High]]/Table2[[#This Row],[Close Price]])-1</f>
        <v>0.1456829814191547</v>
      </c>
      <c r="AI74">
        <v>22.793210651752801</v>
      </c>
      <c r="AJ74">
        <v>74.880184286815805</v>
      </c>
      <c r="AK74" t="str">
        <f>IF(AND(Table2[[#This Row],[20D EMA]]&gt;Table2[[#This Row],[50D EMA]],Table2[[#This Row],[50D EMA]]&gt;Table2[[#This Row],[200D EMA]]),"Uptrend","Downtrend/NoTrend")</f>
        <v>Downtrend/NoTrend</v>
      </c>
      <c r="AL74">
        <v>0.09</v>
      </c>
      <c r="AM74" t="s">
        <v>3180</v>
      </c>
      <c r="AN74">
        <v>-5.2</v>
      </c>
      <c r="AO74" t="s">
        <v>3181</v>
      </c>
      <c r="AP74">
        <v>0.27028246415817903</v>
      </c>
      <c r="AQ74">
        <f>(Table2[[#This Row],[Sharpe Ratio]]-AVERAGE(Table2[Sharpe Ratio]))/_xlfn.STDEV.P(Table2[Sharpe Ratio])</f>
        <v>2.5083786364307983</v>
      </c>
      <c r="AR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4">
        <f>_xlfn.RANK.AVG(Table2[[#This Row],[1Y Return vs Nifty Z-Score]],Table2[1Y Return vs Nifty Z-Score])</f>
        <v>137</v>
      </c>
      <c r="AT74">
        <f>_xlfn.RANK.AVG(Table2[[#This Row],[6M Return vs Nifty Z-Score]],Table2[6M Return vs Nifty Z-Score])</f>
        <v>286</v>
      </c>
      <c r="AU74">
        <f>_xlfn.RANK.AVG(Table2[[#This Row],[Sharpe Ratio Z-Score]],Table2[Sharpe Ratio Z-Score])</f>
        <v>2</v>
      </c>
      <c r="AV74">
        <f>(Table2[[#This Row],[Rank 1Y]]+Table2[[#This Row],[Rank 6M]]+Table2[[#This Row],[Rank Sharpe]])/3</f>
        <v>141.66666666666666</v>
      </c>
    </row>
    <row r="75" spans="1:48" x14ac:dyDescent="0.3">
      <c r="A75" t="s">
        <v>830</v>
      </c>
      <c r="B75" t="s">
        <v>831</v>
      </c>
      <c r="C75" t="s">
        <v>3136</v>
      </c>
      <c r="D75" t="s">
        <v>114</v>
      </c>
      <c r="E75">
        <v>18418.3563717</v>
      </c>
      <c r="F75">
        <v>1009.5</v>
      </c>
      <c r="G75">
        <v>57.291393384883797</v>
      </c>
      <c r="H75">
        <f>(Table2[[#This Row],[1Y Return vs Nifty]]-AVERAGE(Table2[1Y Return vs Nifty]))/_xlfn.STDEV.P(Table2[1Y Return vs Nifty])</f>
        <v>0.75319666102182581</v>
      </c>
      <c r="I75">
        <v>-5.7528682414920898</v>
      </c>
      <c r="J75">
        <f>(Table2[[#This Row],[1M Return vs Nifty]]-AVERAGE(Table2[1M Return vs Nifty]))/_xlfn.STDEV.P(Table2[1M Return vs Nifty])</f>
        <v>-0.51912828339067207</v>
      </c>
      <c r="K75">
        <v>7.2338307971555498</v>
      </c>
      <c r="L75">
        <f>(Table2[[#This Row],[6M Return vs Nifty]]-AVERAGE(Table2[6M Return vs Nifty]))/_xlfn.STDEV.P(Table2[6M Return vs Nifty])</f>
        <v>4.2873518133424153E-2</v>
      </c>
      <c r="M75">
        <v>0.81733523128789598</v>
      </c>
      <c r="N75">
        <f>(Table2[[#This Row],[1W Return vs Nifty]]-AVERAGE(Table2[1W Return vs Nifty]))/_xlfn.STDEV.P(Table2[1W Return vs Nifty])</f>
        <v>-8.0752023369766959E-2</v>
      </c>
      <c r="O75">
        <v>1053.8900000000001</v>
      </c>
      <c r="P75">
        <v>1047.1551647931201</v>
      </c>
      <c r="Q75">
        <v>929.68131984301999</v>
      </c>
      <c r="R75">
        <v>34.6915650001513</v>
      </c>
      <c r="S75" s="1">
        <f>(Table2[[#This Row],[Close Price]]-Table2[[#This Row],[20D EMA]])/Table2[[#This Row],[20D EMA]]</f>
        <v>-4.2120145366214778E-2</v>
      </c>
      <c r="T75" s="1">
        <f>(Table2[[#This Row],[Close Price]]-Table2[[#This Row],[50D EMA]])/Table2[[#This Row],[50D EMA]]</f>
        <v>-3.5959489156088334E-2</v>
      </c>
      <c r="U75" s="1">
        <f>(Table2[[#This Row],[Close Price]]-Table2[[#This Row],[200D EMA]])/Table2[[#This Row],[200D EMA]]</f>
        <v>8.5855957792566676E-2</v>
      </c>
      <c r="V75">
        <v>0.71522832232538103</v>
      </c>
      <c r="W75">
        <v>980.9</v>
      </c>
      <c r="X75">
        <v>1039.95</v>
      </c>
      <c r="Y75">
        <v>980.9</v>
      </c>
      <c r="Z75">
        <v>1053.95</v>
      </c>
      <c r="AA75">
        <v>980.9</v>
      </c>
      <c r="AB75">
        <v>1123.45</v>
      </c>
      <c r="AC75" s="1">
        <f>(Table2[[#This Row],[Close Price]]/Table2[[#This Row],[Day Low]])-1</f>
        <v>2.9156896727495107E-2</v>
      </c>
      <c r="AD75" s="1">
        <f>(Table2[[#This Row],[Day High]]/Table2[[#This Row],[Close Price]])-1</f>
        <v>3.0163447251114528E-2</v>
      </c>
      <c r="AE75" s="1">
        <f>(Table2[[#This Row],[Close Price]]/Table2[[#This Row],[Current Week Low]])-1</f>
        <v>2.9156896727495107E-2</v>
      </c>
      <c r="AF75" s="1">
        <f>(Table2[[#This Row],[Current Week High]]/Table2[[#This Row],[Close Price]])-1</f>
        <v>4.4031698860822255E-2</v>
      </c>
      <c r="AG75" s="1">
        <f>(Table2[[#This Row],[Close Price]]/Table2[[#This Row],[Current Month Low]])-1</f>
        <v>2.9156896727495107E-2</v>
      </c>
      <c r="AH75" s="1">
        <f>(Table2[[#This Row],[Current Month High]]/Table2[[#This Row],[Close Price]])-1</f>
        <v>0.11287766220901441</v>
      </c>
      <c r="AI75">
        <v>30.163447251114398</v>
      </c>
      <c r="AJ75">
        <v>84.890109890109898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0.15</v>
      </c>
      <c r="AM75" t="s">
        <v>3180</v>
      </c>
      <c r="AN75">
        <v>1.47</v>
      </c>
      <c r="AO75" t="s">
        <v>3180</v>
      </c>
      <c r="AP75">
        <v>0.23753493526654201</v>
      </c>
      <c r="AQ75">
        <f>(Table2[[#This Row],[Sharpe Ratio]]-AVERAGE(Table2[Sharpe Ratio]))/_xlfn.STDEV.P(Table2[Sharpe Ratio])</f>
        <v>2.1221247741982476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2.3183146465930586</v>
      </c>
      <c r="AS75">
        <f>_xlfn.RANK.AVG(Table2[[#This Row],[1Y Return vs Nifty Z-Score]],Table2[1Y Return vs Nifty Z-Score])</f>
        <v>124</v>
      </c>
      <c r="AT75">
        <f>_xlfn.RANK.AVG(Table2[[#This Row],[6M Return vs Nifty Z-Score]],Table2[6M Return vs Nifty Z-Score])</f>
        <v>295</v>
      </c>
      <c r="AU75">
        <f>_xlfn.RANK.AVG(Table2[[#This Row],[Sharpe Ratio Z-Score]],Table2[Sharpe Ratio Z-Score])</f>
        <v>14</v>
      </c>
      <c r="AV75">
        <f>(Table2[[#This Row],[Rank 1Y]]+Table2[[#This Row],[Rank 6M]]+Table2[[#This Row],[Rank Sharpe]])/3</f>
        <v>144.33333333333334</v>
      </c>
    </row>
    <row r="76" spans="1:48" x14ac:dyDescent="0.3">
      <c r="A76" t="s">
        <v>506</v>
      </c>
      <c r="B76" t="s">
        <v>507</v>
      </c>
      <c r="C76" t="s">
        <v>3136</v>
      </c>
      <c r="D76" t="s">
        <v>178</v>
      </c>
      <c r="E76">
        <v>41491.348700117</v>
      </c>
      <c r="F76">
        <v>225.91</v>
      </c>
      <c r="G76">
        <v>121.512662827133</v>
      </c>
      <c r="H76">
        <f>(Table2[[#This Row],[1Y Return vs Nifty]]-AVERAGE(Table2[1Y Return vs Nifty]))/_xlfn.STDEV.P(Table2[1Y Return vs Nifty])</f>
        <v>1.9794387635721391</v>
      </c>
      <c r="I76">
        <v>7.4541140147226299</v>
      </c>
      <c r="J76">
        <f>(Table2[[#This Row],[1M Return vs Nifty]]-AVERAGE(Table2[1M Return vs Nifty]))/_xlfn.STDEV.P(Table2[1M Return vs Nifty])</f>
        <v>0.94177437257620711</v>
      </c>
      <c r="K76">
        <v>19.379404660244099</v>
      </c>
      <c r="L76">
        <f>(Table2[[#This Row],[6M Return vs Nifty]]-AVERAGE(Table2[6M Return vs Nifty]))/_xlfn.STDEV.P(Table2[6M Return vs Nifty])</f>
        <v>0.45173608978633228</v>
      </c>
      <c r="M76">
        <v>2.2774309257253198</v>
      </c>
      <c r="N76">
        <f>(Table2[[#This Row],[1W Return vs Nifty]]-AVERAGE(Table2[1W Return vs Nifty]))/_xlfn.STDEV.P(Table2[1W Return vs Nifty])</f>
        <v>0.21696641450243551</v>
      </c>
      <c r="O76">
        <v>227.97</v>
      </c>
      <c r="P76">
        <v>214.647848617823</v>
      </c>
      <c r="Q76">
        <v>181.45606420926401</v>
      </c>
      <c r="R76">
        <v>42.098597525881601</v>
      </c>
      <c r="S76" s="1">
        <f>(Table2[[#This Row],[Close Price]]-Table2[[#This Row],[20D EMA]])/Table2[[#This Row],[20D EMA]]</f>
        <v>-9.036276703074976E-3</v>
      </c>
      <c r="T76" s="1">
        <f>(Table2[[#This Row],[Close Price]]-Table2[[#This Row],[50D EMA]])/Table2[[#This Row],[50D EMA]]</f>
        <v>5.2468037554054749E-2</v>
      </c>
      <c r="U76" s="1">
        <f>(Table2[[#This Row],[Close Price]]-Table2[[#This Row],[200D EMA]])/Table2[[#This Row],[200D EMA]]</f>
        <v>0.24498456959514744</v>
      </c>
      <c r="V76">
        <v>0.81285661023884903</v>
      </c>
      <c r="W76">
        <v>225</v>
      </c>
      <c r="X76">
        <v>237.37</v>
      </c>
      <c r="Y76">
        <v>225</v>
      </c>
      <c r="Z76">
        <v>238</v>
      </c>
      <c r="AA76">
        <v>223.05</v>
      </c>
      <c r="AB76">
        <v>247.99</v>
      </c>
      <c r="AC76" s="1">
        <f>(Table2[[#This Row],[Close Price]]/Table2[[#This Row],[Day Low]])-1</f>
        <v>4.0444444444445171E-3</v>
      </c>
      <c r="AD76" s="1">
        <f>(Table2[[#This Row],[Day High]]/Table2[[#This Row],[Close Price]])-1</f>
        <v>5.0728166083838788E-2</v>
      </c>
      <c r="AE76" s="1">
        <f>(Table2[[#This Row],[Close Price]]/Table2[[#This Row],[Current Week Low]])-1</f>
        <v>4.0444444444445171E-3</v>
      </c>
      <c r="AF76" s="1">
        <f>(Table2[[#This Row],[Current Week High]]/Table2[[#This Row],[Close Price]])-1</f>
        <v>5.3516887255987022E-2</v>
      </c>
      <c r="AG76" s="1">
        <f>(Table2[[#This Row],[Close Price]]/Table2[[#This Row],[Current Month Low]])-1</f>
        <v>1.2822237166554507E-2</v>
      </c>
      <c r="AH76" s="1">
        <f>(Table2[[#This Row],[Current Month High]]/Table2[[#This Row],[Close Price]])-1</f>
        <v>9.7738037271479783E-2</v>
      </c>
      <c r="AI76">
        <v>9.7738037271479694</v>
      </c>
      <c r="AJ76">
        <v>150.73251942286299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0.3</v>
      </c>
      <c r="AM76" t="s">
        <v>3180</v>
      </c>
      <c r="AN76">
        <v>3.22</v>
      </c>
      <c r="AO76" t="s">
        <v>3180</v>
      </c>
      <c r="AP76">
        <v>0.10343279588648301</v>
      </c>
      <c r="AQ76">
        <f>(Table2[[#This Row],[Sharpe Ratio]]-AVERAGE(Table2[Sharpe Ratio]))/_xlfn.STDEV.P(Table2[Sharpe Ratio])</f>
        <v>0.5404033123867108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4.1303189528238251</v>
      </c>
      <c r="AS76">
        <f>_xlfn.RANK.AVG(Table2[[#This Row],[1Y Return vs Nifty Z-Score]],Table2[1Y Return vs Nifty Z-Score])</f>
        <v>33</v>
      </c>
      <c r="AT76">
        <f>_xlfn.RANK.AVG(Table2[[#This Row],[6M Return vs Nifty Z-Score]],Table2[6M Return vs Nifty Z-Score])</f>
        <v>190</v>
      </c>
      <c r="AU76">
        <f>_xlfn.RANK.AVG(Table2[[#This Row],[Sharpe Ratio Z-Score]],Table2[Sharpe Ratio Z-Score])</f>
        <v>212</v>
      </c>
      <c r="AV76">
        <f>(Table2[[#This Row],[Rank 1Y]]+Table2[[#This Row],[Rank 6M]]+Table2[[#This Row],[Rank Sharpe]])/3</f>
        <v>145</v>
      </c>
    </row>
    <row r="77" spans="1:48" x14ac:dyDescent="0.3">
      <c r="A77" t="s">
        <v>1304</v>
      </c>
      <c r="B77" t="s">
        <v>1305</v>
      </c>
      <c r="C77" t="s">
        <v>3143</v>
      </c>
      <c r="D77" t="s">
        <v>407</v>
      </c>
      <c r="E77">
        <v>8602.9121114289992</v>
      </c>
      <c r="F77">
        <v>105.53</v>
      </c>
      <c r="G77">
        <v>43.2182933362174</v>
      </c>
      <c r="H77">
        <f>(Table2[[#This Row],[1Y Return vs Nifty]]-AVERAGE(Table2[1Y Return vs Nifty]))/_xlfn.STDEV.P(Table2[1Y Return vs Nifty])</f>
        <v>0.48448462927670544</v>
      </c>
      <c r="I77">
        <v>20.301160844589699</v>
      </c>
      <c r="J77">
        <f>(Table2[[#This Row],[1M Return vs Nifty]]-AVERAGE(Table2[1M Return vs Nifty]))/_xlfn.STDEV.P(Table2[1M Return vs Nifty])</f>
        <v>2.3628624357673282</v>
      </c>
      <c r="K77">
        <v>54.8172177153033</v>
      </c>
      <c r="L77">
        <f>(Table2[[#This Row],[6M Return vs Nifty]]-AVERAGE(Table2[6M Return vs Nifty]))/_xlfn.STDEV.P(Table2[6M Return vs Nifty])</f>
        <v>1.6446970435277133</v>
      </c>
      <c r="M77">
        <v>5.5264964382512298</v>
      </c>
      <c r="N77">
        <f>(Table2[[#This Row],[1W Return vs Nifty]]-AVERAGE(Table2[1W Return vs Nifty]))/_xlfn.STDEV.P(Table2[1W Return vs Nifty])</f>
        <v>0.87946183354848984</v>
      </c>
      <c r="O77">
        <v>100.58</v>
      </c>
      <c r="P77">
        <v>93.780763689173895</v>
      </c>
      <c r="Q77">
        <v>82.4544189075568</v>
      </c>
      <c r="R77">
        <v>56.633456556891097</v>
      </c>
      <c r="S77" s="1">
        <f>(Table2[[#This Row],[Close Price]]-Table2[[#This Row],[20D EMA]])/Table2[[#This Row],[20D EMA]]</f>
        <v>4.9214555577649664E-2</v>
      </c>
      <c r="T77" s="1">
        <f>(Table2[[#This Row],[Close Price]]-Table2[[#This Row],[50D EMA]])/Table2[[#This Row],[50D EMA]]</f>
        <v>0.12528407584488935</v>
      </c>
      <c r="U77" s="1">
        <f>(Table2[[#This Row],[Close Price]]-Table2[[#This Row],[200D EMA]])/Table2[[#This Row],[200D EMA]]</f>
        <v>0.27985863460288563</v>
      </c>
      <c r="V77">
        <v>2.4520892177937701</v>
      </c>
      <c r="W77">
        <v>102.1</v>
      </c>
      <c r="X77">
        <v>111.84</v>
      </c>
      <c r="Y77">
        <v>102.1</v>
      </c>
      <c r="Z77">
        <v>111.84</v>
      </c>
      <c r="AA77">
        <v>100.54</v>
      </c>
      <c r="AB77">
        <v>119.55</v>
      </c>
      <c r="AC77" s="1">
        <f>(Table2[[#This Row],[Close Price]]/Table2[[#This Row],[Day Low]])-1</f>
        <v>3.3594515181194939E-2</v>
      </c>
      <c r="AD77" s="1">
        <f>(Table2[[#This Row],[Day High]]/Table2[[#This Row],[Close Price]])-1</f>
        <v>5.979342367099405E-2</v>
      </c>
      <c r="AE77" s="1">
        <f>(Table2[[#This Row],[Close Price]]/Table2[[#This Row],[Current Week Low]])-1</f>
        <v>3.3594515181194939E-2</v>
      </c>
      <c r="AF77" s="1">
        <f>(Table2[[#This Row],[Current Week High]]/Table2[[#This Row],[Close Price]])-1</f>
        <v>5.979342367099405E-2</v>
      </c>
      <c r="AG77" s="1">
        <f>(Table2[[#This Row],[Close Price]]/Table2[[#This Row],[Current Month Low]])-1</f>
        <v>4.9631987268748734E-2</v>
      </c>
      <c r="AH77" s="1">
        <f>(Table2[[#This Row],[Current Month High]]/Table2[[#This Row],[Close Price]])-1</f>
        <v>0.13285321709466502</v>
      </c>
      <c r="AI77">
        <v>13.285321709466499</v>
      </c>
      <c r="AJ77">
        <v>70.347054075867604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0.35</v>
      </c>
      <c r="AM77" t="s">
        <v>3180</v>
      </c>
      <c r="AN77">
        <v>22.77</v>
      </c>
      <c r="AO77" t="s">
        <v>3180</v>
      </c>
      <c r="AP77">
        <v>9.7578778230376001E-2</v>
      </c>
      <c r="AQ77">
        <f>(Table2[[#This Row],[Sharpe Ratio]]-AVERAGE(Table2[Sharpe Ratio]))/_xlfn.STDEV.P(Table2[Sharpe Ratio])</f>
        <v>0.47135575350887687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5.8428616956291144</v>
      </c>
      <c r="AS77">
        <f>_xlfn.RANK.AVG(Table2[[#This Row],[1Y Return vs Nifty Z-Score]],Table2[1Y Return vs Nifty Z-Score])</f>
        <v>168</v>
      </c>
      <c r="AT77">
        <f>_xlfn.RANK.AVG(Table2[[#This Row],[6M Return vs Nifty Z-Score]],Table2[6M Return vs Nifty Z-Score])</f>
        <v>44</v>
      </c>
      <c r="AU77">
        <f>_xlfn.RANK.AVG(Table2[[#This Row],[Sharpe Ratio Z-Score]],Table2[Sharpe Ratio Z-Score])</f>
        <v>229</v>
      </c>
      <c r="AV77">
        <f>(Table2[[#This Row],[Rank 1Y]]+Table2[[#This Row],[Rank 6M]]+Table2[[#This Row],[Rank Sharpe]])/3</f>
        <v>147</v>
      </c>
    </row>
    <row r="78" spans="1:48" x14ac:dyDescent="0.3">
      <c r="A78" t="s">
        <v>1513</v>
      </c>
      <c r="B78" t="s">
        <v>1514</v>
      </c>
      <c r="C78" t="s">
        <v>3132</v>
      </c>
      <c r="D78" t="s">
        <v>48</v>
      </c>
      <c r="E78">
        <v>6517.1692893999998</v>
      </c>
      <c r="F78">
        <v>477.4</v>
      </c>
      <c r="G78">
        <v>27.854048814879398</v>
      </c>
      <c r="H78">
        <f>(Table2[[#This Row],[1Y Return vs Nifty]]-AVERAGE(Table2[1Y Return vs Nifty]))/_xlfn.STDEV.P(Table2[1Y Return vs Nifty])</f>
        <v>0.19111946117013737</v>
      </c>
      <c r="I78">
        <v>-10.0417062054402</v>
      </c>
      <c r="J78">
        <f>(Table2[[#This Row],[1M Return vs Nifty]]-AVERAGE(Table2[1M Return vs Nifty]))/_xlfn.STDEV.P(Table2[1M Return vs Nifty])</f>
        <v>-0.99354209352470368</v>
      </c>
      <c r="K78">
        <v>21.491732455809501</v>
      </c>
      <c r="L78">
        <f>(Table2[[#This Row],[6M Return vs Nifty]]-AVERAGE(Table2[6M Return vs Nifty]))/_xlfn.STDEV.P(Table2[6M Return vs Nifty])</f>
        <v>0.52284444451739209</v>
      </c>
      <c r="M78">
        <v>2.0123674565690299</v>
      </c>
      <c r="N78">
        <f>(Table2[[#This Row],[1W Return vs Nifty]]-AVERAGE(Table2[1W Return vs Nifty]))/_xlfn.STDEV.P(Table2[1W Return vs Nifty])</f>
        <v>0.16291907892378832</v>
      </c>
      <c r="O78">
        <v>506.02</v>
      </c>
      <c r="P78">
        <v>525.88426643841103</v>
      </c>
      <c r="Q78">
        <v>460.01673049367201</v>
      </c>
      <c r="R78">
        <v>32.865642311213101</v>
      </c>
      <c r="S78" s="1">
        <f>(Table2[[#This Row],[Close Price]]-Table2[[#This Row],[20D EMA]])/Table2[[#This Row],[20D EMA]]</f>
        <v>-5.6559029287379957E-2</v>
      </c>
      <c r="T78" s="1">
        <f>(Table2[[#This Row],[Close Price]]-Table2[[#This Row],[50D EMA]])/Table2[[#This Row],[50D EMA]]</f>
        <v>-9.2195696910223668E-2</v>
      </c>
      <c r="U78" s="1">
        <f>(Table2[[#This Row],[Close Price]]-Table2[[#This Row],[200D EMA]])/Table2[[#This Row],[200D EMA]]</f>
        <v>3.7788341931983466E-2</v>
      </c>
      <c r="V78">
        <v>0.707863445488639</v>
      </c>
      <c r="W78">
        <v>474</v>
      </c>
      <c r="X78">
        <v>490.3</v>
      </c>
      <c r="Y78">
        <v>474</v>
      </c>
      <c r="Z78">
        <v>490.3</v>
      </c>
      <c r="AA78">
        <v>472.85</v>
      </c>
      <c r="AB78">
        <v>507.7</v>
      </c>
      <c r="AC78" s="1">
        <f>(Table2[[#This Row],[Close Price]]/Table2[[#This Row],[Day Low]])-1</f>
        <v>7.1729957805906075E-3</v>
      </c>
      <c r="AD78" s="1">
        <f>(Table2[[#This Row],[Day High]]/Table2[[#This Row],[Close Price]])-1</f>
        <v>2.702136573104319E-2</v>
      </c>
      <c r="AE78" s="1">
        <f>(Table2[[#This Row],[Close Price]]/Table2[[#This Row],[Current Week Low]])-1</f>
        <v>7.1729957805906075E-3</v>
      </c>
      <c r="AF78" s="1">
        <f>(Table2[[#This Row],[Current Week High]]/Table2[[#This Row],[Close Price]])-1</f>
        <v>2.702136573104319E-2</v>
      </c>
      <c r="AG78" s="1">
        <f>(Table2[[#This Row],[Close Price]]/Table2[[#This Row],[Current Month Low]])-1</f>
        <v>9.622501850480969E-3</v>
      </c>
      <c r="AH78" s="1">
        <f>(Table2[[#This Row],[Current Month High]]/Table2[[#This Row],[Close Price]])-1</f>
        <v>6.3468789275241022E-2</v>
      </c>
      <c r="AI78">
        <v>29.660661918726401</v>
      </c>
      <c r="AJ78">
        <v>69.561356774995502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-0.16</v>
      </c>
      <c r="AM78" t="s">
        <v>3181</v>
      </c>
      <c r="AN78">
        <v>-4.16</v>
      </c>
      <c r="AO78" t="s">
        <v>3181</v>
      </c>
      <c r="AP78">
        <v>0.18801506992304601</v>
      </c>
      <c r="AQ78">
        <f>(Table2[[#This Row],[Sharpe Ratio]]-AVERAGE(Table2[Sharpe Ratio]))/_xlfn.STDEV.P(Table2[Sharpe Ratio])</f>
        <v>1.5380428634851055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243</v>
      </c>
      <c r="AT78">
        <f>_xlfn.RANK.AVG(Table2[[#This Row],[6M Return vs Nifty Z-Score]],Table2[6M Return vs Nifty Z-Score])</f>
        <v>169</v>
      </c>
      <c r="AU78">
        <f>_xlfn.RANK.AVG(Table2[[#This Row],[Sharpe Ratio Z-Score]],Table2[Sharpe Ratio Z-Score])</f>
        <v>42</v>
      </c>
      <c r="AV78">
        <f>(Table2[[#This Row],[Rank 1Y]]+Table2[[#This Row],[Rank 6M]]+Table2[[#This Row],[Rank Sharpe]])/3</f>
        <v>151.33333333333334</v>
      </c>
    </row>
    <row r="79" spans="1:48" x14ac:dyDescent="0.3">
      <c r="A79" t="s">
        <v>432</v>
      </c>
      <c r="B79" t="s">
        <v>433</v>
      </c>
      <c r="C79" t="s">
        <v>3143</v>
      </c>
      <c r="D79" t="s">
        <v>407</v>
      </c>
      <c r="E79">
        <v>50968.679362950003</v>
      </c>
      <c r="F79">
        <v>1730.5</v>
      </c>
      <c r="G79">
        <v>32.736815505176402</v>
      </c>
      <c r="H79">
        <f>(Table2[[#This Row],[1Y Return vs Nifty]]-AVERAGE(Table2[1Y Return vs Nifty]))/_xlfn.STDEV.P(Table2[1Y Return vs Nifty])</f>
        <v>0.28435109836093803</v>
      </c>
      <c r="I79">
        <v>10.6222202019568</v>
      </c>
      <c r="J79">
        <f>(Table2[[#This Row],[1M Return vs Nifty]]-AVERAGE(Table2[1M Return vs Nifty]))/_xlfn.STDEV.P(Table2[1M Return vs Nifty])</f>
        <v>1.2922173923006866</v>
      </c>
      <c r="K79">
        <v>35.451746172726601</v>
      </c>
      <c r="L79">
        <f>(Table2[[#This Row],[6M Return vs Nifty]]-AVERAGE(Table2[6M Return vs Nifty]))/_xlfn.STDEV.P(Table2[6M Return vs Nifty])</f>
        <v>0.99278741904862233</v>
      </c>
      <c r="M79">
        <v>7.60634331161424</v>
      </c>
      <c r="N79">
        <f>(Table2[[#This Row],[1W Return vs Nifty]]-AVERAGE(Table2[1W Return vs Nifty]))/_xlfn.STDEV.P(Table2[1W Return vs Nifty])</f>
        <v>1.3035496275951681</v>
      </c>
      <c r="O79">
        <v>1679.29</v>
      </c>
      <c r="P79">
        <v>1659.2490951592699</v>
      </c>
      <c r="Q79">
        <v>1478.52810733345</v>
      </c>
      <c r="R79">
        <v>60.332233053509697</v>
      </c>
      <c r="S79" s="1">
        <f>(Table2[[#This Row],[Close Price]]-Table2[[#This Row],[20D EMA]])/Table2[[#This Row],[20D EMA]]</f>
        <v>3.0495030637948204E-2</v>
      </c>
      <c r="T79" s="1">
        <f>(Table2[[#This Row],[Close Price]]-Table2[[#This Row],[50D EMA]])/Table2[[#This Row],[50D EMA]]</f>
        <v>4.2941656589477156E-2</v>
      </c>
      <c r="U79" s="1">
        <f>(Table2[[#This Row],[Close Price]]-Table2[[#This Row],[200D EMA]])/Table2[[#This Row],[200D EMA]]</f>
        <v>0.1704207660421049</v>
      </c>
      <c r="V79">
        <v>0.97031080349087895</v>
      </c>
      <c r="W79">
        <v>1720</v>
      </c>
      <c r="X79">
        <v>1756.6</v>
      </c>
      <c r="Y79">
        <v>1706.75</v>
      </c>
      <c r="Z79">
        <v>1760.35</v>
      </c>
      <c r="AA79">
        <v>1623</v>
      </c>
      <c r="AB79">
        <v>1799</v>
      </c>
      <c r="AC79" s="1">
        <f>(Table2[[#This Row],[Close Price]]/Table2[[#This Row],[Day Low]])-1</f>
        <v>6.1046511627906863E-3</v>
      </c>
      <c r="AD79" s="1">
        <f>(Table2[[#This Row],[Day High]]/Table2[[#This Row],[Close Price]])-1</f>
        <v>1.5082346142733183E-2</v>
      </c>
      <c r="AE79" s="1">
        <f>(Table2[[#This Row],[Close Price]]/Table2[[#This Row],[Current Week Low]])-1</f>
        <v>1.3915336165226222E-2</v>
      </c>
      <c r="AF79" s="1">
        <f>(Table2[[#This Row],[Current Week High]]/Table2[[#This Row],[Close Price]])-1</f>
        <v>1.7249349898873056E-2</v>
      </c>
      <c r="AG79" s="1">
        <f>(Table2[[#This Row],[Close Price]]/Table2[[#This Row],[Current Month Low]])-1</f>
        <v>6.6235366605052359E-2</v>
      </c>
      <c r="AH79" s="1">
        <f>(Table2[[#This Row],[Current Month High]]/Table2[[#This Row],[Close Price]])-1</f>
        <v>3.9583935278821203E-2</v>
      </c>
      <c r="AI79">
        <v>3.9583935278821198</v>
      </c>
      <c r="AJ79">
        <v>68.895178606285398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0.09</v>
      </c>
      <c r="AM79" t="s">
        <v>3180</v>
      </c>
      <c r="AN79">
        <v>8.3000000000000007</v>
      </c>
      <c r="AO79" t="s">
        <v>3180</v>
      </c>
      <c r="AP79">
        <v>0.124684488849221</v>
      </c>
      <c r="AQ79">
        <f>(Table2[[#This Row],[Sharpe Ratio]]-AVERAGE(Table2[Sharpe Ratio]))/_xlfn.STDEV.P(Table2[Sharpe Ratio])</f>
        <v>0.7910649275882824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4.6639704648936977</v>
      </c>
      <c r="AS79">
        <f>_xlfn.RANK.AVG(Table2[[#This Row],[1Y Return vs Nifty Z-Score]],Table2[1Y Return vs Nifty Z-Score])</f>
        <v>218</v>
      </c>
      <c r="AT79">
        <f>_xlfn.RANK.AVG(Table2[[#This Row],[6M Return vs Nifty Z-Score]],Table2[6M Return vs Nifty Z-Score])</f>
        <v>90</v>
      </c>
      <c r="AU79">
        <f>_xlfn.RANK.AVG(Table2[[#This Row],[Sharpe Ratio Z-Score]],Table2[Sharpe Ratio Z-Score])</f>
        <v>153</v>
      </c>
      <c r="AV79">
        <f>(Table2[[#This Row],[Rank 1Y]]+Table2[[#This Row],[Rank 6M]]+Table2[[#This Row],[Rank Sharpe]])/3</f>
        <v>153.66666666666666</v>
      </c>
    </row>
    <row r="80" spans="1:48" x14ac:dyDescent="0.3">
      <c r="A80" t="s">
        <v>747</v>
      </c>
      <c r="B80" t="s">
        <v>748</v>
      </c>
      <c r="C80" t="s">
        <v>3139</v>
      </c>
      <c r="D80" t="s">
        <v>114</v>
      </c>
      <c r="E80">
        <v>22525.294505505</v>
      </c>
      <c r="F80">
        <v>810.15</v>
      </c>
      <c r="G80">
        <v>49.742204410682199</v>
      </c>
      <c r="H80">
        <f>(Table2[[#This Row],[1Y Return vs Nifty]]-AVERAGE(Table2[1Y Return vs Nifty]))/_xlfn.STDEV.P(Table2[1Y Return vs Nifty])</f>
        <v>0.60905230759077045</v>
      </c>
      <c r="I80">
        <v>-8.2320239724660098</v>
      </c>
      <c r="J80">
        <f>(Table2[[#This Row],[1M Return vs Nifty]]-AVERAGE(Table2[1M Return vs Nifty]))/_xlfn.STDEV.P(Table2[1M Return vs Nifty])</f>
        <v>-0.79336240604431774</v>
      </c>
      <c r="K80">
        <v>31.379565708807601</v>
      </c>
      <c r="L80">
        <f>(Table2[[#This Row],[6M Return vs Nifty]]-AVERAGE(Table2[6M Return vs Nifty]))/_xlfn.STDEV.P(Table2[6M Return vs Nifty])</f>
        <v>0.85570355660778541</v>
      </c>
      <c r="M80">
        <v>-2.8651897015098999</v>
      </c>
      <c r="N80">
        <f>(Table2[[#This Row],[1W Return vs Nifty]]-AVERAGE(Table2[1W Return vs Nifty]))/_xlfn.STDEV.P(Table2[1W Return vs Nifty])</f>
        <v>-0.83163128052723967</v>
      </c>
      <c r="O80">
        <v>846.77</v>
      </c>
      <c r="P80">
        <v>844.02528666866499</v>
      </c>
      <c r="Q80">
        <v>722.93541529649099</v>
      </c>
      <c r="R80">
        <v>36.884310273357798</v>
      </c>
      <c r="S80" s="1">
        <f>(Table2[[#This Row],[Close Price]]-Table2[[#This Row],[20D EMA]])/Table2[[#This Row],[20D EMA]]</f>
        <v>-4.3246690364561809E-2</v>
      </c>
      <c r="T80" s="1">
        <f>(Table2[[#This Row],[Close Price]]-Table2[[#This Row],[50D EMA]])/Table2[[#This Row],[50D EMA]]</f>
        <v>-4.0135393102224998E-2</v>
      </c>
      <c r="U80" s="1">
        <f>(Table2[[#This Row],[Close Price]]-Table2[[#This Row],[200D EMA]])/Table2[[#This Row],[200D EMA]]</f>
        <v>0.1206395244418071</v>
      </c>
      <c r="V80">
        <v>0.35990676865004301</v>
      </c>
      <c r="W80">
        <v>799.95</v>
      </c>
      <c r="X80">
        <v>827.75</v>
      </c>
      <c r="Y80">
        <v>790.15</v>
      </c>
      <c r="Z80">
        <v>827.75</v>
      </c>
      <c r="AA80">
        <v>790.15</v>
      </c>
      <c r="AB80">
        <v>889.3</v>
      </c>
      <c r="AC80" s="1">
        <f>(Table2[[#This Row],[Close Price]]/Table2[[#This Row],[Day Low]])-1</f>
        <v>1.2750796924807739E-2</v>
      </c>
      <c r="AD80" s="1">
        <f>(Table2[[#This Row],[Day High]]/Table2[[#This Row],[Close Price]])-1</f>
        <v>2.1724372029870986E-2</v>
      </c>
      <c r="AE80" s="1">
        <f>(Table2[[#This Row],[Close Price]]/Table2[[#This Row],[Current Week Low]])-1</f>
        <v>2.5311649686768245E-2</v>
      </c>
      <c r="AF80" s="1">
        <f>(Table2[[#This Row],[Current Week High]]/Table2[[#This Row],[Close Price]])-1</f>
        <v>2.1724372029870986E-2</v>
      </c>
      <c r="AG80" s="1">
        <f>(Table2[[#This Row],[Close Price]]/Table2[[#This Row],[Current Month Low]])-1</f>
        <v>2.5311649686768245E-2</v>
      </c>
      <c r="AH80" s="1">
        <f>(Table2[[#This Row],[Current Month High]]/Table2[[#This Row],[Close Price]])-1</f>
        <v>9.7697957168425553E-2</v>
      </c>
      <c r="AI80">
        <v>18.113929519224801</v>
      </c>
      <c r="AJ80">
        <v>83.457880434782595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0.03</v>
      </c>
      <c r="AM80" t="s">
        <v>3180</v>
      </c>
      <c r="AN80">
        <v>1.59</v>
      </c>
      <c r="AO80" t="s">
        <v>3180</v>
      </c>
      <c r="AP80">
        <v>0.106243159770035</v>
      </c>
      <c r="AQ80">
        <f>(Table2[[#This Row],[Sharpe Ratio]]-AVERAGE(Table2[Sharpe Ratio]))/_xlfn.STDEV.P(Table2[Sharpe Ratio])</f>
        <v>0.57355127624965874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0.41331345387665719</v>
      </c>
      <c r="AS80">
        <f>_xlfn.RANK.AVG(Table2[[#This Row],[1Y Return vs Nifty Z-Score]],Table2[1Y Return vs Nifty Z-Score])</f>
        <v>148</v>
      </c>
      <c r="AT80">
        <f>_xlfn.RANK.AVG(Table2[[#This Row],[6M Return vs Nifty Z-Score]],Table2[6M Return vs Nifty Z-Score])</f>
        <v>109</v>
      </c>
      <c r="AU80">
        <f>_xlfn.RANK.AVG(Table2[[#This Row],[Sharpe Ratio Z-Score]],Table2[Sharpe Ratio Z-Score])</f>
        <v>204</v>
      </c>
      <c r="AV80">
        <f>(Table2[[#This Row],[Rank 1Y]]+Table2[[#This Row],[Rank 6M]]+Table2[[#This Row],[Rank Sharpe]])/3</f>
        <v>153.66666666666666</v>
      </c>
    </row>
    <row r="81" spans="1:48" x14ac:dyDescent="0.3">
      <c r="A81" t="s">
        <v>1308</v>
      </c>
      <c r="B81" t="s">
        <v>1309</v>
      </c>
      <c r="C81" t="s">
        <v>3133</v>
      </c>
      <c r="D81" t="s">
        <v>51</v>
      </c>
      <c r="E81">
        <v>8562.0829499399897</v>
      </c>
      <c r="F81">
        <v>875.55</v>
      </c>
      <c r="G81">
        <v>113.202222025379</v>
      </c>
      <c r="H81">
        <f>(Table2[[#This Row],[1Y Return vs Nifty]]-AVERAGE(Table2[1Y Return vs Nifty]))/_xlfn.STDEV.P(Table2[1Y Return vs Nifty])</f>
        <v>1.8207590537132954</v>
      </c>
      <c r="I81">
        <v>6.0879705067199499</v>
      </c>
      <c r="J81">
        <f>(Table2[[#This Row],[1M Return vs Nifty]]-AVERAGE(Table2[1M Return vs Nifty]))/_xlfn.STDEV.P(Table2[1M Return vs Nifty])</f>
        <v>0.79065713469744237</v>
      </c>
      <c r="K81">
        <v>67.206663057653103</v>
      </c>
      <c r="L81">
        <f>(Table2[[#This Row],[6M Return vs Nifty]]-AVERAGE(Table2[6M Return vs Nifty]))/_xlfn.STDEV.P(Table2[6M Return vs Nifty])</f>
        <v>2.0617691836446181</v>
      </c>
      <c r="M81">
        <v>9.9694475809102592</v>
      </c>
      <c r="N81">
        <f>(Table2[[#This Row],[1W Return vs Nifty]]-AVERAGE(Table2[1W Return vs Nifty]))/_xlfn.STDEV.P(Table2[1W Return vs Nifty])</f>
        <v>1.7853945602692678</v>
      </c>
      <c r="O81">
        <v>842.48</v>
      </c>
      <c r="P81">
        <v>816.11500966116</v>
      </c>
      <c r="Q81">
        <v>647.33924335937604</v>
      </c>
      <c r="R81">
        <v>62.386990824763998</v>
      </c>
      <c r="S81" s="1">
        <f>(Table2[[#This Row],[Close Price]]-Table2[[#This Row],[20D EMA]])/Table2[[#This Row],[20D EMA]]</f>
        <v>3.9253157344981408E-2</v>
      </c>
      <c r="T81" s="1">
        <f>(Table2[[#This Row],[Close Price]]-Table2[[#This Row],[50D EMA]])/Table2[[#This Row],[50D EMA]]</f>
        <v>7.2826733530506393E-2</v>
      </c>
      <c r="U81" s="1">
        <f>(Table2[[#This Row],[Close Price]]-Table2[[#This Row],[200D EMA]])/Table2[[#This Row],[200D EMA]]</f>
        <v>0.352536570247651</v>
      </c>
      <c r="V81">
        <v>0.60344176527683002</v>
      </c>
      <c r="W81">
        <v>867.55</v>
      </c>
      <c r="X81">
        <v>909.9</v>
      </c>
      <c r="Y81">
        <v>833.55</v>
      </c>
      <c r="Z81">
        <v>909.9</v>
      </c>
      <c r="AA81">
        <v>810</v>
      </c>
      <c r="AB81">
        <v>909.9</v>
      </c>
      <c r="AC81" s="1">
        <f>(Table2[[#This Row],[Close Price]]/Table2[[#This Row],[Day Low]])-1</f>
        <v>9.2213705261945389E-3</v>
      </c>
      <c r="AD81" s="1">
        <f>(Table2[[#This Row],[Day High]]/Table2[[#This Row],[Close Price]])-1</f>
        <v>3.9232482439609306E-2</v>
      </c>
      <c r="AE81" s="1">
        <f>(Table2[[#This Row],[Close Price]]/Table2[[#This Row],[Current Week Low]])-1</f>
        <v>5.0386899406154484E-2</v>
      </c>
      <c r="AF81" s="1">
        <f>(Table2[[#This Row],[Current Week High]]/Table2[[#This Row],[Close Price]])-1</f>
        <v>3.9232482439609306E-2</v>
      </c>
      <c r="AG81" s="1">
        <f>(Table2[[#This Row],[Close Price]]/Table2[[#This Row],[Current Month Low]])-1</f>
        <v>8.0925925925925846E-2</v>
      </c>
      <c r="AH81" s="1">
        <f>(Table2[[#This Row],[Current Month High]]/Table2[[#This Row],[Close Price]])-1</f>
        <v>3.9232482439609306E-2</v>
      </c>
      <c r="AI81">
        <v>9.5882588087487797</v>
      </c>
      <c r="AJ81">
        <v>179.59444355740001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0.22</v>
      </c>
      <c r="AM81" t="s">
        <v>3180</v>
      </c>
      <c r="AN81">
        <v>11.89</v>
      </c>
      <c r="AO81" t="s">
        <v>3180</v>
      </c>
      <c r="AP81">
        <v>4.3727696495636001E-2</v>
      </c>
      <c r="AQ81">
        <f>(Table2[[#This Row],[Sharpe Ratio]]-AVERAGE(Table2[Sharpe Ratio]))/_xlfn.STDEV.P(Table2[Sharpe Ratio])</f>
        <v>-0.16381242587567491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6.2947675064489488</v>
      </c>
      <c r="AS81">
        <f>_xlfn.RANK.AVG(Table2[[#This Row],[1Y Return vs Nifty Z-Score]],Table2[1Y Return vs Nifty Z-Score])</f>
        <v>41</v>
      </c>
      <c r="AT81">
        <f>_xlfn.RANK.AVG(Table2[[#This Row],[6M Return vs Nifty Z-Score]],Table2[6M Return vs Nifty Z-Score])</f>
        <v>28</v>
      </c>
      <c r="AU81">
        <f>_xlfn.RANK.AVG(Table2[[#This Row],[Sharpe Ratio Z-Score]],Table2[Sharpe Ratio Z-Score])</f>
        <v>394</v>
      </c>
      <c r="AV81">
        <f>(Table2[[#This Row],[Rank 1Y]]+Table2[[#This Row],[Rank 6M]]+Table2[[#This Row],[Rank Sharpe]])/3</f>
        <v>154.33333333333334</v>
      </c>
    </row>
    <row r="82" spans="1:48" x14ac:dyDescent="0.3">
      <c r="A82" t="s">
        <v>1190</v>
      </c>
      <c r="B82" t="s">
        <v>1191</v>
      </c>
      <c r="C82" t="s">
        <v>3129</v>
      </c>
      <c r="D82" t="s">
        <v>390</v>
      </c>
      <c r="E82">
        <v>9898.1223406289992</v>
      </c>
      <c r="F82">
        <v>107.67</v>
      </c>
      <c r="G82">
        <v>49.953038434256598</v>
      </c>
      <c r="H82">
        <f>(Table2[[#This Row],[1Y Return vs Nifty]]-AVERAGE(Table2[1Y Return vs Nifty]))/_xlfn.STDEV.P(Table2[1Y Return vs Nifty])</f>
        <v>0.61307797632329997</v>
      </c>
      <c r="I82">
        <v>-10.615629878370401</v>
      </c>
      <c r="J82">
        <f>(Table2[[#This Row],[1M Return vs Nifty]]-AVERAGE(Table2[1M Return vs Nifty]))/_xlfn.STDEV.P(Table2[1M Return vs Nifty])</f>
        <v>-1.0570271957108188</v>
      </c>
      <c r="K82">
        <v>32.088668136362102</v>
      </c>
      <c r="L82">
        <f>(Table2[[#This Row],[6M Return vs Nifty]]-AVERAGE(Table2[6M Return vs Nifty]))/_xlfn.STDEV.P(Table2[6M Return vs Nifty])</f>
        <v>0.87957442885832293</v>
      </c>
      <c r="M82">
        <v>3.8153972167917698</v>
      </c>
      <c r="N82">
        <f>(Table2[[#This Row],[1W Return vs Nifty]]-AVERAGE(Table2[1W Return vs Nifty]))/_xlfn.STDEV.P(Table2[1W Return vs Nifty])</f>
        <v>0.53056292973141195</v>
      </c>
      <c r="O82">
        <v>112.39</v>
      </c>
      <c r="P82">
        <v>112.158062728796</v>
      </c>
      <c r="Q82">
        <v>90.625328586606997</v>
      </c>
      <c r="R82">
        <v>42.123247658223796</v>
      </c>
      <c r="S82" s="1">
        <f>(Table2[[#This Row],[Close Price]]-Table2[[#This Row],[20D EMA]])/Table2[[#This Row],[20D EMA]]</f>
        <v>-4.1996618916273681E-2</v>
      </c>
      <c r="T82" s="1">
        <f>(Table2[[#This Row],[Close Price]]-Table2[[#This Row],[50D EMA]])/Table2[[#This Row],[50D EMA]]</f>
        <v>-4.0015515778373985E-2</v>
      </c>
      <c r="U82" s="1">
        <f>(Table2[[#This Row],[Close Price]]-Table2[[#This Row],[200D EMA]])/Table2[[#This Row],[200D EMA]]</f>
        <v>0.18807845090574313</v>
      </c>
      <c r="V82">
        <v>0.39390611300269901</v>
      </c>
      <c r="W82">
        <v>107.06</v>
      </c>
      <c r="X82">
        <v>112.5</v>
      </c>
      <c r="Y82">
        <v>107.06</v>
      </c>
      <c r="Z82">
        <v>112.83</v>
      </c>
      <c r="AA82">
        <v>105.4</v>
      </c>
      <c r="AB82">
        <v>115.3</v>
      </c>
      <c r="AC82" s="1">
        <f>(Table2[[#This Row],[Close Price]]/Table2[[#This Row],[Day Low]])-1</f>
        <v>5.6977395852793045E-3</v>
      </c>
      <c r="AD82" s="1">
        <f>(Table2[[#This Row],[Day High]]/Table2[[#This Row],[Close Price]])-1</f>
        <v>4.4859292281972607E-2</v>
      </c>
      <c r="AE82" s="1">
        <f>(Table2[[#This Row],[Close Price]]/Table2[[#This Row],[Current Week Low]])-1</f>
        <v>5.6977395852793045E-3</v>
      </c>
      <c r="AF82" s="1">
        <f>(Table2[[#This Row],[Current Week High]]/Table2[[#This Row],[Close Price]])-1</f>
        <v>4.7924212872666461E-2</v>
      </c>
      <c r="AG82" s="1">
        <f>(Table2[[#This Row],[Close Price]]/Table2[[#This Row],[Current Month Low]])-1</f>
        <v>2.1537001897533159E-2</v>
      </c>
      <c r="AH82" s="1">
        <f>(Table2[[#This Row],[Current Month High]]/Table2[[#This Row],[Close Price]])-1</f>
        <v>7.0864679112101703E-2</v>
      </c>
      <c r="AI82">
        <v>35.162998049595998</v>
      </c>
      <c r="AJ82">
        <v>81.232115805419895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-0.03</v>
      </c>
      <c r="AM82" t="s">
        <v>3181</v>
      </c>
      <c r="AN82">
        <v>3.34</v>
      </c>
      <c r="AO82" t="s">
        <v>3180</v>
      </c>
      <c r="AP82">
        <v>0.101744797327656</v>
      </c>
      <c r="AQ82">
        <f>(Table2[[#This Row],[Sharpe Ratio]]-AVERAGE(Table2[Sharpe Ratio]))/_xlfn.STDEV.P(Table2[Sharpe Ratio])</f>
        <v>0.52049353644766527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1.4866816756498813</v>
      </c>
      <c r="AS82">
        <f>_xlfn.RANK.AVG(Table2[[#This Row],[1Y Return vs Nifty Z-Score]],Table2[1Y Return vs Nifty Z-Score])</f>
        <v>145</v>
      </c>
      <c r="AT82">
        <f>_xlfn.RANK.AVG(Table2[[#This Row],[6M Return vs Nifty Z-Score]],Table2[6M Return vs Nifty Z-Score])</f>
        <v>102</v>
      </c>
      <c r="AU82">
        <f>_xlfn.RANK.AVG(Table2[[#This Row],[Sharpe Ratio Z-Score]],Table2[Sharpe Ratio Z-Score])</f>
        <v>217</v>
      </c>
      <c r="AV82">
        <f>(Table2[[#This Row],[Rank 1Y]]+Table2[[#This Row],[Rank 6M]]+Table2[[#This Row],[Rank Sharpe]])/3</f>
        <v>154.66666666666666</v>
      </c>
    </row>
    <row r="83" spans="1:48" x14ac:dyDescent="0.3">
      <c r="A83" t="s">
        <v>1428</v>
      </c>
      <c r="B83" t="s">
        <v>1429</v>
      </c>
      <c r="C83" t="s">
        <v>3140</v>
      </c>
      <c r="D83" t="s">
        <v>91</v>
      </c>
      <c r="E83">
        <v>7255.51369633999</v>
      </c>
      <c r="F83">
        <v>2963.8</v>
      </c>
      <c r="G83">
        <v>32.812430954373198</v>
      </c>
      <c r="H83">
        <f>(Table2[[#This Row],[1Y Return vs Nifty]]-AVERAGE(Table2[1Y Return vs Nifty]))/_xlfn.STDEV.P(Table2[1Y Return vs Nifty])</f>
        <v>0.28579490114175582</v>
      </c>
      <c r="I83">
        <v>-2.6723237418983299</v>
      </c>
      <c r="J83">
        <f>(Table2[[#This Row],[1M Return vs Nifty]]-AVERAGE(Table2[1M Return vs Nifty]))/_xlfn.STDEV.P(Table2[1M Return vs Nifty])</f>
        <v>-0.17837098138377541</v>
      </c>
      <c r="K83">
        <v>19.872124920284001</v>
      </c>
      <c r="L83">
        <f>(Table2[[#This Row],[6M Return vs Nifty]]-AVERAGE(Table2[6M Return vs Nifty]))/_xlfn.STDEV.P(Table2[6M Return vs Nifty])</f>
        <v>0.4683227801227719</v>
      </c>
      <c r="M83">
        <v>3.54575085210347</v>
      </c>
      <c r="N83">
        <f>(Table2[[#This Row],[1W Return vs Nifty]]-AVERAGE(Table2[1W Return vs Nifty]))/_xlfn.STDEV.P(Table2[1W Return vs Nifty])</f>
        <v>0.47558112629293914</v>
      </c>
      <c r="O83">
        <v>2931.48</v>
      </c>
      <c r="P83">
        <v>3023.61651109694</v>
      </c>
      <c r="Q83">
        <v>2753.7340703155101</v>
      </c>
      <c r="R83">
        <v>56.607181791302402</v>
      </c>
      <c r="S83" s="1">
        <f>(Table2[[#This Row],[Close Price]]-Table2[[#This Row],[20D EMA]])/Table2[[#This Row],[20D EMA]]</f>
        <v>1.1025147706960363E-2</v>
      </c>
      <c r="T83" s="1">
        <f>(Table2[[#This Row],[Close Price]]-Table2[[#This Row],[50D EMA]])/Table2[[#This Row],[50D EMA]]</f>
        <v>-1.978310109017065E-2</v>
      </c>
      <c r="U83" s="1">
        <f>(Table2[[#This Row],[Close Price]]-Table2[[#This Row],[200D EMA]])/Table2[[#This Row],[200D EMA]]</f>
        <v>7.6284029002270992E-2</v>
      </c>
      <c r="V83">
        <v>0.56944528306741005</v>
      </c>
      <c r="W83">
        <v>2902.25</v>
      </c>
      <c r="X83">
        <v>3039.85</v>
      </c>
      <c r="Y83">
        <v>2790</v>
      </c>
      <c r="Z83">
        <v>3039.85</v>
      </c>
      <c r="AA83">
        <v>2784</v>
      </c>
      <c r="AB83">
        <v>3080</v>
      </c>
      <c r="AC83" s="1">
        <f>(Table2[[#This Row],[Close Price]]/Table2[[#This Row],[Day Low]])-1</f>
        <v>2.1207683693686086E-2</v>
      </c>
      <c r="AD83" s="1">
        <f>(Table2[[#This Row],[Day High]]/Table2[[#This Row],[Close Price]])-1</f>
        <v>2.5659626155611015E-2</v>
      </c>
      <c r="AE83" s="1">
        <f>(Table2[[#This Row],[Close Price]]/Table2[[#This Row],[Current Week Low]])-1</f>
        <v>6.2293906810035882E-2</v>
      </c>
      <c r="AF83" s="1">
        <f>(Table2[[#This Row],[Current Week High]]/Table2[[#This Row],[Close Price]])-1</f>
        <v>2.5659626155611015E-2</v>
      </c>
      <c r="AG83" s="1">
        <f>(Table2[[#This Row],[Close Price]]/Table2[[#This Row],[Current Month Low]])-1</f>
        <v>6.4583333333333437E-2</v>
      </c>
      <c r="AH83" s="1">
        <f>(Table2[[#This Row],[Current Month High]]/Table2[[#This Row],[Close Price]])-1</f>
        <v>3.9206424185167732E-2</v>
      </c>
      <c r="AI83">
        <v>18.933463796477401</v>
      </c>
      <c r="AJ83">
        <v>66.225462703309006</v>
      </c>
      <c r="AK83" t="str">
        <f>IF(AND(Table2[[#This Row],[20D EMA]]&gt;Table2[[#This Row],[50D EMA]],Table2[[#This Row],[50D EMA]]&gt;Table2[[#This Row],[200D EMA]]),"Uptrend","Downtrend/NoTrend")</f>
        <v>Downtrend/NoTrend</v>
      </c>
      <c r="AL83">
        <v>0.01</v>
      </c>
      <c r="AM83" t="s">
        <v>3180</v>
      </c>
      <c r="AN83">
        <v>11.08</v>
      </c>
      <c r="AO83" t="s">
        <v>3180</v>
      </c>
      <c r="AP83">
        <v>0.16802237502820599</v>
      </c>
      <c r="AQ83">
        <f>(Table2[[#This Row],[Sharpe Ratio]]-AVERAGE(Table2[Sharpe Ratio]))/_xlfn.STDEV.P(Table2[Sharpe Ratio])</f>
        <v>1.3022310058905298</v>
      </c>
      <c r="AR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3">
        <f>_xlfn.RANK.AVG(Table2[[#This Row],[1Y Return vs Nifty Z-Score]],Table2[1Y Return vs Nifty Z-Score])</f>
        <v>217</v>
      </c>
      <c r="AT83">
        <f>_xlfn.RANK.AVG(Table2[[#This Row],[6M Return vs Nifty Z-Score]],Table2[6M Return vs Nifty Z-Score])</f>
        <v>185</v>
      </c>
      <c r="AU83">
        <f>_xlfn.RANK.AVG(Table2[[#This Row],[Sharpe Ratio Z-Score]],Table2[Sharpe Ratio Z-Score])</f>
        <v>63</v>
      </c>
      <c r="AV83">
        <f>(Table2[[#This Row],[Rank 1Y]]+Table2[[#This Row],[Rank 6M]]+Table2[[#This Row],[Rank Sharpe]])/3</f>
        <v>155</v>
      </c>
    </row>
    <row r="84" spans="1:48" x14ac:dyDescent="0.3">
      <c r="A84" t="s">
        <v>86</v>
      </c>
      <c r="B84" t="s">
        <v>87</v>
      </c>
      <c r="C84" t="s">
        <v>3139</v>
      </c>
      <c r="D84" t="s">
        <v>88</v>
      </c>
      <c r="E84">
        <v>283794.67125000001</v>
      </c>
      <c r="F84">
        <v>4243.5</v>
      </c>
      <c r="G84">
        <v>82.320201263084996</v>
      </c>
      <c r="H84">
        <f>(Table2[[#This Row],[1Y Return vs Nifty]]-AVERAGE(Table2[1Y Return vs Nifty]))/_xlfn.STDEV.P(Table2[1Y Return vs Nifty])</f>
        <v>1.2310971800156527</v>
      </c>
      <c r="I84">
        <v>2.68485804997737</v>
      </c>
      <c r="J84">
        <f>(Table2[[#This Row],[1M Return vs Nifty]]-AVERAGE(Table2[1M Return vs Nifty]))/_xlfn.STDEV.P(Table2[1M Return vs Nifty])</f>
        <v>0.41421867736024509</v>
      </c>
      <c r="K84">
        <v>-8.5182789786068996E-2</v>
      </c>
      <c r="L84">
        <f>(Table2[[#This Row],[6M Return vs Nifty]]-AVERAGE(Table2[6M Return vs Nifty]))/_xlfn.STDEV.P(Table2[6M Return vs Nifty])</f>
        <v>-0.2035101234179976</v>
      </c>
      <c r="M84">
        <v>7.6988635993954402</v>
      </c>
      <c r="N84">
        <f>(Table2[[#This Row],[1W Return vs Nifty]]-AVERAGE(Table2[1W Return vs Nifty]))/_xlfn.STDEV.P(Table2[1W Return vs Nifty])</f>
        <v>1.3224148264000442</v>
      </c>
      <c r="O84">
        <v>4340.8599999999997</v>
      </c>
      <c r="P84">
        <v>4434.0704811093501</v>
      </c>
      <c r="Q84">
        <v>4128.9386088915799</v>
      </c>
      <c r="R84">
        <v>41.198708484934699</v>
      </c>
      <c r="S84" s="1">
        <f>(Table2[[#This Row],[Close Price]]-Table2[[#This Row],[20D EMA]])/Table2[[#This Row],[20D EMA]]</f>
        <v>-2.2428735319729196E-2</v>
      </c>
      <c r="T84" s="1">
        <f>(Table2[[#This Row],[Close Price]]-Table2[[#This Row],[50D EMA]])/Table2[[#This Row],[50D EMA]]</f>
        <v>-4.2978676572969519E-2</v>
      </c>
      <c r="U84" s="1">
        <f>(Table2[[#This Row],[Close Price]]-Table2[[#This Row],[200D EMA]])/Table2[[#This Row],[200D EMA]]</f>
        <v>2.7745966205870599E-2</v>
      </c>
      <c r="V84">
        <v>0.72131910313844905</v>
      </c>
      <c r="W84">
        <v>4221</v>
      </c>
      <c r="X84">
        <v>4469</v>
      </c>
      <c r="Y84">
        <v>4221</v>
      </c>
      <c r="Z84">
        <v>4489.8999999999996</v>
      </c>
      <c r="AA84">
        <v>4130</v>
      </c>
      <c r="AB84">
        <v>4489.8999999999996</v>
      </c>
      <c r="AC84" s="1">
        <f>(Table2[[#This Row],[Close Price]]/Table2[[#This Row],[Day Low]])-1</f>
        <v>5.3304904051172386E-3</v>
      </c>
      <c r="AD84" s="1">
        <f>(Table2[[#This Row],[Day High]]/Table2[[#This Row],[Close Price]])-1</f>
        <v>5.3140096618357502E-2</v>
      </c>
      <c r="AE84" s="1">
        <f>(Table2[[#This Row],[Close Price]]/Table2[[#This Row],[Current Week Low]])-1</f>
        <v>5.3304904051172386E-3</v>
      </c>
      <c r="AF84" s="1">
        <f>(Table2[[#This Row],[Current Week High]]/Table2[[#This Row],[Close Price]])-1</f>
        <v>5.8065276304936964E-2</v>
      </c>
      <c r="AG84" s="1">
        <f>(Table2[[#This Row],[Close Price]]/Table2[[#This Row],[Current Month Low]])-1</f>
        <v>2.7481840193704699E-2</v>
      </c>
      <c r="AH84" s="1">
        <f>(Table2[[#This Row],[Current Month High]]/Table2[[#This Row],[Close Price]])-1</f>
        <v>5.8065276304936964E-2</v>
      </c>
      <c r="AI84">
        <v>33.728054671850998</v>
      </c>
      <c r="AJ84">
        <v>107.958638602337</v>
      </c>
      <c r="AK84" t="str">
        <f>IF(AND(Table2[[#This Row],[20D EMA]]&gt;Table2[[#This Row],[50D EMA]],Table2[[#This Row],[50D EMA]]&gt;Table2[[#This Row],[200D EMA]]),"Uptrend","Downtrend/NoTrend")</f>
        <v>Downtrend/NoTrend</v>
      </c>
      <c r="AL84">
        <v>0</v>
      </c>
      <c r="AM84">
        <v>0</v>
      </c>
      <c r="AN84">
        <v>1.87</v>
      </c>
      <c r="AO84" t="s">
        <v>3180</v>
      </c>
      <c r="AP84">
        <v>0.24136709722681701</v>
      </c>
      <c r="AQ84">
        <f>(Table2[[#This Row],[Sharpe Ratio]]-AVERAGE(Table2[Sharpe Ratio]))/_xlfn.STDEV.P(Table2[Sharpe Ratio])</f>
        <v>2.1673247452481204</v>
      </c>
      <c r="AR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4">
        <f>_xlfn.RANK.AVG(Table2[[#This Row],[1Y Return vs Nifty Z-Score]],Table2[1Y Return vs Nifty Z-Score])</f>
        <v>79</v>
      </c>
      <c r="AT84">
        <f>_xlfn.RANK.AVG(Table2[[#This Row],[6M Return vs Nifty Z-Score]],Table2[6M Return vs Nifty Z-Score])</f>
        <v>376</v>
      </c>
      <c r="AU84">
        <f>_xlfn.RANK.AVG(Table2[[#This Row],[Sharpe Ratio Z-Score]],Table2[Sharpe Ratio Z-Score])</f>
        <v>11</v>
      </c>
      <c r="AV84">
        <f>(Table2[[#This Row],[Rank 1Y]]+Table2[[#This Row],[Rank 6M]]+Table2[[#This Row],[Rank Sharpe]])/3</f>
        <v>155.33333333333334</v>
      </c>
    </row>
    <row r="85" spans="1:48" x14ac:dyDescent="0.3">
      <c r="A85" t="s">
        <v>1812</v>
      </c>
      <c r="B85" t="s">
        <v>1813</v>
      </c>
      <c r="C85" t="s">
        <v>3139</v>
      </c>
      <c r="D85" t="s">
        <v>173</v>
      </c>
      <c r="E85">
        <v>4226.9712707999997</v>
      </c>
      <c r="F85">
        <v>3739.65</v>
      </c>
      <c r="G85">
        <v>80.696700332684998</v>
      </c>
      <c r="H85">
        <f>(Table2[[#This Row],[1Y Return vs Nifty]]-AVERAGE(Table2[1Y Return vs Nifty]))/_xlfn.STDEV.P(Table2[1Y Return vs Nifty])</f>
        <v>1.2000980233238605</v>
      </c>
      <c r="I85">
        <v>-18.2374658352058</v>
      </c>
      <c r="J85">
        <f>(Table2[[#This Row],[1M Return vs Nifty]]-AVERAGE(Table2[1M Return vs Nifty]))/_xlfn.STDEV.P(Table2[1M Return vs Nifty])</f>
        <v>-1.9001236863905941</v>
      </c>
      <c r="K85">
        <v>8.4196299385400497</v>
      </c>
      <c r="L85">
        <f>(Table2[[#This Row],[6M Return vs Nifty]]-AVERAGE(Table2[6M Return vs Nifty]))/_xlfn.STDEV.P(Table2[6M Return vs Nifty])</f>
        <v>8.2791672011991724E-2</v>
      </c>
      <c r="M85">
        <v>-16.629323462901599</v>
      </c>
      <c r="N85">
        <f>(Table2[[#This Row],[1W Return vs Nifty]]-AVERAGE(Table2[1W Return vs Nifty]))/_xlfn.STDEV.P(Table2[1W Return vs Nifty])</f>
        <v>-3.6381845891338234</v>
      </c>
      <c r="O85">
        <v>4454.6099999999997</v>
      </c>
      <c r="P85">
        <v>4622.0889951335803</v>
      </c>
      <c r="Q85">
        <v>4079.7171812788001</v>
      </c>
      <c r="R85">
        <v>19.6717135232308</v>
      </c>
      <c r="S85" s="1">
        <f>(Table2[[#This Row],[Close Price]]-Table2[[#This Row],[20D EMA]])/Table2[[#This Row],[20D EMA]]</f>
        <v>-0.16049889889350574</v>
      </c>
      <c r="T85" s="1">
        <f>(Table2[[#This Row],[Close Price]]-Table2[[#This Row],[50D EMA]])/Table2[[#This Row],[50D EMA]]</f>
        <v>-0.19091778545646054</v>
      </c>
      <c r="U85" s="1">
        <f>(Table2[[#This Row],[Close Price]]-Table2[[#This Row],[200D EMA]])/Table2[[#This Row],[200D EMA]]</f>
        <v>-8.3355577401128797E-2</v>
      </c>
      <c r="V85">
        <v>1.52360660549715</v>
      </c>
      <c r="W85">
        <v>3727</v>
      </c>
      <c r="X85">
        <v>3890</v>
      </c>
      <c r="Y85">
        <v>3727</v>
      </c>
      <c r="Z85">
        <v>4000</v>
      </c>
      <c r="AA85">
        <v>3727</v>
      </c>
      <c r="AB85">
        <v>4816.25</v>
      </c>
      <c r="AC85" s="1">
        <f>(Table2[[#This Row],[Close Price]]/Table2[[#This Row],[Day Low]])-1</f>
        <v>3.3941507915213887E-3</v>
      </c>
      <c r="AD85" s="1">
        <f>(Table2[[#This Row],[Day High]]/Table2[[#This Row],[Close Price]])-1</f>
        <v>4.0204297193587646E-2</v>
      </c>
      <c r="AE85" s="1">
        <f>(Table2[[#This Row],[Close Price]]/Table2[[#This Row],[Current Week Low]])-1</f>
        <v>3.3941507915213887E-3</v>
      </c>
      <c r="AF85" s="1">
        <f>(Table2[[#This Row],[Current Week High]]/Table2[[#This Row],[Close Price]])-1</f>
        <v>6.9618814594948786E-2</v>
      </c>
      <c r="AG85" s="1">
        <f>(Table2[[#This Row],[Close Price]]/Table2[[#This Row],[Current Month Low]])-1</f>
        <v>3.3941507915213887E-3</v>
      </c>
      <c r="AH85" s="1">
        <f>(Table2[[#This Row],[Current Month High]]/Table2[[#This Row],[Close Price]])-1</f>
        <v>0.28788790394823049</v>
      </c>
      <c r="AI85">
        <v>52.143917211503698</v>
      </c>
      <c r="AJ85">
        <v>109.328295549958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-0.19</v>
      </c>
      <c r="AM85" t="s">
        <v>3181</v>
      </c>
      <c r="AN85">
        <v>-14.6</v>
      </c>
      <c r="AO85" t="s">
        <v>3181</v>
      </c>
      <c r="AP85">
        <v>0.14868021604118301</v>
      </c>
      <c r="AQ85">
        <f>(Table2[[#This Row],[Sharpe Ratio]]-AVERAGE(Table2[Sharpe Ratio]))/_xlfn.STDEV.P(Table2[Sharpe Ratio])</f>
        <v>1.0740921549446927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81</v>
      </c>
      <c r="AT85">
        <f>_xlfn.RANK.AVG(Table2[[#This Row],[6M Return vs Nifty Z-Score]],Table2[6M Return vs Nifty Z-Score])</f>
        <v>279</v>
      </c>
      <c r="AU85">
        <f>_xlfn.RANK.AVG(Table2[[#This Row],[Sharpe Ratio Z-Score]],Table2[Sharpe Ratio Z-Score])</f>
        <v>107</v>
      </c>
      <c r="AV85">
        <f>(Table2[[#This Row],[Rank 1Y]]+Table2[[#This Row],[Rank 6M]]+Table2[[#This Row],[Rank Sharpe]])/3</f>
        <v>155.66666666666666</v>
      </c>
    </row>
    <row r="86" spans="1:48" x14ac:dyDescent="0.3">
      <c r="A86" t="s">
        <v>1342</v>
      </c>
      <c r="B86" t="s">
        <v>1343</v>
      </c>
      <c r="C86" t="s">
        <v>3139</v>
      </c>
      <c r="D86" t="s">
        <v>792</v>
      </c>
      <c r="E86">
        <v>8290.1449184060002</v>
      </c>
      <c r="F86">
        <v>207.53</v>
      </c>
      <c r="G86">
        <v>36.525278771034202</v>
      </c>
      <c r="H86">
        <f>(Table2[[#This Row],[1Y Return vs Nifty]]-AVERAGE(Table2[1Y Return vs Nifty]))/_xlfn.STDEV.P(Table2[1Y Return vs Nifty])</f>
        <v>0.35668808579370148</v>
      </c>
      <c r="I86">
        <v>11.4809368984063</v>
      </c>
      <c r="J86">
        <f>(Table2[[#This Row],[1M Return vs Nifty]]-AVERAGE(Table2[1M Return vs Nifty]))/_xlfn.STDEV.P(Table2[1M Return vs Nifty])</f>
        <v>1.3872051403137386</v>
      </c>
      <c r="K86">
        <v>14.9469136993261</v>
      </c>
      <c r="L86">
        <f>(Table2[[#This Row],[6M Return vs Nifty]]-AVERAGE(Table2[6M Return vs Nifty]))/_xlfn.STDEV.P(Table2[6M Return vs Nifty])</f>
        <v>0.30252291356772004</v>
      </c>
      <c r="M86">
        <v>-1.7095766376103201</v>
      </c>
      <c r="N86">
        <f>(Table2[[#This Row],[1W Return vs Nifty]]-AVERAGE(Table2[1W Return vs Nifty]))/_xlfn.STDEV.P(Table2[1W Return vs Nifty])</f>
        <v>-0.59599787822380068</v>
      </c>
      <c r="O86">
        <v>212.24</v>
      </c>
      <c r="P86">
        <v>215.53737510439501</v>
      </c>
      <c r="Q86">
        <v>204.25770674640501</v>
      </c>
      <c r="R86">
        <v>39.917819057879697</v>
      </c>
      <c r="S86" s="1">
        <f>(Table2[[#This Row],[Close Price]]-Table2[[#This Row],[20D EMA]])/Table2[[#This Row],[20D EMA]]</f>
        <v>-2.2191858273652505E-2</v>
      </c>
      <c r="T86" s="1">
        <f>(Table2[[#This Row],[Close Price]]-Table2[[#This Row],[50D EMA]])/Table2[[#This Row],[50D EMA]]</f>
        <v>-3.7150749843346924E-2</v>
      </c>
      <c r="U86" s="1">
        <f>(Table2[[#This Row],[Close Price]]-Table2[[#This Row],[200D EMA]])/Table2[[#This Row],[200D EMA]]</f>
        <v>1.6020415120285729E-2</v>
      </c>
      <c r="V86">
        <v>1.0566474722672099</v>
      </c>
      <c r="W86">
        <v>206</v>
      </c>
      <c r="X86">
        <v>215.42</v>
      </c>
      <c r="Y86">
        <v>206</v>
      </c>
      <c r="Z86">
        <v>218</v>
      </c>
      <c r="AA86">
        <v>206</v>
      </c>
      <c r="AB86">
        <v>227.7</v>
      </c>
      <c r="AC86" s="1">
        <f>(Table2[[#This Row],[Close Price]]/Table2[[#This Row],[Day Low]])-1</f>
        <v>7.4271844660194208E-3</v>
      </c>
      <c r="AD86" s="1">
        <f>(Table2[[#This Row],[Day High]]/Table2[[#This Row],[Close Price]])-1</f>
        <v>3.8018599720522239E-2</v>
      </c>
      <c r="AE86" s="1">
        <f>(Table2[[#This Row],[Close Price]]/Table2[[#This Row],[Current Week Low]])-1</f>
        <v>7.4271844660194208E-3</v>
      </c>
      <c r="AF86" s="1">
        <f>(Table2[[#This Row],[Current Week High]]/Table2[[#This Row],[Close Price]])-1</f>
        <v>5.0450537271719664E-2</v>
      </c>
      <c r="AG86" s="1">
        <f>(Table2[[#This Row],[Close Price]]/Table2[[#This Row],[Current Month Low]])-1</f>
        <v>7.4271844660194208E-3</v>
      </c>
      <c r="AH86" s="1">
        <f>(Table2[[#This Row],[Current Month High]]/Table2[[#This Row],[Close Price]])-1</f>
        <v>9.7190767599865113E-2</v>
      </c>
      <c r="AI86">
        <v>42.866091649400097</v>
      </c>
      <c r="AJ86">
        <v>60.751355538342303</v>
      </c>
      <c r="AK86" t="str">
        <f>IF(AND(Table2[[#This Row],[20D EMA]]&gt;Table2[[#This Row],[50D EMA]],Table2[[#This Row],[50D EMA]]&gt;Table2[[#This Row],[200D EMA]]),"Uptrend","Downtrend/NoTrend")</f>
        <v>Downtrend/NoTrend</v>
      </c>
      <c r="AL86">
        <v>-0.06</v>
      </c>
      <c r="AM86" t="s">
        <v>3181</v>
      </c>
      <c r="AN86">
        <v>4.9800000000000004</v>
      </c>
      <c r="AO86" t="s">
        <v>3180</v>
      </c>
      <c r="AP86">
        <v>0.17769667404914499</v>
      </c>
      <c r="AQ86">
        <f>(Table2[[#This Row],[Sharpe Ratio]]-AVERAGE(Table2[Sharpe Ratio]))/_xlfn.STDEV.P(Table2[Sharpe Ratio])</f>
        <v>1.416338405370817</v>
      </c>
      <c r="AR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6">
        <f>_xlfn.RANK.AVG(Table2[[#This Row],[1Y Return vs Nifty Z-Score]],Table2[1Y Return vs Nifty Z-Score])</f>
        <v>193</v>
      </c>
      <c r="AT86">
        <f>_xlfn.RANK.AVG(Table2[[#This Row],[6M Return vs Nifty Z-Score]],Table2[6M Return vs Nifty Z-Score])</f>
        <v>219</v>
      </c>
      <c r="AU86">
        <f>_xlfn.RANK.AVG(Table2[[#This Row],[Sharpe Ratio Z-Score]],Table2[Sharpe Ratio Z-Score])</f>
        <v>57</v>
      </c>
      <c r="AV86">
        <f>(Table2[[#This Row],[Rank 1Y]]+Table2[[#This Row],[Rank 6M]]+Table2[[#This Row],[Rank Sharpe]])/3</f>
        <v>156.33333333333334</v>
      </c>
    </row>
    <row r="87" spans="1:48" x14ac:dyDescent="0.3">
      <c r="A87" t="s">
        <v>252</v>
      </c>
      <c r="B87" t="s">
        <v>253</v>
      </c>
      <c r="C87" t="s">
        <v>3133</v>
      </c>
      <c r="D87" t="s">
        <v>248</v>
      </c>
      <c r="E87">
        <v>100197.65070271</v>
      </c>
      <c r="F87">
        <v>1030.7</v>
      </c>
      <c r="G87">
        <v>50.588268764738103</v>
      </c>
      <c r="H87">
        <f>(Table2[[#This Row],[1Y Return vs Nifty]]-AVERAGE(Table2[1Y Return vs Nifty]))/_xlfn.STDEV.P(Table2[1Y Return vs Nifty])</f>
        <v>0.62520707596300473</v>
      </c>
      <c r="I87">
        <v>12.806478551660801</v>
      </c>
      <c r="J87">
        <f>(Table2[[#This Row],[1M Return vs Nifty]]-AVERAGE(Table2[1M Return vs Nifty]))/_xlfn.STDEV.P(Table2[1M Return vs Nifty])</f>
        <v>1.5338311661738846</v>
      </c>
      <c r="K87">
        <v>20.459556729333201</v>
      </c>
      <c r="L87">
        <f>(Table2[[#This Row],[6M Return vs Nifty]]-AVERAGE(Table2[6M Return vs Nifty]))/_xlfn.STDEV.P(Table2[6M Return vs Nifty])</f>
        <v>0.48809779304731554</v>
      </c>
      <c r="M87">
        <v>0.89132547428363196</v>
      </c>
      <c r="N87">
        <f>(Table2[[#This Row],[1W Return vs Nifty]]-AVERAGE(Table2[1W Return vs Nifty]))/_xlfn.STDEV.P(Table2[1W Return vs Nifty])</f>
        <v>-6.5665163209575397E-2</v>
      </c>
      <c r="O87">
        <v>1008.4</v>
      </c>
      <c r="P87">
        <v>970.592563878595</v>
      </c>
      <c r="Q87">
        <v>865.23656510645196</v>
      </c>
      <c r="R87">
        <v>53.8627596832482</v>
      </c>
      <c r="S87" s="1">
        <f>(Table2[[#This Row],[Close Price]]-Table2[[#This Row],[20D EMA]])/Table2[[#This Row],[20D EMA]]</f>
        <v>2.2114240380801339E-2</v>
      </c>
      <c r="T87" s="1">
        <f>(Table2[[#This Row],[Close Price]]-Table2[[#This Row],[50D EMA]])/Table2[[#This Row],[50D EMA]]</f>
        <v>6.1928597393337836E-2</v>
      </c>
      <c r="U87" s="1">
        <f>(Table2[[#This Row],[Close Price]]-Table2[[#This Row],[200D EMA]])/Table2[[#This Row],[200D EMA]]</f>
        <v>0.19123490796206788</v>
      </c>
      <c r="V87">
        <v>0.940269918509817</v>
      </c>
      <c r="W87">
        <v>1029.05</v>
      </c>
      <c r="X87">
        <v>1064.8</v>
      </c>
      <c r="Y87">
        <v>1020.4</v>
      </c>
      <c r="Z87">
        <v>1080</v>
      </c>
      <c r="AA87">
        <v>1000.15</v>
      </c>
      <c r="AB87">
        <v>1109</v>
      </c>
      <c r="AC87" s="1">
        <f>(Table2[[#This Row],[Close Price]]/Table2[[#This Row],[Day Low]])-1</f>
        <v>1.6034206306789756E-3</v>
      </c>
      <c r="AD87" s="1">
        <f>(Table2[[#This Row],[Day High]]/Table2[[#This Row],[Close Price]])-1</f>
        <v>3.3084311632870733E-2</v>
      </c>
      <c r="AE87" s="1">
        <f>(Table2[[#This Row],[Close Price]]/Table2[[#This Row],[Current Week Low]])-1</f>
        <v>1.0094080752646173E-2</v>
      </c>
      <c r="AF87" s="1">
        <f>(Table2[[#This Row],[Current Week High]]/Table2[[#This Row],[Close Price]])-1</f>
        <v>4.783157077714173E-2</v>
      </c>
      <c r="AG87" s="1">
        <f>(Table2[[#This Row],[Close Price]]/Table2[[#This Row],[Current Month Low]])-1</f>
        <v>3.0545418187271967E-2</v>
      </c>
      <c r="AH87" s="1">
        <f>(Table2[[#This Row],[Current Month High]]/Table2[[#This Row],[Close Price]])-1</f>
        <v>7.5967788881342813E-2</v>
      </c>
      <c r="AI87">
        <v>8.4699718637818897</v>
      </c>
      <c r="AJ87">
        <v>74.665310964243304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0.22</v>
      </c>
      <c r="AM87" t="s">
        <v>3180</v>
      </c>
      <c r="AN87">
        <v>9.8800000000000008</v>
      </c>
      <c r="AO87" t="s">
        <v>3180</v>
      </c>
      <c r="AP87">
        <v>0.12455162951870399</v>
      </c>
      <c r="AQ87">
        <f>(Table2[[#This Row],[Sharpe Ratio]]-AVERAGE(Table2[Sharpe Ratio]))/_xlfn.STDEV.P(Table2[Sharpe Ratio])</f>
        <v>0.78949786493400909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3.370968736908639</v>
      </c>
      <c r="AS87">
        <f>_xlfn.RANK.AVG(Table2[[#This Row],[1Y Return vs Nifty Z-Score]],Table2[1Y Return vs Nifty Z-Score])</f>
        <v>143</v>
      </c>
      <c r="AT87">
        <f>_xlfn.RANK.AVG(Table2[[#This Row],[6M Return vs Nifty Z-Score]],Table2[6M Return vs Nifty Z-Score])</f>
        <v>176</v>
      </c>
      <c r="AU87">
        <f>_xlfn.RANK.AVG(Table2[[#This Row],[Sharpe Ratio Z-Score]],Table2[Sharpe Ratio Z-Score])</f>
        <v>154</v>
      </c>
      <c r="AV87">
        <f>(Table2[[#This Row],[Rank 1Y]]+Table2[[#This Row],[Rank 6M]]+Table2[[#This Row],[Rank Sharpe]])/3</f>
        <v>157.66666666666666</v>
      </c>
    </row>
    <row r="88" spans="1:48" x14ac:dyDescent="0.3">
      <c r="A88" t="s">
        <v>1846</v>
      </c>
      <c r="B88" t="s">
        <v>1847</v>
      </c>
      <c r="C88" t="s">
        <v>3135</v>
      </c>
      <c r="D88" t="s">
        <v>213</v>
      </c>
      <c r="E88">
        <v>4067.4402564000002</v>
      </c>
      <c r="F88">
        <v>1545.4</v>
      </c>
      <c r="G88">
        <v>47.963667490507</v>
      </c>
      <c r="H88">
        <f>(Table2[[#This Row],[1Y Return vs Nifty]]-AVERAGE(Table2[1Y Return vs Nifty]))/_xlfn.STDEV.P(Table2[1Y Return vs Nifty])</f>
        <v>0.57509289085236137</v>
      </c>
      <c r="I88">
        <v>-2.59849931647787</v>
      </c>
      <c r="J88">
        <f>(Table2[[#This Row],[1M Return vs Nifty]]-AVERAGE(Table2[1M Return vs Nifty]))/_xlfn.STDEV.P(Table2[1M Return vs Nifty])</f>
        <v>-0.17020482373476151</v>
      </c>
      <c r="K88">
        <v>25.638988330459298</v>
      </c>
      <c r="L88">
        <f>(Table2[[#This Row],[6M Return vs Nifty]]-AVERAGE(Table2[6M Return vs Nifty]))/_xlfn.STDEV.P(Table2[6M Return vs Nifty])</f>
        <v>0.66245560833116601</v>
      </c>
      <c r="M88">
        <v>0.84312649794912697</v>
      </c>
      <c r="N88">
        <f>(Table2[[#This Row],[1W Return vs Nifty]]-AVERAGE(Table2[1W Return vs Nifty]))/_xlfn.STDEV.P(Table2[1W Return vs Nifty])</f>
        <v>-7.5493097088167552E-2</v>
      </c>
      <c r="O88">
        <v>1588.17</v>
      </c>
      <c r="P88">
        <v>1578.99671098662</v>
      </c>
      <c r="Q88">
        <v>1372.2877806387601</v>
      </c>
      <c r="R88">
        <v>38.776341377565799</v>
      </c>
      <c r="S88" s="1">
        <f>(Table2[[#This Row],[Close Price]]-Table2[[#This Row],[20D EMA]])/Table2[[#This Row],[20D EMA]]</f>
        <v>-2.6930366396544437E-2</v>
      </c>
      <c r="T88" s="1">
        <f>(Table2[[#This Row],[Close Price]]-Table2[[#This Row],[50D EMA]])/Table2[[#This Row],[50D EMA]]</f>
        <v>-2.1277252037863539E-2</v>
      </c>
      <c r="U88" s="1">
        <f>(Table2[[#This Row],[Close Price]]-Table2[[#This Row],[200D EMA]])/Table2[[#This Row],[200D EMA]]</f>
        <v>0.12614862698891141</v>
      </c>
      <c r="V88">
        <v>0.36054411510846401</v>
      </c>
      <c r="W88">
        <v>1536.9</v>
      </c>
      <c r="X88">
        <v>1595</v>
      </c>
      <c r="Y88">
        <v>1536.9</v>
      </c>
      <c r="Z88">
        <v>1649</v>
      </c>
      <c r="AA88">
        <v>1536.9</v>
      </c>
      <c r="AB88">
        <v>1649.75</v>
      </c>
      <c r="AC88" s="1">
        <f>(Table2[[#This Row],[Close Price]]/Table2[[#This Row],[Day Low]])-1</f>
        <v>5.5306135727763994E-3</v>
      </c>
      <c r="AD88" s="1">
        <f>(Table2[[#This Row],[Day High]]/Table2[[#This Row],[Close Price]])-1</f>
        <v>3.2095250420603127E-2</v>
      </c>
      <c r="AE88" s="1">
        <f>(Table2[[#This Row],[Close Price]]/Table2[[#This Row],[Current Week Low]])-1</f>
        <v>5.5306135727763994E-3</v>
      </c>
      <c r="AF88" s="1">
        <f>(Table2[[#This Row],[Current Week High]]/Table2[[#This Row],[Close Price]])-1</f>
        <v>6.7037660152711176E-2</v>
      </c>
      <c r="AG88" s="1">
        <f>(Table2[[#This Row],[Close Price]]/Table2[[#This Row],[Current Month Low]])-1</f>
        <v>5.5306135727763994E-3</v>
      </c>
      <c r="AH88" s="1">
        <f>(Table2[[#This Row],[Current Month High]]/Table2[[#This Row],[Close Price]])-1</f>
        <v>6.7522971398990439E-2</v>
      </c>
      <c r="AI88">
        <v>15.827617445321501</v>
      </c>
      <c r="AJ88">
        <v>71.711111111111094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0.08</v>
      </c>
      <c r="AM88" t="s">
        <v>3180</v>
      </c>
      <c r="AN88">
        <v>2.46</v>
      </c>
      <c r="AO88" t="s">
        <v>3180</v>
      </c>
      <c r="AP88">
        <v>0.114714589229166</v>
      </c>
      <c r="AQ88">
        <f>(Table2[[#This Row],[Sharpe Ratio]]-AVERAGE(Table2[Sharpe Ratio]))/_xlfn.STDEV.P(Table2[Sharpe Ratio])</f>
        <v>0.67347094829720622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1.6653215266578045</v>
      </c>
      <c r="AS88">
        <f>_xlfn.RANK.AVG(Table2[[#This Row],[1Y Return vs Nifty Z-Score]],Table2[1Y Return vs Nifty Z-Score])</f>
        <v>153</v>
      </c>
      <c r="AT88">
        <f>_xlfn.RANK.AVG(Table2[[#This Row],[6M Return vs Nifty Z-Score]],Table2[6M Return vs Nifty Z-Score])</f>
        <v>145</v>
      </c>
      <c r="AU88">
        <f>_xlfn.RANK.AVG(Table2[[#This Row],[Sharpe Ratio Z-Score]],Table2[Sharpe Ratio Z-Score])</f>
        <v>176</v>
      </c>
      <c r="AV88">
        <f>(Table2[[#This Row],[Rank 1Y]]+Table2[[#This Row],[Rank 6M]]+Table2[[#This Row],[Rank Sharpe]])/3</f>
        <v>158</v>
      </c>
    </row>
    <row r="89" spans="1:48" x14ac:dyDescent="0.3">
      <c r="A89" t="s">
        <v>1519</v>
      </c>
      <c r="B89" t="s">
        <v>1520</v>
      </c>
      <c r="C89" t="s">
        <v>3137</v>
      </c>
      <c r="D89" t="s">
        <v>420</v>
      </c>
      <c r="E89">
        <v>6498.151838971</v>
      </c>
      <c r="F89">
        <v>209.17</v>
      </c>
      <c r="G89">
        <v>75.477728741585196</v>
      </c>
      <c r="H89">
        <f>(Table2[[#This Row],[1Y Return vs Nifty]]-AVERAGE(Table2[1Y Return vs Nifty]))/_xlfn.STDEV.P(Table2[1Y Return vs Nifty])</f>
        <v>1.1004468835597128</v>
      </c>
      <c r="I89">
        <v>1.4017746160781199</v>
      </c>
      <c r="J89">
        <f>(Table2[[#This Row],[1M Return vs Nifty]]-AVERAGE(Table2[1M Return vs Nifty]))/_xlfn.STDEV.P(Table2[1M Return vs Nifty])</f>
        <v>0.27228920702053394</v>
      </c>
      <c r="K89">
        <v>10.220486670734999</v>
      </c>
      <c r="L89">
        <f>(Table2[[#This Row],[6M Return vs Nifty]]-AVERAGE(Table2[6M Return vs Nifty]))/_xlfn.STDEV.P(Table2[6M Return vs Nifty])</f>
        <v>0.14341481942385406</v>
      </c>
      <c r="M89">
        <v>2.53472471830039</v>
      </c>
      <c r="N89">
        <f>(Table2[[#This Row],[1W Return vs Nifty]]-AVERAGE(Table2[1W Return vs Nifty]))/_xlfn.STDEV.P(Table2[1W Return vs Nifty])</f>
        <v>0.26942948681440398</v>
      </c>
      <c r="O89">
        <v>211.66</v>
      </c>
      <c r="P89">
        <v>212.36588776769099</v>
      </c>
      <c r="Q89">
        <v>190.25880394928001</v>
      </c>
      <c r="R89">
        <v>40.296626356129799</v>
      </c>
      <c r="S89" s="1">
        <f>(Table2[[#This Row],[Close Price]]-Table2[[#This Row],[20D EMA]])/Table2[[#This Row],[20D EMA]]</f>
        <v>-1.1764150051970184E-2</v>
      </c>
      <c r="T89" s="1">
        <f>(Table2[[#This Row],[Close Price]]-Table2[[#This Row],[50D EMA]])/Table2[[#This Row],[50D EMA]]</f>
        <v>-1.5048969499221156E-2</v>
      </c>
      <c r="U89" s="1">
        <f>(Table2[[#This Row],[Close Price]]-Table2[[#This Row],[200D EMA]])/Table2[[#This Row],[200D EMA]]</f>
        <v>9.9397219251737778E-2</v>
      </c>
      <c r="V89">
        <v>0.91713321188090402</v>
      </c>
      <c r="W89">
        <v>207.95</v>
      </c>
      <c r="X89">
        <v>211.9</v>
      </c>
      <c r="Y89">
        <v>206.88</v>
      </c>
      <c r="Z89">
        <v>212.8</v>
      </c>
      <c r="AA89">
        <v>206.88</v>
      </c>
      <c r="AB89">
        <v>215.66</v>
      </c>
      <c r="AC89" s="1">
        <f>(Table2[[#This Row],[Close Price]]/Table2[[#This Row],[Day Low]])-1</f>
        <v>5.8667949026207644E-3</v>
      </c>
      <c r="AD89" s="1">
        <f>(Table2[[#This Row],[Day High]]/Table2[[#This Row],[Close Price]])-1</f>
        <v>1.3051584835301444E-2</v>
      </c>
      <c r="AE89" s="1">
        <f>(Table2[[#This Row],[Close Price]]/Table2[[#This Row],[Current Week Low]])-1</f>
        <v>1.1069218870843001E-2</v>
      </c>
      <c r="AF89" s="1">
        <f>(Table2[[#This Row],[Current Week High]]/Table2[[#This Row],[Close Price]])-1</f>
        <v>1.7354305110675705E-2</v>
      </c>
      <c r="AG89" s="1">
        <f>(Table2[[#This Row],[Close Price]]/Table2[[#This Row],[Current Month Low]])-1</f>
        <v>1.1069218870843001E-2</v>
      </c>
      <c r="AH89" s="1">
        <f>(Table2[[#This Row],[Current Month High]]/Table2[[#This Row],[Close Price]])-1</f>
        <v>3.1027393985753271E-2</v>
      </c>
      <c r="AI89">
        <v>9.7958598269350201</v>
      </c>
      <c r="AJ89">
        <v>102.096618357487</v>
      </c>
      <c r="AK89" t="str">
        <f>IF(AND(Table2[[#This Row],[20D EMA]]&gt;Table2[[#This Row],[50D EMA]],Table2[[#This Row],[50D EMA]]&gt;Table2[[#This Row],[200D EMA]]),"Uptrend","Downtrend/NoTrend")</f>
        <v>Downtrend/NoTrend</v>
      </c>
      <c r="AL89">
        <v>0.09</v>
      </c>
      <c r="AM89" t="s">
        <v>3180</v>
      </c>
      <c r="AN89">
        <v>0.56000000000000005</v>
      </c>
      <c r="AO89" t="s">
        <v>3180</v>
      </c>
      <c r="AP89">
        <v>0.14377150732160501</v>
      </c>
      <c r="AQ89">
        <f>(Table2[[#This Row],[Sharpe Ratio]]-AVERAGE(Table2[Sharpe Ratio]))/_xlfn.STDEV.P(Table2[Sharpe Ratio])</f>
        <v>1.0161944214153762</v>
      </c>
      <c r="AR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9">
        <f>_xlfn.RANK.AVG(Table2[[#This Row],[1Y Return vs Nifty Z-Score]],Table2[1Y Return vs Nifty Z-Score])</f>
        <v>87</v>
      </c>
      <c r="AT89">
        <f>_xlfn.RANK.AVG(Table2[[#This Row],[6M Return vs Nifty Z-Score]],Table2[6M Return vs Nifty Z-Score])</f>
        <v>269</v>
      </c>
      <c r="AU89">
        <f>_xlfn.RANK.AVG(Table2[[#This Row],[Sharpe Ratio Z-Score]],Table2[Sharpe Ratio Z-Score])</f>
        <v>119</v>
      </c>
      <c r="AV89">
        <f>(Table2[[#This Row],[Rank 1Y]]+Table2[[#This Row],[Rank 6M]]+Table2[[#This Row],[Rank Sharpe]])/3</f>
        <v>158.33333333333334</v>
      </c>
    </row>
    <row r="90" spans="1:48" x14ac:dyDescent="0.3">
      <c r="A90" t="s">
        <v>722</v>
      </c>
      <c r="B90" t="s">
        <v>723</v>
      </c>
      <c r="C90" t="s">
        <v>3134</v>
      </c>
      <c r="D90" t="s">
        <v>57</v>
      </c>
      <c r="E90">
        <v>24379.891348559999</v>
      </c>
      <c r="F90">
        <v>183.92</v>
      </c>
      <c r="G90">
        <v>83.063506329287307</v>
      </c>
      <c r="H90">
        <f>(Table2[[#This Row],[1Y Return vs Nifty]]-AVERAGE(Table2[1Y Return vs Nifty]))/_xlfn.STDEV.P(Table2[1Y Return vs Nifty])</f>
        <v>1.2452898606514016</v>
      </c>
      <c r="I90">
        <v>3.3980316752013202</v>
      </c>
      <c r="J90">
        <f>(Table2[[#This Row],[1M Return vs Nifty]]-AVERAGE(Table2[1M Return vs Nifty]))/_xlfn.STDEV.P(Table2[1M Return vs Nifty])</f>
        <v>0.493107042850774</v>
      </c>
      <c r="K90">
        <v>22.988230471702799</v>
      </c>
      <c r="L90">
        <f>(Table2[[#This Row],[6M Return vs Nifty]]-AVERAGE(Table2[6M Return vs Nifty]))/_xlfn.STDEV.P(Table2[6M Return vs Nifty])</f>
        <v>0.57322181113249371</v>
      </c>
      <c r="M90">
        <v>3.0307761318245401</v>
      </c>
      <c r="N90">
        <f>(Table2[[#This Row],[1W Return vs Nifty]]-AVERAGE(Table2[1W Return vs Nifty]))/_xlfn.STDEV.P(Table2[1W Return vs Nifty])</f>
        <v>0.37057604351020362</v>
      </c>
      <c r="O90">
        <v>186.1</v>
      </c>
      <c r="P90">
        <v>186.81250502421</v>
      </c>
      <c r="Q90">
        <v>162.294376144811</v>
      </c>
      <c r="R90">
        <v>46.386512784733497</v>
      </c>
      <c r="S90" s="1">
        <f>(Table2[[#This Row],[Close Price]]-Table2[[#This Row],[20D EMA]])/Table2[[#This Row],[20D EMA]]</f>
        <v>-1.1714132186996275E-2</v>
      </c>
      <c r="T90" s="1">
        <f>(Table2[[#This Row],[Close Price]]-Table2[[#This Row],[50D EMA]])/Table2[[#This Row],[50D EMA]]</f>
        <v>-1.5483465755331289E-2</v>
      </c>
      <c r="U90" s="1">
        <f>(Table2[[#This Row],[Close Price]]-Table2[[#This Row],[200D EMA]])/Table2[[#This Row],[200D EMA]]</f>
        <v>0.13324937295358291</v>
      </c>
      <c r="V90">
        <v>0.39697222073121902</v>
      </c>
      <c r="W90">
        <v>182.7</v>
      </c>
      <c r="X90">
        <v>188.62</v>
      </c>
      <c r="Y90">
        <v>179.65</v>
      </c>
      <c r="Z90">
        <v>188.62</v>
      </c>
      <c r="AA90">
        <v>179.2</v>
      </c>
      <c r="AB90">
        <v>192.56</v>
      </c>
      <c r="AC90" s="1">
        <f>(Table2[[#This Row],[Close Price]]/Table2[[#This Row],[Day Low]])-1</f>
        <v>6.6776135741652975E-3</v>
      </c>
      <c r="AD90" s="1">
        <f>(Table2[[#This Row],[Day High]]/Table2[[#This Row],[Close Price]])-1</f>
        <v>2.5554588951718138E-2</v>
      </c>
      <c r="AE90" s="1">
        <f>(Table2[[#This Row],[Close Price]]/Table2[[#This Row],[Current Week Low]])-1</f>
        <v>2.3768438630670685E-2</v>
      </c>
      <c r="AF90" s="1">
        <f>(Table2[[#This Row],[Current Week High]]/Table2[[#This Row],[Close Price]])-1</f>
        <v>2.5554588951718138E-2</v>
      </c>
      <c r="AG90" s="1">
        <f>(Table2[[#This Row],[Close Price]]/Table2[[#This Row],[Current Month Low]])-1</f>
        <v>2.6339285714285676E-2</v>
      </c>
      <c r="AH90" s="1">
        <f>(Table2[[#This Row],[Current Month High]]/Table2[[#This Row],[Close Price]])-1</f>
        <v>4.6976946498477723E-2</v>
      </c>
      <c r="AI90">
        <v>15.5339277946933</v>
      </c>
      <c r="AJ90">
        <v>106.535654126895</v>
      </c>
      <c r="AK90" t="str">
        <f>IF(AND(Table2[[#This Row],[20D EMA]]&gt;Table2[[#This Row],[50D EMA]],Table2[[#This Row],[50D EMA]]&gt;Table2[[#This Row],[200D EMA]]),"Uptrend","Downtrend/NoTrend")</f>
        <v>Downtrend/NoTrend</v>
      </c>
      <c r="AL90">
        <v>0.13</v>
      </c>
      <c r="AM90" t="s">
        <v>3180</v>
      </c>
      <c r="AN90">
        <v>0.72</v>
      </c>
      <c r="AO90" t="s">
        <v>3180</v>
      </c>
      <c r="AP90">
        <v>9.3009198742046995E-2</v>
      </c>
      <c r="AQ90">
        <f>(Table2[[#This Row],[Sharpe Ratio]]-AVERAGE(Table2[Sharpe Ratio]))/_xlfn.STDEV.P(Table2[Sharpe Ratio])</f>
        <v>0.41745801569830066</v>
      </c>
      <c r="AR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0">
        <f>_xlfn.RANK.AVG(Table2[[#This Row],[1Y Return vs Nifty Z-Score]],Table2[1Y Return vs Nifty Z-Score])</f>
        <v>76</v>
      </c>
      <c r="AT90">
        <f>_xlfn.RANK.AVG(Table2[[#This Row],[6M Return vs Nifty Z-Score]],Table2[6M Return vs Nifty Z-Score])</f>
        <v>160</v>
      </c>
      <c r="AU90">
        <f>_xlfn.RANK.AVG(Table2[[#This Row],[Sharpe Ratio Z-Score]],Table2[Sharpe Ratio Z-Score])</f>
        <v>240</v>
      </c>
      <c r="AV90">
        <f>(Table2[[#This Row],[Rank 1Y]]+Table2[[#This Row],[Rank 6M]]+Table2[[#This Row],[Rank Sharpe]])/3</f>
        <v>158.66666666666666</v>
      </c>
    </row>
    <row r="91" spans="1:48" x14ac:dyDescent="0.3">
      <c r="A91" t="s">
        <v>958</v>
      </c>
      <c r="B91" t="s">
        <v>959</v>
      </c>
      <c r="C91" t="s">
        <v>3133</v>
      </c>
      <c r="D91" t="s">
        <v>51</v>
      </c>
      <c r="E91">
        <v>15285.19194864</v>
      </c>
      <c r="F91">
        <v>2010.9</v>
      </c>
      <c r="G91">
        <v>33.167004567404398</v>
      </c>
      <c r="H91">
        <f>(Table2[[#This Row],[1Y Return vs Nifty]]-AVERAGE(Table2[1Y Return vs Nifty]))/_xlfn.STDEV.P(Table2[1Y Return vs Nifty])</f>
        <v>0.29256513624499098</v>
      </c>
      <c r="I91">
        <v>9.7933706932090292</v>
      </c>
      <c r="J91">
        <f>(Table2[[#This Row],[1M Return vs Nifty]]-AVERAGE(Table2[1M Return vs Nifty]))/_xlfn.STDEV.P(Table2[1M Return vs Nifty])</f>
        <v>1.2005334311023079</v>
      </c>
      <c r="K91">
        <v>45.714017951803399</v>
      </c>
      <c r="L91">
        <f>(Table2[[#This Row],[6M Return vs Nifty]]-AVERAGE(Table2[6M Return vs Nifty]))/_xlfn.STDEV.P(Table2[6M Return vs Nifty])</f>
        <v>1.3382514438771222</v>
      </c>
      <c r="M91">
        <v>3.5355185807965599</v>
      </c>
      <c r="N91">
        <f>(Table2[[#This Row],[1W Return vs Nifty]]-AVERAGE(Table2[1W Return vs Nifty]))/_xlfn.STDEV.P(Table2[1W Return vs Nifty])</f>
        <v>0.47349473165388678</v>
      </c>
      <c r="O91">
        <v>1975.75</v>
      </c>
      <c r="P91">
        <v>1909.4565284415701</v>
      </c>
      <c r="Q91">
        <v>1610.0005906921001</v>
      </c>
      <c r="R91">
        <v>53.376613795503097</v>
      </c>
      <c r="S91" s="1">
        <f>(Table2[[#This Row],[Close Price]]-Table2[[#This Row],[20D EMA]])/Table2[[#This Row],[20D EMA]]</f>
        <v>1.779071238770092E-2</v>
      </c>
      <c r="T91" s="1">
        <f>(Table2[[#This Row],[Close Price]]-Table2[[#This Row],[50D EMA]])/Table2[[#This Row],[50D EMA]]</f>
        <v>5.312688194123201E-2</v>
      </c>
      <c r="U91" s="1">
        <f>(Table2[[#This Row],[Close Price]]-Table2[[#This Row],[200D EMA]])/Table2[[#This Row],[200D EMA]]</f>
        <v>0.24900575293302413</v>
      </c>
      <c r="V91">
        <v>0.33634827486226299</v>
      </c>
      <c r="W91">
        <v>2002.3</v>
      </c>
      <c r="X91">
        <v>2061</v>
      </c>
      <c r="Y91">
        <v>1990</v>
      </c>
      <c r="Z91">
        <v>2070.9499999999998</v>
      </c>
      <c r="AA91">
        <v>1951.05</v>
      </c>
      <c r="AB91">
        <v>2176.75</v>
      </c>
      <c r="AC91" s="1">
        <f>(Table2[[#This Row],[Close Price]]/Table2[[#This Row],[Day Low]])-1</f>
        <v>4.2950606802178992E-3</v>
      </c>
      <c r="AD91" s="1">
        <f>(Table2[[#This Row],[Day High]]/Table2[[#This Row],[Close Price]])-1</f>
        <v>2.4914217514545589E-2</v>
      </c>
      <c r="AE91" s="1">
        <f>(Table2[[#This Row],[Close Price]]/Table2[[#This Row],[Current Week Low]])-1</f>
        <v>1.0502512562814204E-2</v>
      </c>
      <c r="AF91" s="1">
        <f>(Table2[[#This Row],[Current Week High]]/Table2[[#This Row],[Close Price]])-1</f>
        <v>2.9862250733502238E-2</v>
      </c>
      <c r="AG91" s="1">
        <f>(Table2[[#This Row],[Close Price]]/Table2[[#This Row],[Current Month Low]])-1</f>
        <v>3.0675789959252686E-2</v>
      </c>
      <c r="AH91" s="1">
        <f>(Table2[[#This Row],[Current Month High]]/Table2[[#This Row],[Close Price]])-1</f>
        <v>8.2475508478790482E-2</v>
      </c>
      <c r="AI91">
        <v>8.2475508478790402</v>
      </c>
      <c r="AJ91">
        <v>70.704584040746994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0.11</v>
      </c>
      <c r="AM91" t="s">
        <v>3180</v>
      </c>
      <c r="AN91">
        <v>12.3</v>
      </c>
      <c r="AO91" t="s">
        <v>3180</v>
      </c>
      <c r="AP91">
        <v>0.10635526229496201</v>
      </c>
      <c r="AQ91">
        <f>(Table2[[#This Row],[Sharpe Ratio]]-AVERAGE(Table2[Sharpe Ratio]))/_xlfn.STDEV.P(Table2[Sharpe Ratio])</f>
        <v>0.57487351443631274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3.8797182573146207</v>
      </c>
      <c r="AS91">
        <f>_xlfn.RANK.AVG(Table2[[#This Row],[1Y Return vs Nifty Z-Score]],Table2[1Y Return vs Nifty Z-Score])</f>
        <v>215</v>
      </c>
      <c r="AT91">
        <f>_xlfn.RANK.AVG(Table2[[#This Row],[6M Return vs Nifty Z-Score]],Table2[6M Return vs Nifty Z-Score])</f>
        <v>61</v>
      </c>
      <c r="AU91">
        <f>_xlfn.RANK.AVG(Table2[[#This Row],[Sharpe Ratio Z-Score]],Table2[Sharpe Ratio Z-Score])</f>
        <v>203</v>
      </c>
      <c r="AV91">
        <f>(Table2[[#This Row],[Rank 1Y]]+Table2[[#This Row],[Rank 6M]]+Table2[[#This Row],[Rank Sharpe]])/3</f>
        <v>159.66666666666666</v>
      </c>
    </row>
    <row r="92" spans="1:48" x14ac:dyDescent="0.3">
      <c r="A92" t="s">
        <v>187</v>
      </c>
      <c r="B92" t="s">
        <v>188</v>
      </c>
      <c r="C92" t="s">
        <v>3134</v>
      </c>
      <c r="D92" t="s">
        <v>57</v>
      </c>
      <c r="E92">
        <v>130889.469557944</v>
      </c>
      <c r="F92">
        <v>750.05</v>
      </c>
      <c r="G92">
        <v>69.656979053657693</v>
      </c>
      <c r="H92">
        <f>(Table2[[#This Row],[1Y Return vs Nifty]]-AVERAGE(Table2[1Y Return vs Nifty]))/_xlfn.STDEV.P(Table2[1Y Return vs Nifty])</f>
        <v>0.98930538172188598</v>
      </c>
      <c r="I92">
        <v>7.7426945194144103</v>
      </c>
      <c r="J92">
        <f>(Table2[[#This Row],[1M Return vs Nifty]]-AVERAGE(Table2[1M Return vs Nifty]))/_xlfn.STDEV.P(Table2[1M Return vs Nifty])</f>
        <v>0.9736959741643445</v>
      </c>
      <c r="K92">
        <v>22.290307032615299</v>
      </c>
      <c r="L92">
        <f>(Table2[[#This Row],[6M Return vs Nifty]]-AVERAGE(Table2[6M Return vs Nifty]))/_xlfn.STDEV.P(Table2[6M Return vs Nifty])</f>
        <v>0.54972726280247408</v>
      </c>
      <c r="M92">
        <v>13.821383992702399</v>
      </c>
      <c r="N92">
        <f>(Table2[[#This Row],[1W Return vs Nifty]]-AVERAGE(Table2[1W Return vs Nifty]))/_xlfn.STDEV.P(Table2[1W Return vs Nifty])</f>
        <v>2.5708173895199717</v>
      </c>
      <c r="O92">
        <v>698.81</v>
      </c>
      <c r="P92">
        <v>702.92128286533398</v>
      </c>
      <c r="Q92">
        <v>633.87956191623095</v>
      </c>
      <c r="R92">
        <v>73.519260080736203</v>
      </c>
      <c r="S92" s="1">
        <f>(Table2[[#This Row],[Close Price]]-Table2[[#This Row],[20D EMA]])/Table2[[#This Row],[20D EMA]]</f>
        <v>7.332465190824404E-2</v>
      </c>
      <c r="T92" s="1">
        <f>(Table2[[#This Row],[Close Price]]-Table2[[#This Row],[50D EMA]])/Table2[[#This Row],[50D EMA]]</f>
        <v>6.7046934391506996E-2</v>
      </c>
      <c r="U92" s="1">
        <f>(Table2[[#This Row],[Close Price]]-Table2[[#This Row],[200D EMA]])/Table2[[#This Row],[200D EMA]]</f>
        <v>0.18326894423379636</v>
      </c>
      <c r="V92">
        <v>1.1150308541506699</v>
      </c>
      <c r="W92">
        <v>739.3</v>
      </c>
      <c r="X92">
        <v>776.9</v>
      </c>
      <c r="Y92">
        <v>706.15</v>
      </c>
      <c r="Z92">
        <v>776.9</v>
      </c>
      <c r="AA92">
        <v>652.1</v>
      </c>
      <c r="AB92">
        <v>776.9</v>
      </c>
      <c r="AC92" s="1">
        <f>(Table2[[#This Row],[Close Price]]/Table2[[#This Row],[Day Low]])-1</f>
        <v>1.4540781820641113E-2</v>
      </c>
      <c r="AD92" s="1">
        <f>(Table2[[#This Row],[Day High]]/Table2[[#This Row],[Close Price]])-1</f>
        <v>3.5797613492433822E-2</v>
      </c>
      <c r="AE92" s="1">
        <f>(Table2[[#This Row],[Close Price]]/Table2[[#This Row],[Current Week Low]])-1</f>
        <v>6.2168094597465196E-2</v>
      </c>
      <c r="AF92" s="1">
        <f>(Table2[[#This Row],[Current Week High]]/Table2[[#This Row],[Close Price]])-1</f>
        <v>3.5797613492433822E-2</v>
      </c>
      <c r="AG92" s="1">
        <f>(Table2[[#This Row],[Close Price]]/Table2[[#This Row],[Current Month Low]])-1</f>
        <v>0.15020702346265891</v>
      </c>
      <c r="AH92" s="1">
        <f>(Table2[[#This Row],[Current Month High]]/Table2[[#This Row],[Close Price]])-1</f>
        <v>3.5797613492433822E-2</v>
      </c>
      <c r="AI92">
        <v>7.3128458102793097</v>
      </c>
      <c r="AJ92">
        <v>94.919438669438605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0.22</v>
      </c>
      <c r="AM92" t="s">
        <v>3180</v>
      </c>
      <c r="AN92">
        <v>12.13</v>
      </c>
      <c r="AO92" t="s">
        <v>3180</v>
      </c>
      <c r="AP92">
        <v>9.9570018861229001E-2</v>
      </c>
      <c r="AQ92">
        <f>(Table2[[#This Row],[Sharpe Ratio]]-AVERAGE(Table2[Sharpe Ratio]))/_xlfn.STDEV.P(Table2[Sharpe Ratio])</f>
        <v>0.49484223967540314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96</v>
      </c>
      <c r="AT92">
        <f>_xlfn.RANK.AVG(Table2[[#This Row],[6M Return vs Nifty Z-Score]],Table2[6M Return vs Nifty Z-Score])</f>
        <v>164</v>
      </c>
      <c r="AU92">
        <f>_xlfn.RANK.AVG(Table2[[#This Row],[Sharpe Ratio Z-Score]],Table2[Sharpe Ratio Z-Score])</f>
        <v>226</v>
      </c>
      <c r="AV92">
        <f>(Table2[[#This Row],[Rank 1Y]]+Table2[[#This Row],[Rank 6M]]+Table2[[#This Row],[Rank Sharpe]])/3</f>
        <v>162</v>
      </c>
    </row>
    <row r="93" spans="1:48" x14ac:dyDescent="0.3">
      <c r="A93" t="s">
        <v>768</v>
      </c>
      <c r="B93" t="s">
        <v>769</v>
      </c>
      <c r="C93" t="s">
        <v>3140</v>
      </c>
      <c r="D93" t="s">
        <v>289</v>
      </c>
      <c r="E93">
        <v>20722.945901710002</v>
      </c>
      <c r="F93">
        <v>6135.35</v>
      </c>
      <c r="G93">
        <v>71.828468144871593</v>
      </c>
      <c r="H93">
        <f>(Table2[[#This Row],[1Y Return vs Nifty]]-AVERAGE(Table2[1Y Return vs Nifty]))/_xlfn.STDEV.P(Table2[1Y Return vs Nifty])</f>
        <v>1.030767834457575</v>
      </c>
      <c r="I93">
        <v>24.116467038084799</v>
      </c>
      <c r="J93">
        <f>(Table2[[#This Row],[1M Return vs Nifty]]-AVERAGE(Table2[1M Return vs Nifty]))/_xlfn.STDEV.P(Table2[1M Return vs Nifty])</f>
        <v>2.7848960876094102</v>
      </c>
      <c r="K93">
        <v>53.258552751137401</v>
      </c>
      <c r="L93">
        <f>(Table2[[#This Row],[6M Return vs Nifty]]-AVERAGE(Table2[6M Return vs Nifty]))/_xlfn.STDEV.P(Table2[6M Return vs Nifty])</f>
        <v>1.5922269196144327</v>
      </c>
      <c r="M93">
        <v>1.7523578972353699</v>
      </c>
      <c r="N93">
        <f>(Table2[[#This Row],[1W Return vs Nifty]]-AVERAGE(Table2[1W Return vs Nifty]))/_xlfn.STDEV.P(Table2[1W Return vs Nifty])</f>
        <v>0.10990225260783716</v>
      </c>
      <c r="O93">
        <v>5937.07</v>
      </c>
      <c r="P93">
        <v>5431.1712335852599</v>
      </c>
      <c r="Q93">
        <v>4407.9548453940197</v>
      </c>
      <c r="R93">
        <v>55.342700230202801</v>
      </c>
      <c r="S93" s="1">
        <f>(Table2[[#This Row],[Close Price]]-Table2[[#This Row],[20D EMA]])/Table2[[#This Row],[20D EMA]]</f>
        <v>3.3396944957698099E-2</v>
      </c>
      <c r="T93" s="1">
        <f>(Table2[[#This Row],[Close Price]]-Table2[[#This Row],[50D EMA]])/Table2[[#This Row],[50D EMA]]</f>
        <v>0.12965504789468651</v>
      </c>
      <c r="U93" s="1">
        <f>(Table2[[#This Row],[Close Price]]-Table2[[#This Row],[200D EMA]])/Table2[[#This Row],[200D EMA]]</f>
        <v>0.3918813180246114</v>
      </c>
      <c r="V93">
        <v>0.71335368829872903</v>
      </c>
      <c r="W93">
        <v>6072.15</v>
      </c>
      <c r="X93">
        <v>6289.8</v>
      </c>
      <c r="Y93">
        <v>5870</v>
      </c>
      <c r="Z93">
        <v>6289.8</v>
      </c>
      <c r="AA93">
        <v>5870</v>
      </c>
      <c r="AB93">
        <v>6340</v>
      </c>
      <c r="AC93" s="1">
        <f>(Table2[[#This Row],[Close Price]]/Table2[[#This Row],[Day Low]])-1</f>
        <v>1.0408175028614464E-2</v>
      </c>
      <c r="AD93" s="1">
        <f>(Table2[[#This Row],[Day High]]/Table2[[#This Row],[Close Price]])-1</f>
        <v>2.517378796645664E-2</v>
      </c>
      <c r="AE93" s="1">
        <f>(Table2[[#This Row],[Close Price]]/Table2[[#This Row],[Current Week Low]])-1</f>
        <v>4.5204429301533233E-2</v>
      </c>
      <c r="AF93" s="1">
        <f>(Table2[[#This Row],[Current Week High]]/Table2[[#This Row],[Close Price]])-1</f>
        <v>2.517378796645664E-2</v>
      </c>
      <c r="AG93" s="1">
        <f>(Table2[[#This Row],[Close Price]]/Table2[[#This Row],[Current Month Low]])-1</f>
        <v>4.5204429301533233E-2</v>
      </c>
      <c r="AH93" s="1">
        <f>(Table2[[#This Row],[Current Month High]]/Table2[[#This Row],[Close Price]])-1</f>
        <v>3.3355880267629257E-2</v>
      </c>
      <c r="AI93">
        <v>16.684459729273701</v>
      </c>
      <c r="AJ93">
        <v>105.024227234753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0.55000000000000004</v>
      </c>
      <c r="AM93" t="s">
        <v>3180</v>
      </c>
      <c r="AN93">
        <v>-0.57999999999999996</v>
      </c>
      <c r="AO93" t="s">
        <v>3181</v>
      </c>
      <c r="AP93">
        <v>6.0191451506106997E-2</v>
      </c>
      <c r="AQ93">
        <f>(Table2[[#This Row],[Sharpe Ratio]]-AVERAGE(Table2[Sharpe Ratio]))/_xlfn.STDEV.P(Table2[Sharpe Ratio])</f>
        <v>3.0375935044251626E-2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5.548169029333506</v>
      </c>
      <c r="AS93">
        <f>_xlfn.RANK.AVG(Table2[[#This Row],[1Y Return vs Nifty Z-Score]],Table2[1Y Return vs Nifty Z-Score])</f>
        <v>93</v>
      </c>
      <c r="AT93">
        <f>_xlfn.RANK.AVG(Table2[[#This Row],[6M Return vs Nifty Z-Score]],Table2[6M Return vs Nifty Z-Score])</f>
        <v>49</v>
      </c>
      <c r="AU93">
        <f>_xlfn.RANK.AVG(Table2[[#This Row],[Sharpe Ratio Z-Score]],Table2[Sharpe Ratio Z-Score])</f>
        <v>345</v>
      </c>
      <c r="AV93">
        <f>(Table2[[#This Row],[Rank 1Y]]+Table2[[#This Row],[Rank 6M]]+Table2[[#This Row],[Rank Sharpe]])/3</f>
        <v>162.33333333333334</v>
      </c>
    </row>
    <row r="94" spans="1:48" x14ac:dyDescent="0.3">
      <c r="A94" t="s">
        <v>826</v>
      </c>
      <c r="B94" t="s">
        <v>827</v>
      </c>
      <c r="C94" t="s">
        <v>3133</v>
      </c>
      <c r="D94" t="s">
        <v>51</v>
      </c>
      <c r="E94">
        <v>18511.375</v>
      </c>
      <c r="F94">
        <v>7404.55</v>
      </c>
      <c r="G94">
        <v>37.172487191418497</v>
      </c>
      <c r="H94">
        <f>(Table2[[#This Row],[1Y Return vs Nifty]]-AVERAGE(Table2[1Y Return vs Nifty]))/_xlfn.STDEV.P(Table2[1Y Return vs Nifty])</f>
        <v>0.36904589530280779</v>
      </c>
      <c r="I94">
        <v>-2.6421803948211098</v>
      </c>
      <c r="J94">
        <f>(Table2[[#This Row],[1M Return vs Nifty]]-AVERAGE(Table2[1M Return vs Nifty]))/_xlfn.STDEV.P(Table2[1M Return vs Nifty])</f>
        <v>-0.17503664694230067</v>
      </c>
      <c r="K94">
        <v>31.089024565249201</v>
      </c>
      <c r="L94">
        <f>(Table2[[#This Row],[6M Return vs Nifty]]-AVERAGE(Table2[6M Return vs Nifty]))/_xlfn.STDEV.P(Table2[6M Return vs Nifty])</f>
        <v>0.84592292372330058</v>
      </c>
      <c r="M94">
        <v>0.76569250206596196</v>
      </c>
      <c r="N94">
        <f>(Table2[[#This Row],[1W Return vs Nifty]]-AVERAGE(Table2[1W Return vs Nifty]))/_xlfn.STDEV.P(Table2[1W Return vs Nifty])</f>
        <v>-9.1282150079944904E-2</v>
      </c>
      <c r="O94">
        <v>7405.68</v>
      </c>
      <c r="P94">
        <v>7278.3896202360902</v>
      </c>
      <c r="Q94">
        <v>6416.21584823382</v>
      </c>
      <c r="R94">
        <v>49.879398083023197</v>
      </c>
      <c r="S94" s="1">
        <f>(Table2[[#This Row],[Close Price]]-Table2[[#This Row],[20D EMA]])/Table2[[#This Row],[20D EMA]]</f>
        <v>-1.5258558295796053E-4</v>
      </c>
      <c r="T94" s="1">
        <f>(Table2[[#This Row],[Close Price]]-Table2[[#This Row],[50D EMA]])/Table2[[#This Row],[50D EMA]]</f>
        <v>1.7333556782003889E-2</v>
      </c>
      <c r="U94" s="1">
        <f>(Table2[[#This Row],[Close Price]]-Table2[[#This Row],[200D EMA]])/Table2[[#This Row],[200D EMA]]</f>
        <v>0.15403692381051007</v>
      </c>
      <c r="V94">
        <v>0.28734992524112102</v>
      </c>
      <c r="W94">
        <v>7216.55</v>
      </c>
      <c r="X94">
        <v>7777</v>
      </c>
      <c r="Y94">
        <v>7215.55</v>
      </c>
      <c r="Z94">
        <v>7777</v>
      </c>
      <c r="AA94">
        <v>7215.55</v>
      </c>
      <c r="AB94">
        <v>7777</v>
      </c>
      <c r="AC94" s="1">
        <f>(Table2[[#This Row],[Close Price]]/Table2[[#This Row],[Day Low]])-1</f>
        <v>2.6051229465603454E-2</v>
      </c>
      <c r="AD94" s="1">
        <f>(Table2[[#This Row],[Day High]]/Table2[[#This Row],[Close Price]])-1</f>
        <v>5.0300153284129401E-2</v>
      </c>
      <c r="AE94" s="1">
        <f>(Table2[[#This Row],[Close Price]]/Table2[[#This Row],[Current Week Low]])-1</f>
        <v>2.6193429468301055E-2</v>
      </c>
      <c r="AF94" s="1">
        <f>(Table2[[#This Row],[Current Week High]]/Table2[[#This Row],[Close Price]])-1</f>
        <v>5.0300153284129401E-2</v>
      </c>
      <c r="AG94" s="1">
        <f>(Table2[[#This Row],[Close Price]]/Table2[[#This Row],[Current Month Low]])-1</f>
        <v>2.6193429468301055E-2</v>
      </c>
      <c r="AH94" s="1">
        <f>(Table2[[#This Row],[Current Month High]]/Table2[[#This Row],[Close Price]])-1</f>
        <v>5.0300153284129401E-2</v>
      </c>
      <c r="AI94">
        <v>9.9189012161441106</v>
      </c>
      <c r="AJ94">
        <v>64.180709534368006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</v>
      </c>
      <c r="AM94" t="s">
        <v>3180</v>
      </c>
      <c r="AN94">
        <v>3.67</v>
      </c>
      <c r="AO94" t="s">
        <v>3180</v>
      </c>
      <c r="AP94">
        <v>0.11018594862407299</v>
      </c>
      <c r="AQ94">
        <f>(Table2[[#This Row],[Sharpe Ratio]]-AVERAGE(Table2[Sharpe Ratio]))/_xlfn.STDEV.P(Table2[Sharpe Ratio])</f>
        <v>0.62005608056265071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1.5687061025665132</v>
      </c>
      <c r="AS94">
        <f>_xlfn.RANK.AVG(Table2[[#This Row],[1Y Return vs Nifty Z-Score]],Table2[1Y Return vs Nifty Z-Score])</f>
        <v>190</v>
      </c>
      <c r="AT94">
        <f>_xlfn.RANK.AVG(Table2[[#This Row],[6M Return vs Nifty Z-Score]],Table2[6M Return vs Nifty Z-Score])</f>
        <v>110</v>
      </c>
      <c r="AU94">
        <f>_xlfn.RANK.AVG(Table2[[#This Row],[Sharpe Ratio Z-Score]],Table2[Sharpe Ratio Z-Score])</f>
        <v>191</v>
      </c>
      <c r="AV94">
        <f>(Table2[[#This Row],[Rank 1Y]]+Table2[[#This Row],[Rank 6M]]+Table2[[#This Row],[Rank Sharpe]])/3</f>
        <v>163.66666666666666</v>
      </c>
    </row>
    <row r="95" spans="1:48" x14ac:dyDescent="0.3">
      <c r="A95" t="s">
        <v>1639</v>
      </c>
      <c r="B95" t="s">
        <v>1640</v>
      </c>
      <c r="C95" t="s">
        <v>3132</v>
      </c>
      <c r="D95" t="s">
        <v>48</v>
      </c>
      <c r="E95">
        <v>5502.3955963199996</v>
      </c>
      <c r="F95">
        <v>727.2</v>
      </c>
      <c r="G95">
        <v>46.483266846512898</v>
      </c>
      <c r="H95">
        <f>(Table2[[#This Row],[1Y Return vs Nifty]]-AVERAGE(Table2[1Y Return vs Nifty]))/_xlfn.STDEV.P(Table2[1Y Return vs Nifty])</f>
        <v>0.54682609366703638</v>
      </c>
      <c r="I95">
        <v>3.47792461479139</v>
      </c>
      <c r="J95">
        <f>(Table2[[#This Row],[1M Return vs Nifty]]-AVERAGE(Table2[1M Return vs Nifty]))/_xlfn.STDEV.P(Table2[1M Return vs Nifty])</f>
        <v>0.50194447485271465</v>
      </c>
      <c r="K95">
        <v>8.9252718499943899</v>
      </c>
      <c r="L95">
        <f>(Table2[[#This Row],[6M Return vs Nifty]]-AVERAGE(Table2[6M Return vs Nifty]))/_xlfn.STDEV.P(Table2[6M Return vs Nifty])</f>
        <v>9.9813350409667809E-2</v>
      </c>
      <c r="M95">
        <v>-0.80483224215228499</v>
      </c>
      <c r="N95">
        <f>(Table2[[#This Row],[1W Return vs Nifty]]-AVERAGE(Table2[1W Return vs Nifty]))/_xlfn.STDEV.P(Table2[1W Return vs Nifty])</f>
        <v>-0.41151744374571625</v>
      </c>
      <c r="O95">
        <v>747.61</v>
      </c>
      <c r="P95">
        <v>760.33685139094803</v>
      </c>
      <c r="Q95">
        <v>711.32287428912105</v>
      </c>
      <c r="R95">
        <v>38.684119586726901</v>
      </c>
      <c r="S95" s="1">
        <f>(Table2[[#This Row],[Close Price]]-Table2[[#This Row],[20D EMA]])/Table2[[#This Row],[20D EMA]]</f>
        <v>-2.7300330386163866E-2</v>
      </c>
      <c r="T95" s="1">
        <f>(Table2[[#This Row],[Close Price]]-Table2[[#This Row],[50D EMA]])/Table2[[#This Row],[50D EMA]]</f>
        <v>-4.3581803683890842E-2</v>
      </c>
      <c r="U95" s="1">
        <f>(Table2[[#This Row],[Close Price]]-Table2[[#This Row],[200D EMA]])/Table2[[#This Row],[200D EMA]]</f>
        <v>2.2320561147068717E-2</v>
      </c>
      <c r="V95">
        <v>0.69395830253564394</v>
      </c>
      <c r="W95">
        <v>725</v>
      </c>
      <c r="X95">
        <v>750</v>
      </c>
      <c r="Y95">
        <v>725</v>
      </c>
      <c r="Z95">
        <v>756.6</v>
      </c>
      <c r="AA95">
        <v>725</v>
      </c>
      <c r="AB95">
        <v>798.95</v>
      </c>
      <c r="AC95" s="1">
        <f>(Table2[[#This Row],[Close Price]]/Table2[[#This Row],[Day Low]])-1</f>
        <v>3.0344827586208378E-3</v>
      </c>
      <c r="AD95" s="1">
        <f>(Table2[[#This Row],[Day High]]/Table2[[#This Row],[Close Price]])-1</f>
        <v>3.1353135313531233E-2</v>
      </c>
      <c r="AE95" s="1">
        <f>(Table2[[#This Row],[Close Price]]/Table2[[#This Row],[Current Week Low]])-1</f>
        <v>3.0344827586208378E-3</v>
      </c>
      <c r="AF95" s="1">
        <f>(Table2[[#This Row],[Current Week High]]/Table2[[#This Row],[Close Price]])-1</f>
        <v>4.0429042904290391E-2</v>
      </c>
      <c r="AG95" s="1">
        <f>(Table2[[#This Row],[Close Price]]/Table2[[#This Row],[Current Month Low]])-1</f>
        <v>3.0344827586208378E-3</v>
      </c>
      <c r="AH95" s="1">
        <f>(Table2[[#This Row],[Current Month High]]/Table2[[#This Row],[Close Price]])-1</f>
        <v>9.8666116611661137E-2</v>
      </c>
      <c r="AI95">
        <v>28.822882288228801</v>
      </c>
      <c r="AJ95">
        <v>78.082527243785904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-0.06</v>
      </c>
      <c r="AM95" t="s">
        <v>3181</v>
      </c>
      <c r="AN95">
        <v>4.3099999999999996</v>
      </c>
      <c r="AO95" t="s">
        <v>3180</v>
      </c>
      <c r="AP95">
        <v>0.16803006348376201</v>
      </c>
      <c r="AQ95">
        <f>(Table2[[#This Row],[Sharpe Ratio]]-AVERAGE(Table2[Sharpe Ratio]))/_xlfn.STDEV.P(Table2[Sharpe Ratio])</f>
        <v>1.3023216904628816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156</v>
      </c>
      <c r="AT95">
        <f>_xlfn.RANK.AVG(Table2[[#This Row],[6M Return vs Nifty Z-Score]],Table2[6M Return vs Nifty Z-Score])</f>
        <v>276</v>
      </c>
      <c r="AU95">
        <f>_xlfn.RANK.AVG(Table2[[#This Row],[Sharpe Ratio Z-Score]],Table2[Sharpe Ratio Z-Score])</f>
        <v>62</v>
      </c>
      <c r="AV95">
        <f>(Table2[[#This Row],[Rank 1Y]]+Table2[[#This Row],[Rank 6M]]+Table2[[#This Row],[Rank Sharpe]])/3</f>
        <v>164.66666666666666</v>
      </c>
    </row>
    <row r="96" spans="1:48" x14ac:dyDescent="0.3">
      <c r="A96" t="s">
        <v>1507</v>
      </c>
      <c r="B96" t="s">
        <v>1508</v>
      </c>
      <c r="C96" t="s">
        <v>3131</v>
      </c>
      <c r="D96" t="s">
        <v>231</v>
      </c>
      <c r="E96">
        <v>6584.6362627500002</v>
      </c>
      <c r="F96">
        <v>341.25</v>
      </c>
      <c r="G96">
        <v>9.9997666234772797</v>
      </c>
      <c r="H96">
        <f>(Table2[[#This Row],[1Y Return vs Nifty]]-AVERAGE(Table2[1Y Return vs Nifty]))/_xlfn.STDEV.P(Table2[1Y Return vs Nifty])</f>
        <v>-0.14979053210863719</v>
      </c>
      <c r="I96">
        <v>16.528480163849601</v>
      </c>
      <c r="J96">
        <f>(Table2[[#This Row],[1M Return vs Nifty]]-AVERAGE(Table2[1M Return vs Nifty]))/_xlfn.STDEV.P(Table2[1M Return vs Nifty])</f>
        <v>1.9455438447610727</v>
      </c>
      <c r="K96">
        <v>46.367267781655698</v>
      </c>
      <c r="L96">
        <f>(Table2[[#This Row],[6M Return vs Nifty]]-AVERAGE(Table2[6M Return vs Nifty]))/_xlfn.STDEV.P(Table2[6M Return vs Nifty])</f>
        <v>1.360242121993777</v>
      </c>
      <c r="M96">
        <v>10.698137237462401</v>
      </c>
      <c r="N96">
        <f>(Table2[[#This Row],[1W Return vs Nifty]]-AVERAGE(Table2[1W Return vs Nifty]))/_xlfn.STDEV.P(Table2[1W Return vs Nifty])</f>
        <v>1.9339768395464656</v>
      </c>
      <c r="O96">
        <v>315.33999999999997</v>
      </c>
      <c r="P96">
        <v>299.30716535342498</v>
      </c>
      <c r="Q96">
        <v>259.926158522972</v>
      </c>
      <c r="R96">
        <v>67.675551677975307</v>
      </c>
      <c r="S96" s="1">
        <f>(Table2[[#This Row],[Close Price]]-Table2[[#This Row],[20D EMA]])/Table2[[#This Row],[20D EMA]]</f>
        <v>8.2165281917929933E-2</v>
      </c>
      <c r="T96" s="1">
        <f>(Table2[[#This Row],[Close Price]]-Table2[[#This Row],[50D EMA]])/Table2[[#This Row],[50D EMA]]</f>
        <v>0.14013307899611588</v>
      </c>
      <c r="U96" s="1">
        <f>(Table2[[#This Row],[Close Price]]-Table2[[#This Row],[200D EMA]])/Table2[[#This Row],[200D EMA]]</f>
        <v>0.31287286335146097</v>
      </c>
      <c r="V96">
        <v>1.8118340097033401</v>
      </c>
      <c r="W96">
        <v>336.6</v>
      </c>
      <c r="X96">
        <v>352.75</v>
      </c>
      <c r="Y96">
        <v>336.6</v>
      </c>
      <c r="Z96">
        <v>354.9</v>
      </c>
      <c r="AA96">
        <v>285.45</v>
      </c>
      <c r="AB96">
        <v>364.5</v>
      </c>
      <c r="AC96" s="1">
        <f>(Table2[[#This Row],[Close Price]]/Table2[[#This Row],[Day Low]])-1</f>
        <v>1.3814616755793097E-2</v>
      </c>
      <c r="AD96" s="1">
        <f>(Table2[[#This Row],[Day High]]/Table2[[#This Row],[Close Price]])-1</f>
        <v>3.3699633699633802E-2</v>
      </c>
      <c r="AE96" s="1">
        <f>(Table2[[#This Row],[Close Price]]/Table2[[#This Row],[Current Week Low]])-1</f>
        <v>1.3814616755793097E-2</v>
      </c>
      <c r="AF96" s="1">
        <f>(Table2[[#This Row],[Current Week High]]/Table2[[#This Row],[Close Price]])-1</f>
        <v>4.0000000000000036E-2</v>
      </c>
      <c r="AG96" s="1">
        <f>(Table2[[#This Row],[Close Price]]/Table2[[#This Row],[Current Month Low]])-1</f>
        <v>0.19548081975827647</v>
      </c>
      <c r="AH96" s="1">
        <f>(Table2[[#This Row],[Current Month High]]/Table2[[#This Row],[Close Price]])-1</f>
        <v>6.8131868131868112E-2</v>
      </c>
      <c r="AI96">
        <v>6.8131868131868103</v>
      </c>
      <c r="AJ96">
        <v>87.448503158472903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0.43</v>
      </c>
      <c r="AM96" t="s">
        <v>3180</v>
      </c>
      <c r="AN96">
        <v>27.45</v>
      </c>
      <c r="AO96" t="s">
        <v>3180</v>
      </c>
      <c r="AP96">
        <v>0.157833550379753</v>
      </c>
      <c r="AQ96">
        <f>(Table2[[#This Row],[Sharpe Ratio]]-AVERAGE(Table2[Sharpe Ratio]))/_xlfn.STDEV.P(Table2[Sharpe Ratio])</f>
        <v>1.1820548275566523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6.2720271017493303</v>
      </c>
      <c r="AS96">
        <f>_xlfn.RANK.AVG(Table2[[#This Row],[1Y Return vs Nifty Z-Score]],Table2[1Y Return vs Nifty Z-Score])</f>
        <v>347</v>
      </c>
      <c r="AT96">
        <f>_xlfn.RANK.AVG(Table2[[#This Row],[6M Return vs Nifty Z-Score]],Table2[6M Return vs Nifty Z-Score])</f>
        <v>60</v>
      </c>
      <c r="AU96">
        <f>_xlfn.RANK.AVG(Table2[[#This Row],[Sharpe Ratio Z-Score]],Table2[Sharpe Ratio Z-Score])</f>
        <v>87</v>
      </c>
      <c r="AV96">
        <f>(Table2[[#This Row],[Rank 1Y]]+Table2[[#This Row],[Rank 6M]]+Table2[[#This Row],[Rank Sharpe]])/3</f>
        <v>164.66666666666666</v>
      </c>
    </row>
    <row r="97" spans="1:48" x14ac:dyDescent="0.3">
      <c r="A97" t="s">
        <v>533</v>
      </c>
      <c r="B97" t="s">
        <v>534</v>
      </c>
      <c r="C97" t="s">
        <v>3139</v>
      </c>
      <c r="D97" t="s">
        <v>88</v>
      </c>
      <c r="E97">
        <v>37693.621874999997</v>
      </c>
      <c r="F97">
        <v>1028.3</v>
      </c>
      <c r="G97">
        <v>71.125049157108506</v>
      </c>
      <c r="H97">
        <f>(Table2[[#This Row],[1Y Return vs Nifty]]-AVERAGE(Table2[1Y Return vs Nifty]))/_xlfn.STDEV.P(Table2[1Y Return vs Nifty])</f>
        <v>1.0173367393387829</v>
      </c>
      <c r="I97">
        <v>-10.401162594135201</v>
      </c>
      <c r="J97">
        <f>(Table2[[#This Row],[1M Return vs Nifty]]-AVERAGE(Table2[1M Return vs Nifty]))/_xlfn.STDEV.P(Table2[1M Return vs Nifty])</f>
        <v>-1.0333036971038774</v>
      </c>
      <c r="K97">
        <v>4.0501139081685196</v>
      </c>
      <c r="L97">
        <f>(Table2[[#This Row],[6M Return vs Nifty]]-AVERAGE(Table2[6M Return vs Nifty]))/_xlfn.STDEV.P(Table2[6M Return vs Nifty])</f>
        <v>-6.4301547394110994E-2</v>
      </c>
      <c r="M97">
        <v>5.0466366979160002E-2</v>
      </c>
      <c r="N97">
        <f>(Table2[[#This Row],[1W Return vs Nifty]]-AVERAGE(Table2[1W Return vs Nifty]))/_xlfn.STDEV.P(Table2[1W Return vs Nifty])</f>
        <v>-0.23711917190984622</v>
      </c>
      <c r="O97">
        <v>1079.5899999999999</v>
      </c>
      <c r="P97">
        <v>1147.4698848203</v>
      </c>
      <c r="Q97">
        <v>1128.7366434354899</v>
      </c>
      <c r="R97">
        <v>36.676817875215299</v>
      </c>
      <c r="S97" s="1">
        <f>(Table2[[#This Row],[Close Price]]-Table2[[#This Row],[20D EMA]])/Table2[[#This Row],[20D EMA]]</f>
        <v>-4.7508776479959956E-2</v>
      </c>
      <c r="T97" s="1">
        <f>(Table2[[#This Row],[Close Price]]-Table2[[#This Row],[50D EMA]])/Table2[[#This Row],[50D EMA]]</f>
        <v>-0.10385447705145016</v>
      </c>
      <c r="U97" s="1">
        <f>(Table2[[#This Row],[Close Price]]-Table2[[#This Row],[200D EMA]])/Table2[[#This Row],[200D EMA]]</f>
        <v>-8.8981467926650279E-2</v>
      </c>
      <c r="V97">
        <v>0.55564386245841002</v>
      </c>
      <c r="W97">
        <v>1015.9</v>
      </c>
      <c r="X97">
        <v>1061.8499999999999</v>
      </c>
      <c r="Y97">
        <v>1015.9</v>
      </c>
      <c r="Z97">
        <v>1062.9000000000001</v>
      </c>
      <c r="AA97">
        <v>1015.9</v>
      </c>
      <c r="AB97">
        <v>1119.9000000000001</v>
      </c>
      <c r="AC97" s="1">
        <f>(Table2[[#This Row],[Close Price]]/Table2[[#This Row],[Day Low]])-1</f>
        <v>1.2205925780096383E-2</v>
      </c>
      <c r="AD97" s="1">
        <f>(Table2[[#This Row],[Day High]]/Table2[[#This Row],[Close Price]])-1</f>
        <v>3.2626665370028229E-2</v>
      </c>
      <c r="AE97" s="1">
        <f>(Table2[[#This Row],[Close Price]]/Table2[[#This Row],[Current Week Low]])-1</f>
        <v>1.2205925780096383E-2</v>
      </c>
      <c r="AF97" s="1">
        <f>(Table2[[#This Row],[Current Week High]]/Table2[[#This Row],[Close Price]])-1</f>
        <v>3.3647768161042535E-2</v>
      </c>
      <c r="AG97" s="1">
        <f>(Table2[[#This Row],[Close Price]]/Table2[[#This Row],[Current Month Low]])-1</f>
        <v>1.2205925780096383E-2</v>
      </c>
      <c r="AH97" s="1">
        <f>(Table2[[#This Row],[Current Month High]]/Table2[[#This Row],[Close Price]])-1</f>
        <v>8.9079062530390107E-2</v>
      </c>
      <c r="AI97">
        <v>74.530778955557693</v>
      </c>
      <c r="AJ97">
        <v>95.866666666666603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0</v>
      </c>
      <c r="AM97">
        <v>0</v>
      </c>
      <c r="AN97">
        <v>-0.52</v>
      </c>
      <c r="AO97" t="s">
        <v>3181</v>
      </c>
      <c r="AP97">
        <v>0.162028042259418</v>
      </c>
      <c r="AQ97">
        <f>(Table2[[#This Row],[Sharpe Ratio]]-AVERAGE(Table2[Sharpe Ratio]))/_xlfn.STDEV.P(Table2[Sharpe Ratio])</f>
        <v>1.231528444145702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95</v>
      </c>
      <c r="AT97">
        <f>_xlfn.RANK.AVG(Table2[[#This Row],[6M Return vs Nifty Z-Score]],Table2[6M Return vs Nifty Z-Score])</f>
        <v>327</v>
      </c>
      <c r="AU97">
        <f>_xlfn.RANK.AVG(Table2[[#This Row],[Sharpe Ratio Z-Score]],Table2[Sharpe Ratio Z-Score])</f>
        <v>73</v>
      </c>
      <c r="AV97">
        <f>(Table2[[#This Row],[Rank 1Y]]+Table2[[#This Row],[Rank 6M]]+Table2[[#This Row],[Rank Sharpe]])/3</f>
        <v>165</v>
      </c>
    </row>
    <row r="98" spans="1:48" x14ac:dyDescent="0.3">
      <c r="A98" t="s">
        <v>912</v>
      </c>
      <c r="B98" t="s">
        <v>913</v>
      </c>
      <c r="C98" t="s">
        <v>3141</v>
      </c>
      <c r="D98" t="s">
        <v>717</v>
      </c>
      <c r="E98">
        <v>16377.212368300001</v>
      </c>
      <c r="F98">
        <v>398.05</v>
      </c>
      <c r="G98">
        <v>20.428035027406999</v>
      </c>
      <c r="H98">
        <f>(Table2[[#This Row],[1Y Return vs Nifty]]-AVERAGE(Table2[1Y Return vs Nifty]))/_xlfn.STDEV.P(Table2[1Y Return vs Nifty])</f>
        <v>4.9327017025033768E-2</v>
      </c>
      <c r="I98">
        <v>17.776692146414899</v>
      </c>
      <c r="J98">
        <f>(Table2[[#This Row],[1M Return vs Nifty]]-AVERAGE(Table2[1M Return vs Nifty]))/_xlfn.STDEV.P(Table2[1M Return vs Nifty])</f>
        <v>2.0836159769986433</v>
      </c>
      <c r="K98">
        <v>17.895386999731301</v>
      </c>
      <c r="L98">
        <f>(Table2[[#This Row],[6M Return vs Nifty]]-AVERAGE(Table2[6M Return vs Nifty]))/_xlfn.STDEV.P(Table2[6M Return vs Nifty])</f>
        <v>0.40177885566176047</v>
      </c>
      <c r="M98">
        <v>8.08634027710103</v>
      </c>
      <c r="N98">
        <f>(Table2[[#This Row],[1W Return vs Nifty]]-AVERAGE(Table2[1W Return vs Nifty]))/_xlfn.STDEV.P(Table2[1W Return vs Nifty])</f>
        <v>1.4014226281748907</v>
      </c>
      <c r="O98">
        <v>396.61</v>
      </c>
      <c r="P98">
        <v>390.16634350158398</v>
      </c>
      <c r="Q98">
        <v>359.13050966393803</v>
      </c>
      <c r="R98">
        <v>47.820710728149798</v>
      </c>
      <c r="S98" s="1">
        <f>(Table2[[#This Row],[Close Price]]-Table2[[#This Row],[20D EMA]])/Table2[[#This Row],[20D EMA]]</f>
        <v>3.6307707823806704E-3</v>
      </c>
      <c r="T98" s="1">
        <f>(Table2[[#This Row],[Close Price]]-Table2[[#This Row],[50D EMA]])/Table2[[#This Row],[50D EMA]]</f>
        <v>2.0205885591420891E-2</v>
      </c>
      <c r="U98" s="1">
        <f>(Table2[[#This Row],[Close Price]]-Table2[[#This Row],[200D EMA]])/Table2[[#This Row],[200D EMA]]</f>
        <v>0.10837143959860582</v>
      </c>
      <c r="V98">
        <v>0.78277901289450602</v>
      </c>
      <c r="W98">
        <v>395.1</v>
      </c>
      <c r="X98">
        <v>436</v>
      </c>
      <c r="Y98">
        <v>395.1</v>
      </c>
      <c r="Z98">
        <v>436</v>
      </c>
      <c r="AA98">
        <v>390</v>
      </c>
      <c r="AB98">
        <v>436</v>
      </c>
      <c r="AC98" s="1">
        <f>(Table2[[#This Row],[Close Price]]/Table2[[#This Row],[Day Low]])-1</f>
        <v>7.4664641862818293E-3</v>
      </c>
      <c r="AD98" s="1">
        <f>(Table2[[#This Row],[Day High]]/Table2[[#This Row],[Close Price]])-1</f>
        <v>9.5339781434493176E-2</v>
      </c>
      <c r="AE98" s="1">
        <f>(Table2[[#This Row],[Close Price]]/Table2[[#This Row],[Current Week Low]])-1</f>
        <v>7.4664641862818293E-3</v>
      </c>
      <c r="AF98" s="1">
        <f>(Table2[[#This Row],[Current Week High]]/Table2[[#This Row],[Close Price]])-1</f>
        <v>9.5339781434493176E-2</v>
      </c>
      <c r="AG98" s="1">
        <f>(Table2[[#This Row],[Close Price]]/Table2[[#This Row],[Current Month Low]])-1</f>
        <v>2.0641025641025657E-2</v>
      </c>
      <c r="AH98" s="1">
        <f>(Table2[[#This Row],[Current Month High]]/Table2[[#This Row],[Close Price]])-1</f>
        <v>9.5339781434493176E-2</v>
      </c>
      <c r="AI98">
        <v>19.181007411129201</v>
      </c>
      <c r="AJ98">
        <v>54.462553356616198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-0.06</v>
      </c>
      <c r="AM98" t="s">
        <v>3181</v>
      </c>
      <c r="AN98">
        <v>6.63</v>
      </c>
      <c r="AO98" t="s">
        <v>3180</v>
      </c>
      <c r="AP98">
        <v>0.21171527347059499</v>
      </c>
      <c r="AQ98">
        <f>(Table2[[#This Row],[Sharpe Ratio]]-AVERAGE(Table2[Sharpe Ratio]))/_xlfn.STDEV.P(Table2[Sharpe Ratio])</f>
        <v>1.8175844187038321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5.7537288965641604</v>
      </c>
      <c r="AS98">
        <f>_xlfn.RANK.AVG(Table2[[#This Row],[1Y Return vs Nifty Z-Score]],Table2[1Y Return vs Nifty Z-Score])</f>
        <v>280</v>
      </c>
      <c r="AT98">
        <f>_xlfn.RANK.AVG(Table2[[#This Row],[6M Return vs Nifty Z-Score]],Table2[6M Return vs Nifty Z-Score])</f>
        <v>197</v>
      </c>
      <c r="AU98">
        <f>_xlfn.RANK.AVG(Table2[[#This Row],[Sharpe Ratio Z-Score]],Table2[Sharpe Ratio Z-Score])</f>
        <v>19</v>
      </c>
      <c r="AV98">
        <f>(Table2[[#This Row],[Rank 1Y]]+Table2[[#This Row],[Rank 6M]]+Table2[[#This Row],[Rank Sharpe]])/3</f>
        <v>165.33333333333334</v>
      </c>
    </row>
    <row r="99" spans="1:48" x14ac:dyDescent="0.3">
      <c r="A99" t="s">
        <v>876</v>
      </c>
      <c r="B99" t="s">
        <v>877</v>
      </c>
      <c r="C99" t="s">
        <v>3135</v>
      </c>
      <c r="D99" t="s">
        <v>792</v>
      </c>
      <c r="E99">
        <v>17060.517163515</v>
      </c>
      <c r="F99">
        <v>943.85</v>
      </c>
      <c r="G99">
        <v>11.172304964205001</v>
      </c>
      <c r="H99">
        <f>(Table2[[#This Row],[1Y Return vs Nifty]]-AVERAGE(Table2[1Y Return vs Nifty]))/_xlfn.STDEV.P(Table2[1Y Return vs Nifty])</f>
        <v>-0.12740206341684704</v>
      </c>
      <c r="I99">
        <v>1.13886228431367</v>
      </c>
      <c r="J99">
        <f>(Table2[[#This Row],[1M Return vs Nifty]]-AVERAGE(Table2[1M Return vs Nifty]))/_xlfn.STDEV.P(Table2[1M Return vs Nifty])</f>
        <v>0.24320691431279662</v>
      </c>
      <c r="K99">
        <v>28.6989606260918</v>
      </c>
      <c r="L99">
        <f>(Table2[[#This Row],[6M Return vs Nifty]]-AVERAGE(Table2[6M Return vs Nifty]))/_xlfn.STDEV.P(Table2[6M Return vs Nifty])</f>
        <v>0.76546499727253037</v>
      </c>
      <c r="M99">
        <v>6.5342118196802197</v>
      </c>
      <c r="N99">
        <f>(Table2[[#This Row],[1W Return vs Nifty]]-AVERAGE(Table2[1W Return vs Nifty]))/_xlfn.STDEV.P(Table2[1W Return vs Nifty])</f>
        <v>1.0849383994487993</v>
      </c>
      <c r="O99">
        <v>948.72</v>
      </c>
      <c r="P99">
        <v>952.01244659132999</v>
      </c>
      <c r="Q99">
        <v>848.29430197096497</v>
      </c>
      <c r="R99">
        <v>49.0614215017576</v>
      </c>
      <c r="S99" s="1">
        <f>(Table2[[#This Row],[Close Price]]-Table2[[#This Row],[20D EMA]])/Table2[[#This Row],[20D EMA]]</f>
        <v>-5.1332321443629354E-3</v>
      </c>
      <c r="T99" s="1">
        <f>(Table2[[#This Row],[Close Price]]-Table2[[#This Row],[50D EMA]])/Table2[[#This Row],[50D EMA]]</f>
        <v>-8.5738864240226236E-3</v>
      </c>
      <c r="U99" s="1">
        <f>(Table2[[#This Row],[Close Price]]-Table2[[#This Row],[200D EMA]])/Table2[[#This Row],[200D EMA]]</f>
        <v>0.11264451241393073</v>
      </c>
      <c r="V99">
        <v>0.32206819544988902</v>
      </c>
      <c r="W99">
        <v>935.1</v>
      </c>
      <c r="X99">
        <v>972.3</v>
      </c>
      <c r="Y99">
        <v>935.1</v>
      </c>
      <c r="Z99">
        <v>981.4</v>
      </c>
      <c r="AA99">
        <v>908.1</v>
      </c>
      <c r="AB99">
        <v>981.4</v>
      </c>
      <c r="AC99" s="1">
        <f>(Table2[[#This Row],[Close Price]]/Table2[[#This Row],[Day Low]])-1</f>
        <v>9.3572879905892137E-3</v>
      </c>
      <c r="AD99" s="1">
        <f>(Table2[[#This Row],[Day High]]/Table2[[#This Row],[Close Price]])-1</f>
        <v>3.0142501456799309E-2</v>
      </c>
      <c r="AE99" s="1">
        <f>(Table2[[#This Row],[Close Price]]/Table2[[#This Row],[Current Week Low]])-1</f>
        <v>9.3572879905892137E-3</v>
      </c>
      <c r="AF99" s="1">
        <f>(Table2[[#This Row],[Current Week High]]/Table2[[#This Row],[Close Price]])-1</f>
        <v>3.9783863961434518E-2</v>
      </c>
      <c r="AG99" s="1">
        <f>(Table2[[#This Row],[Close Price]]/Table2[[#This Row],[Current Month Low]])-1</f>
        <v>3.9367911023015179E-2</v>
      </c>
      <c r="AH99" s="1">
        <f>(Table2[[#This Row],[Current Month High]]/Table2[[#This Row],[Close Price]])-1</f>
        <v>3.9783863961434518E-2</v>
      </c>
      <c r="AI99">
        <v>12.7350744291995</v>
      </c>
      <c r="AJ99">
        <v>56.772693297898797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0.11</v>
      </c>
      <c r="AM99" t="s">
        <v>3180</v>
      </c>
      <c r="AN99">
        <v>4.0999999999999996</v>
      </c>
      <c r="AO99" t="s">
        <v>3180</v>
      </c>
      <c r="AP99">
        <v>0.19305000978339101</v>
      </c>
      <c r="AQ99">
        <f>(Table2[[#This Row],[Sharpe Ratio]]-AVERAGE(Table2[Sharpe Ratio]))/_xlfn.STDEV.P(Table2[Sharpe Ratio])</f>
        <v>1.5974294808265903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341</v>
      </c>
      <c r="AT99">
        <f>_xlfn.RANK.AVG(Table2[[#This Row],[6M Return vs Nifty Z-Score]],Table2[6M Return vs Nifty Z-Score])</f>
        <v>122</v>
      </c>
      <c r="AU99">
        <f>_xlfn.RANK.AVG(Table2[[#This Row],[Sharpe Ratio Z-Score]],Table2[Sharpe Ratio Z-Score])</f>
        <v>34</v>
      </c>
      <c r="AV99">
        <f>(Table2[[#This Row],[Rank 1Y]]+Table2[[#This Row],[Rank 6M]]+Table2[[#This Row],[Rank Sharpe]])/3</f>
        <v>165.66666666666666</v>
      </c>
    </row>
    <row r="100" spans="1:48" x14ac:dyDescent="0.3">
      <c r="A100" t="s">
        <v>587</v>
      </c>
      <c r="B100" t="s">
        <v>588</v>
      </c>
      <c r="C100" t="s">
        <v>3129</v>
      </c>
      <c r="D100" t="s">
        <v>376</v>
      </c>
      <c r="E100">
        <v>31807.71</v>
      </c>
      <c r="F100">
        <v>1521.9</v>
      </c>
      <c r="G100">
        <v>43.560217703446497</v>
      </c>
      <c r="H100">
        <f>(Table2[[#This Row],[1Y Return vs Nifty]]-AVERAGE(Table2[1Y Return vs Nifty]))/_xlfn.STDEV.P(Table2[1Y Return vs Nifty])</f>
        <v>0.49101333944742598</v>
      </c>
      <c r="I100">
        <v>8.8273235938000791</v>
      </c>
      <c r="J100">
        <f>(Table2[[#This Row],[1M Return vs Nifty]]-AVERAGE(Table2[1M Return vs Nifty]))/_xlfn.STDEV.P(Table2[1M Return vs Nifty])</f>
        <v>1.0936732304950474</v>
      </c>
      <c r="K100">
        <v>44.3738277504618</v>
      </c>
      <c r="L100">
        <f>(Table2[[#This Row],[6M Return vs Nifty]]-AVERAGE(Table2[6M Return vs Nifty]))/_xlfn.STDEV.P(Table2[6M Return vs Nifty])</f>
        <v>1.2931359459680583</v>
      </c>
      <c r="M100">
        <v>4.1939857313291604</v>
      </c>
      <c r="N100">
        <f>(Table2[[#This Row],[1W Return vs Nifty]]-AVERAGE(Table2[1W Return vs Nifty]))/_xlfn.STDEV.P(Table2[1W Return vs Nifty])</f>
        <v>0.60775840505117029</v>
      </c>
      <c r="O100">
        <v>1528.18</v>
      </c>
      <c r="P100">
        <v>1473.0978872063099</v>
      </c>
      <c r="Q100">
        <v>1215.2274307282501</v>
      </c>
      <c r="R100">
        <v>45.717688726820903</v>
      </c>
      <c r="S100" s="1">
        <f>(Table2[[#This Row],[Close Price]]-Table2[[#This Row],[20D EMA]])/Table2[[#This Row],[20D EMA]]</f>
        <v>-4.1094635448703509E-3</v>
      </c>
      <c r="T100" s="1">
        <f>(Table2[[#This Row],[Close Price]]-Table2[[#This Row],[50D EMA]])/Table2[[#This Row],[50D EMA]]</f>
        <v>3.3128900134560685E-2</v>
      </c>
      <c r="U100" s="1">
        <f>(Table2[[#This Row],[Close Price]]-Table2[[#This Row],[200D EMA]])/Table2[[#This Row],[200D EMA]]</f>
        <v>0.25235816894617841</v>
      </c>
      <c r="V100">
        <v>0.88410775503501104</v>
      </c>
      <c r="W100">
        <v>1516</v>
      </c>
      <c r="X100">
        <v>1583.95</v>
      </c>
      <c r="Y100">
        <v>1516</v>
      </c>
      <c r="Z100">
        <v>1589.75</v>
      </c>
      <c r="AA100">
        <v>1504</v>
      </c>
      <c r="AB100">
        <v>1678.85</v>
      </c>
      <c r="AC100" s="1">
        <f>(Table2[[#This Row],[Close Price]]/Table2[[#This Row],[Day Low]])-1</f>
        <v>3.8918205804749917E-3</v>
      </c>
      <c r="AD100" s="1">
        <f>(Table2[[#This Row],[Day High]]/Table2[[#This Row],[Close Price]])-1</f>
        <v>4.0771404165845349E-2</v>
      </c>
      <c r="AE100" s="1">
        <f>(Table2[[#This Row],[Close Price]]/Table2[[#This Row],[Current Week Low]])-1</f>
        <v>3.8918205804749917E-3</v>
      </c>
      <c r="AF100" s="1">
        <f>(Table2[[#This Row],[Current Week High]]/Table2[[#This Row],[Close Price]])-1</f>
        <v>4.4582429857415118E-2</v>
      </c>
      <c r="AG100" s="1">
        <f>(Table2[[#This Row],[Close Price]]/Table2[[#This Row],[Current Month Low]])-1</f>
        <v>1.190159574468086E-2</v>
      </c>
      <c r="AH100" s="1">
        <f>(Table2[[#This Row],[Current Month High]]/Table2[[#This Row],[Close Price]])-1</f>
        <v>0.10312766936066753</v>
      </c>
      <c r="AI100">
        <v>10.3127669360667</v>
      </c>
      <c r="AJ100">
        <v>87.657213316892694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-0.02</v>
      </c>
      <c r="AM100" t="s">
        <v>3181</v>
      </c>
      <c r="AN100">
        <v>7.25</v>
      </c>
      <c r="AO100" t="s">
        <v>3180</v>
      </c>
      <c r="AP100">
        <v>8.3353976998450999E-2</v>
      </c>
      <c r="AQ100">
        <f>(Table2[[#This Row],[Sharpe Ratio]]-AVERAGE(Table2[Sharpe Ratio]))/_xlfn.STDEV.P(Table2[Sharpe Ratio])</f>
        <v>0.30357563081618355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3.7891565517778854</v>
      </c>
      <c r="AS100">
        <f>_xlfn.RANK.AVG(Table2[[#This Row],[1Y Return vs Nifty Z-Score]],Table2[1Y Return vs Nifty Z-Score])</f>
        <v>165</v>
      </c>
      <c r="AT100">
        <f>_xlfn.RANK.AVG(Table2[[#This Row],[6M Return vs Nifty Z-Score]],Table2[6M Return vs Nifty Z-Score])</f>
        <v>65</v>
      </c>
      <c r="AU100">
        <f>_xlfn.RANK.AVG(Table2[[#This Row],[Sharpe Ratio Z-Score]],Table2[Sharpe Ratio Z-Score])</f>
        <v>268</v>
      </c>
      <c r="AV100">
        <f>(Table2[[#This Row],[Rank 1Y]]+Table2[[#This Row],[Rank 6M]]+Table2[[#This Row],[Rank Sharpe]])/3</f>
        <v>166</v>
      </c>
    </row>
    <row r="101" spans="1:48" x14ac:dyDescent="0.3">
      <c r="A101" t="s">
        <v>1745</v>
      </c>
      <c r="B101" t="s">
        <v>1746</v>
      </c>
      <c r="C101" t="s">
        <v>3131</v>
      </c>
      <c r="D101" t="s">
        <v>123</v>
      </c>
      <c r="E101">
        <v>4570.2030000000004</v>
      </c>
      <c r="F101">
        <v>492.5</v>
      </c>
      <c r="G101">
        <v>90.607973151074603</v>
      </c>
      <c r="H101">
        <f>(Table2[[#This Row],[1Y Return vs Nifty]]-AVERAGE(Table2[1Y Return vs Nifty]))/_xlfn.STDEV.P(Table2[1Y Return vs Nifty])</f>
        <v>1.3893440492172127</v>
      </c>
      <c r="I101">
        <v>-15.906094151502201</v>
      </c>
      <c r="J101">
        <f>(Table2[[#This Row],[1M Return vs Nifty]]-AVERAGE(Table2[1M Return vs Nifty]))/_xlfn.STDEV.P(Table2[1M Return vs Nifty])</f>
        <v>-1.6422368339140667</v>
      </c>
      <c r="K101">
        <v>27.366817352755799</v>
      </c>
      <c r="L101">
        <f>(Table2[[#This Row],[6M Return vs Nifty]]-AVERAGE(Table2[6M Return vs Nifty]))/_xlfn.STDEV.P(Table2[6M Return vs Nifty])</f>
        <v>0.72062038715480181</v>
      </c>
      <c r="M101">
        <v>-4.8978714817398803</v>
      </c>
      <c r="N101">
        <f>(Table2[[#This Row],[1W Return vs Nifty]]-AVERAGE(Table2[1W Return vs Nifty]))/_xlfn.STDEV.P(Table2[1W Return vs Nifty])</f>
        <v>-1.2461019529680133</v>
      </c>
      <c r="O101">
        <v>537.91999999999996</v>
      </c>
      <c r="P101">
        <v>559.60064404162404</v>
      </c>
      <c r="Q101">
        <v>480.04191456593497</v>
      </c>
      <c r="R101">
        <v>21.492023842781201</v>
      </c>
      <c r="S101" s="1">
        <f>(Table2[[#This Row],[Close Price]]-Table2[[#This Row],[20D EMA]])/Table2[[#This Row],[20D EMA]]</f>
        <v>-8.4436347412254545E-2</v>
      </c>
      <c r="T101" s="1">
        <f>(Table2[[#This Row],[Close Price]]-Table2[[#This Row],[50D EMA]])/Table2[[#This Row],[50D EMA]]</f>
        <v>-0.11990808937781168</v>
      </c>
      <c r="U101" s="1">
        <f>(Table2[[#This Row],[Close Price]]-Table2[[#This Row],[200D EMA]])/Table2[[#This Row],[200D EMA]]</f>
        <v>2.5952078466585395E-2</v>
      </c>
      <c r="V101">
        <v>0.72850807294793596</v>
      </c>
      <c r="W101">
        <v>489.25</v>
      </c>
      <c r="X101">
        <v>502.65</v>
      </c>
      <c r="Y101">
        <v>487</v>
      </c>
      <c r="Z101">
        <v>504.95</v>
      </c>
      <c r="AA101">
        <v>487</v>
      </c>
      <c r="AB101">
        <v>534.54999999999995</v>
      </c>
      <c r="AC101" s="1">
        <f>(Table2[[#This Row],[Close Price]]/Table2[[#This Row],[Day Low]])-1</f>
        <v>6.6428206438426951E-3</v>
      </c>
      <c r="AD101" s="1">
        <f>(Table2[[#This Row],[Day High]]/Table2[[#This Row],[Close Price]])-1</f>
        <v>2.0609137055837445E-2</v>
      </c>
      <c r="AE101" s="1">
        <f>(Table2[[#This Row],[Close Price]]/Table2[[#This Row],[Current Week Low]])-1</f>
        <v>1.1293634496919891E-2</v>
      </c>
      <c r="AF101" s="1">
        <f>(Table2[[#This Row],[Current Week High]]/Table2[[#This Row],[Close Price]])-1</f>
        <v>2.5279187817258908E-2</v>
      </c>
      <c r="AG101" s="1">
        <f>(Table2[[#This Row],[Close Price]]/Table2[[#This Row],[Current Month Low]])-1</f>
        <v>1.1293634496919891E-2</v>
      </c>
      <c r="AH101" s="1">
        <f>(Table2[[#This Row],[Current Month High]]/Table2[[#This Row],[Close Price]])-1</f>
        <v>8.5380710659898496E-2</v>
      </c>
      <c r="AI101">
        <v>47.685279187817201</v>
      </c>
      <c r="AJ101">
        <v>118.888888888888</v>
      </c>
      <c r="AK101" t="str">
        <f>IF(AND(Table2[[#This Row],[20D EMA]]&gt;Table2[[#This Row],[50D EMA]],Table2[[#This Row],[50D EMA]]&gt;Table2[[#This Row],[200D EMA]]),"Uptrend","Downtrend/NoTrend")</f>
        <v>Downtrend/NoTrend</v>
      </c>
      <c r="AL101">
        <v>0.01</v>
      </c>
      <c r="AM101" t="s">
        <v>3180</v>
      </c>
      <c r="AN101">
        <v>-8.26</v>
      </c>
      <c r="AO101" t="s">
        <v>3181</v>
      </c>
      <c r="AP101">
        <v>6.8170644099083993E-2</v>
      </c>
      <c r="AQ101">
        <f>(Table2[[#This Row],[Sharpe Ratio]]-AVERAGE(Table2[Sharpe Ratio]))/_xlfn.STDEV.P(Table2[Sharpe Ratio])</f>
        <v>0.12448972197251656</v>
      </c>
      <c r="AR1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1">
        <f>_xlfn.RANK.AVG(Table2[[#This Row],[1Y Return vs Nifty Z-Score]],Table2[1Y Return vs Nifty Z-Score])</f>
        <v>61</v>
      </c>
      <c r="AT101">
        <f>_xlfn.RANK.AVG(Table2[[#This Row],[6M Return vs Nifty Z-Score]],Table2[6M Return vs Nifty Z-Score])</f>
        <v>132</v>
      </c>
      <c r="AU101">
        <f>_xlfn.RANK.AVG(Table2[[#This Row],[Sharpe Ratio Z-Score]],Table2[Sharpe Ratio Z-Score])</f>
        <v>308</v>
      </c>
      <c r="AV101">
        <f>(Table2[[#This Row],[Rank 1Y]]+Table2[[#This Row],[Rank 6M]]+Table2[[#This Row],[Rank Sharpe]])/3</f>
        <v>167</v>
      </c>
    </row>
    <row r="102" spans="1:48" x14ac:dyDescent="0.3">
      <c r="A102" t="s">
        <v>950</v>
      </c>
      <c r="B102" t="s">
        <v>951</v>
      </c>
      <c r="C102" t="s">
        <v>3135</v>
      </c>
      <c r="D102" t="s">
        <v>537</v>
      </c>
      <c r="E102">
        <v>15435.600568010001</v>
      </c>
      <c r="F102">
        <v>556.85</v>
      </c>
      <c r="G102">
        <v>50.535298871940903</v>
      </c>
      <c r="H102">
        <f>(Table2[[#This Row],[1Y Return vs Nifty]]-AVERAGE(Table2[1Y Return vs Nifty]))/_xlfn.STDEV.P(Table2[1Y Return vs Nifty])</f>
        <v>0.62419566785351666</v>
      </c>
      <c r="I102">
        <v>-7.1775032584185698</v>
      </c>
      <c r="J102">
        <f>(Table2[[#This Row],[1M Return vs Nifty]]-AVERAGE(Table2[1M Return vs Nifty]))/_xlfn.STDEV.P(Table2[1M Return vs Nifty])</f>
        <v>-0.67671561406433545</v>
      </c>
      <c r="K102">
        <v>2.7474609885747698</v>
      </c>
      <c r="L102">
        <f>(Table2[[#This Row],[6M Return vs Nifty]]-AVERAGE(Table2[6M Return vs Nifty]))/_xlfn.STDEV.P(Table2[6M Return vs Nifty])</f>
        <v>-0.10815340887715753</v>
      </c>
      <c r="M102">
        <v>-1.06307152198411</v>
      </c>
      <c r="N102">
        <f>(Table2[[#This Row],[1W Return vs Nifty]]-AVERAGE(Table2[1W Return vs Nifty]))/_xlfn.STDEV.P(Table2[1W Return vs Nifty])</f>
        <v>-0.46417330409903124</v>
      </c>
      <c r="O102">
        <v>566.53</v>
      </c>
      <c r="P102">
        <v>582.85413360072903</v>
      </c>
      <c r="Q102">
        <v>530.18859396297796</v>
      </c>
      <c r="R102">
        <v>47.270832294164698</v>
      </c>
      <c r="S102" s="1">
        <f>(Table2[[#This Row],[Close Price]]-Table2[[#This Row],[20D EMA]])/Table2[[#This Row],[20D EMA]]</f>
        <v>-1.7086473796621451E-2</v>
      </c>
      <c r="T102" s="1">
        <f>(Table2[[#This Row],[Close Price]]-Table2[[#This Row],[50D EMA]])/Table2[[#This Row],[50D EMA]]</f>
        <v>-4.4615165444708928E-2</v>
      </c>
      <c r="U102" s="1">
        <f>(Table2[[#This Row],[Close Price]]-Table2[[#This Row],[200D EMA]])/Table2[[#This Row],[200D EMA]]</f>
        <v>5.0286645809818717E-2</v>
      </c>
      <c r="V102">
        <v>0.58599168885895703</v>
      </c>
      <c r="W102">
        <v>539.29999999999995</v>
      </c>
      <c r="X102">
        <v>579</v>
      </c>
      <c r="Y102">
        <v>527.45000000000005</v>
      </c>
      <c r="Z102">
        <v>579</v>
      </c>
      <c r="AA102">
        <v>527.45000000000005</v>
      </c>
      <c r="AB102">
        <v>589.95000000000005</v>
      </c>
      <c r="AC102" s="1">
        <f>(Table2[[#This Row],[Close Price]]/Table2[[#This Row],[Day Low]])-1</f>
        <v>3.254218431299849E-2</v>
      </c>
      <c r="AD102" s="1">
        <f>(Table2[[#This Row],[Day High]]/Table2[[#This Row],[Close Price]])-1</f>
        <v>3.977731884708624E-2</v>
      </c>
      <c r="AE102" s="1">
        <f>(Table2[[#This Row],[Close Price]]/Table2[[#This Row],[Current Week Low]])-1</f>
        <v>5.5739880557398758E-2</v>
      </c>
      <c r="AF102" s="1">
        <f>(Table2[[#This Row],[Current Week High]]/Table2[[#This Row],[Close Price]])-1</f>
        <v>3.977731884708624E-2</v>
      </c>
      <c r="AG102" s="1">
        <f>(Table2[[#This Row],[Close Price]]/Table2[[#This Row],[Current Month Low]])-1</f>
        <v>5.5739880557398758E-2</v>
      </c>
      <c r="AH102" s="1">
        <f>(Table2[[#This Row],[Current Month High]]/Table2[[#This Row],[Close Price]])-1</f>
        <v>5.944150130196646E-2</v>
      </c>
      <c r="AI102">
        <v>30.0170602496183</v>
      </c>
      <c r="AJ102">
        <v>78.534786790637995</v>
      </c>
      <c r="AK102" t="str">
        <f>IF(AND(Table2[[#This Row],[20D EMA]]&gt;Table2[[#This Row],[50D EMA]],Table2[[#This Row],[50D EMA]]&gt;Table2[[#This Row],[200D EMA]]),"Uptrend","Downtrend/NoTrend")</f>
        <v>Downtrend/NoTrend</v>
      </c>
      <c r="AL102">
        <v>-0.08</v>
      </c>
      <c r="AM102" t="s">
        <v>3181</v>
      </c>
      <c r="AN102">
        <v>6.2</v>
      </c>
      <c r="AO102" t="s">
        <v>3180</v>
      </c>
      <c r="AP102">
        <v>0.22987076832022199</v>
      </c>
      <c r="AQ102">
        <f>(Table2[[#This Row],[Sharpe Ratio]]-AVERAGE(Table2[Sharpe Ratio]))/_xlfn.STDEV.P(Table2[Sharpe Ratio])</f>
        <v>2.0317266835940075</v>
      </c>
      <c r="AR1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2">
        <f>_xlfn.RANK.AVG(Table2[[#This Row],[1Y Return vs Nifty Z-Score]],Table2[1Y Return vs Nifty Z-Score])</f>
        <v>144</v>
      </c>
      <c r="AT102">
        <f>_xlfn.RANK.AVG(Table2[[#This Row],[6M Return vs Nifty Z-Score]],Table2[6M Return vs Nifty Z-Score])</f>
        <v>341</v>
      </c>
      <c r="AU102">
        <f>_xlfn.RANK.AVG(Table2[[#This Row],[Sharpe Ratio Z-Score]],Table2[Sharpe Ratio Z-Score])</f>
        <v>17</v>
      </c>
      <c r="AV102">
        <f>(Table2[[#This Row],[Rank 1Y]]+Table2[[#This Row],[Rank 6M]]+Table2[[#This Row],[Rank Sharpe]])/3</f>
        <v>167.33333333333334</v>
      </c>
    </row>
    <row r="103" spans="1:48" x14ac:dyDescent="0.3">
      <c r="A103" t="s">
        <v>1325</v>
      </c>
      <c r="B103" t="s">
        <v>1326</v>
      </c>
      <c r="C103" t="s">
        <v>3139</v>
      </c>
      <c r="D103" t="s">
        <v>262</v>
      </c>
      <c r="E103">
        <v>8399.3452927279995</v>
      </c>
      <c r="F103">
        <v>72.28</v>
      </c>
      <c r="G103">
        <v>36.880341882861103</v>
      </c>
      <c r="H103">
        <f>(Table2[[#This Row],[1Y Return vs Nifty]]-AVERAGE(Table2[1Y Return vs Nifty]))/_xlfn.STDEV.P(Table2[1Y Return vs Nifty])</f>
        <v>0.36346766739596492</v>
      </c>
      <c r="I103">
        <v>-5.04135937260848</v>
      </c>
      <c r="J103">
        <f>(Table2[[#This Row],[1M Return vs Nifty]]-AVERAGE(Table2[1M Return vs Nifty]))/_xlfn.STDEV.P(Table2[1M Return vs Nifty])</f>
        <v>-0.44042406647488641</v>
      </c>
      <c r="K103">
        <v>12.1772383232374</v>
      </c>
      <c r="L103">
        <f>(Table2[[#This Row],[6M Return vs Nifty]]-AVERAGE(Table2[6M Return vs Nifty]))/_xlfn.STDEV.P(Table2[6M Return vs Nifty])</f>
        <v>0.20928593607480195</v>
      </c>
      <c r="M103">
        <v>4.0373378725429099</v>
      </c>
      <c r="N103">
        <f>(Table2[[#This Row],[1W Return vs Nifty]]-AVERAGE(Table2[1W Return vs Nifty]))/_xlfn.STDEV.P(Table2[1W Return vs Nifty])</f>
        <v>0.5758173781776974</v>
      </c>
      <c r="O103">
        <v>74.8</v>
      </c>
      <c r="P103">
        <v>76.233995905317798</v>
      </c>
      <c r="Q103">
        <v>67.978390460299494</v>
      </c>
      <c r="R103">
        <v>39.127856550513002</v>
      </c>
      <c r="S103" s="1">
        <f>(Table2[[#This Row],[Close Price]]-Table2[[#This Row],[20D EMA]])/Table2[[#This Row],[20D EMA]]</f>
        <v>-3.3689839572192459E-2</v>
      </c>
      <c r="T103" s="1">
        <f>(Table2[[#This Row],[Close Price]]-Table2[[#This Row],[50D EMA]])/Table2[[#This Row],[50D EMA]]</f>
        <v>-5.1866570266481081E-2</v>
      </c>
      <c r="U103" s="1">
        <f>(Table2[[#This Row],[Close Price]]-Table2[[#This Row],[200D EMA]])/Table2[[#This Row],[200D EMA]]</f>
        <v>6.3279073107985973E-2</v>
      </c>
      <c r="V103">
        <v>0.55605328526203701</v>
      </c>
      <c r="W103">
        <v>72</v>
      </c>
      <c r="X103">
        <v>74.900000000000006</v>
      </c>
      <c r="Y103">
        <v>72</v>
      </c>
      <c r="Z103">
        <v>74.900000000000006</v>
      </c>
      <c r="AA103">
        <v>70.95</v>
      </c>
      <c r="AB103">
        <v>78.260000000000005</v>
      </c>
      <c r="AC103" s="1">
        <f>(Table2[[#This Row],[Close Price]]/Table2[[#This Row],[Day Low]])-1</f>
        <v>3.8888888888888307E-3</v>
      </c>
      <c r="AD103" s="1">
        <f>(Table2[[#This Row],[Day High]]/Table2[[#This Row],[Close Price]])-1</f>
        <v>3.6247924737133452E-2</v>
      </c>
      <c r="AE103" s="1">
        <f>(Table2[[#This Row],[Close Price]]/Table2[[#This Row],[Current Week Low]])-1</f>
        <v>3.8888888888888307E-3</v>
      </c>
      <c r="AF103" s="1">
        <f>(Table2[[#This Row],[Current Week High]]/Table2[[#This Row],[Close Price]])-1</f>
        <v>3.6247924737133452E-2</v>
      </c>
      <c r="AG103" s="1">
        <f>(Table2[[#This Row],[Close Price]]/Table2[[#This Row],[Current Month Low]])-1</f>
        <v>1.8745595489781497E-2</v>
      </c>
      <c r="AH103" s="1">
        <f>(Table2[[#This Row],[Current Month High]]/Table2[[#This Row],[Close Price]])-1</f>
        <v>8.273381294964044E-2</v>
      </c>
      <c r="AI103">
        <v>29.219701162147199</v>
      </c>
      <c r="AJ103">
        <v>82.525252525252498</v>
      </c>
      <c r="AK103" t="str">
        <f>IF(AND(Table2[[#This Row],[20D EMA]]&gt;Table2[[#This Row],[50D EMA]],Table2[[#This Row],[50D EMA]]&gt;Table2[[#This Row],[200D EMA]]),"Uptrend","Downtrend/NoTrend")</f>
        <v>Downtrend/NoTrend</v>
      </c>
      <c r="AL103">
        <v>-0.01</v>
      </c>
      <c r="AM103" t="s">
        <v>3181</v>
      </c>
      <c r="AN103">
        <v>1.43</v>
      </c>
      <c r="AO103" t="s">
        <v>3180</v>
      </c>
      <c r="AP103">
        <v>0.16336964849593</v>
      </c>
      <c r="AQ103">
        <f>(Table2[[#This Row],[Sharpe Ratio]]-AVERAGE(Table2[Sharpe Ratio]))/_xlfn.STDEV.P(Table2[Sharpe Ratio])</f>
        <v>1.247352556925716</v>
      </c>
      <c r="AR1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3">
        <f>_xlfn.RANK.AVG(Table2[[#This Row],[1Y Return vs Nifty Z-Score]],Table2[1Y Return vs Nifty Z-Score])</f>
        <v>192</v>
      </c>
      <c r="AT103">
        <f>_xlfn.RANK.AVG(Table2[[#This Row],[6M Return vs Nifty Z-Score]],Table2[6M Return vs Nifty Z-Score])</f>
        <v>243</v>
      </c>
      <c r="AU103">
        <f>_xlfn.RANK.AVG(Table2[[#This Row],[Sharpe Ratio Z-Score]],Table2[Sharpe Ratio Z-Score])</f>
        <v>68</v>
      </c>
      <c r="AV103">
        <f>(Table2[[#This Row],[Rank 1Y]]+Table2[[#This Row],[Rank 6M]]+Table2[[#This Row],[Rank Sharpe]])/3</f>
        <v>167.66666666666666</v>
      </c>
    </row>
    <row r="104" spans="1:48" x14ac:dyDescent="0.3">
      <c r="A104" t="s">
        <v>575</v>
      </c>
      <c r="B104" t="s">
        <v>576</v>
      </c>
      <c r="C104" t="s">
        <v>3133</v>
      </c>
      <c r="D104" t="s">
        <v>51</v>
      </c>
      <c r="E104">
        <v>33074.862740500001</v>
      </c>
      <c r="F104">
        <v>250.6</v>
      </c>
      <c r="G104">
        <v>84.191133201458896</v>
      </c>
      <c r="H104">
        <f>(Table2[[#This Row],[1Y Return vs Nifty]]-AVERAGE(Table2[1Y Return vs Nifty]))/_xlfn.STDEV.P(Table2[1Y Return vs Nifty])</f>
        <v>1.2668207889347074</v>
      </c>
      <c r="I104">
        <v>25.936388955044102</v>
      </c>
      <c r="J104">
        <f>(Table2[[#This Row],[1M Return vs Nifty]]-AVERAGE(Table2[1M Return vs Nifty]))/_xlfn.STDEV.P(Table2[1M Return vs Nifty])</f>
        <v>2.9862084472809074</v>
      </c>
      <c r="K104">
        <v>54.226784367336002</v>
      </c>
      <c r="L104">
        <f>(Table2[[#This Row],[6M Return vs Nifty]]-AVERAGE(Table2[6M Return vs Nifty]))/_xlfn.STDEV.P(Table2[6M Return vs Nifty])</f>
        <v>1.6248209882864539</v>
      </c>
      <c r="M104">
        <v>-1.0970449945279599</v>
      </c>
      <c r="N104">
        <f>(Table2[[#This Row],[1W Return vs Nifty]]-AVERAGE(Table2[1W Return vs Nifty]))/_xlfn.STDEV.P(Table2[1W Return vs Nifty])</f>
        <v>-0.47110060976357282</v>
      </c>
      <c r="O104">
        <v>258.20999999999998</v>
      </c>
      <c r="P104">
        <v>235.943650022859</v>
      </c>
      <c r="Q104">
        <v>182.833247692442</v>
      </c>
      <c r="R104">
        <v>40.010106295781902</v>
      </c>
      <c r="S104" s="1">
        <f>(Table2[[#This Row],[Close Price]]-Table2[[#This Row],[20D EMA]])/Table2[[#This Row],[20D EMA]]</f>
        <v>-2.9472135083846426E-2</v>
      </c>
      <c r="T104" s="1">
        <f>(Table2[[#This Row],[Close Price]]-Table2[[#This Row],[50D EMA]])/Table2[[#This Row],[50D EMA]]</f>
        <v>6.211800985413693E-2</v>
      </c>
      <c r="U104" s="1">
        <f>(Table2[[#This Row],[Close Price]]-Table2[[#This Row],[200D EMA]])/Table2[[#This Row],[200D EMA]]</f>
        <v>0.37064786171470143</v>
      </c>
      <c r="V104">
        <v>1.5295848077124401</v>
      </c>
      <c r="W104">
        <v>248.7</v>
      </c>
      <c r="X104">
        <v>269.39999999999998</v>
      </c>
      <c r="Y104">
        <v>248.7</v>
      </c>
      <c r="Z104">
        <v>282.39999999999998</v>
      </c>
      <c r="AA104">
        <v>248.7</v>
      </c>
      <c r="AB104">
        <v>307.89999999999998</v>
      </c>
      <c r="AC104" s="1">
        <f>(Table2[[#This Row],[Close Price]]/Table2[[#This Row],[Day Low]])-1</f>
        <v>7.6397265782066626E-3</v>
      </c>
      <c r="AD104" s="1">
        <f>(Table2[[#This Row],[Day High]]/Table2[[#This Row],[Close Price]])-1</f>
        <v>7.5019952114924182E-2</v>
      </c>
      <c r="AE104" s="1">
        <f>(Table2[[#This Row],[Close Price]]/Table2[[#This Row],[Current Week Low]])-1</f>
        <v>7.6397265782066626E-3</v>
      </c>
      <c r="AF104" s="1">
        <f>(Table2[[#This Row],[Current Week High]]/Table2[[#This Row],[Close Price]])-1</f>
        <v>0.1268954509177973</v>
      </c>
      <c r="AG104" s="1">
        <f>(Table2[[#This Row],[Close Price]]/Table2[[#This Row],[Current Month Low]])-1</f>
        <v>7.6397265782066626E-3</v>
      </c>
      <c r="AH104" s="1">
        <f>(Table2[[#This Row],[Current Month High]]/Table2[[#This Row],[Close Price]])-1</f>
        <v>0.22865123703112533</v>
      </c>
      <c r="AI104">
        <v>22.865123703112499</v>
      </c>
      <c r="AJ104">
        <v>119.151727153476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0.36</v>
      </c>
      <c r="AM104" t="s">
        <v>3180</v>
      </c>
      <c r="AN104">
        <v>2.52</v>
      </c>
      <c r="AO104" t="s">
        <v>3180</v>
      </c>
      <c r="AP104">
        <v>4.4804155712574997E-2</v>
      </c>
      <c r="AQ104">
        <f>(Table2[[#This Row],[Sharpe Ratio]]-AVERAGE(Table2[Sharpe Ratio]))/_xlfn.STDEV.P(Table2[Sharpe Ratio])</f>
        <v>-0.15111569594975072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5.2556339187887451</v>
      </c>
      <c r="AS104">
        <f>_xlfn.RANK.AVG(Table2[[#This Row],[1Y Return vs Nifty Z-Score]],Table2[1Y Return vs Nifty Z-Score])</f>
        <v>73</v>
      </c>
      <c r="AT104">
        <f>_xlfn.RANK.AVG(Table2[[#This Row],[6M Return vs Nifty Z-Score]],Table2[6M Return vs Nifty Z-Score])</f>
        <v>47</v>
      </c>
      <c r="AU104">
        <f>_xlfn.RANK.AVG(Table2[[#This Row],[Sharpe Ratio Z-Score]],Table2[Sharpe Ratio Z-Score])</f>
        <v>388</v>
      </c>
      <c r="AV104">
        <f>(Table2[[#This Row],[Rank 1Y]]+Table2[[#This Row],[Rank 6M]]+Table2[[#This Row],[Rank Sharpe]])/3</f>
        <v>169.33333333333334</v>
      </c>
    </row>
    <row r="105" spans="1:48" x14ac:dyDescent="0.3">
      <c r="A105" t="s">
        <v>1144</v>
      </c>
      <c r="B105" t="s">
        <v>1145</v>
      </c>
      <c r="C105" t="s">
        <v>3134</v>
      </c>
      <c r="D105" t="s">
        <v>218</v>
      </c>
      <c r="E105">
        <v>10400.48018429</v>
      </c>
      <c r="F105">
        <v>262.85000000000002</v>
      </c>
      <c r="G105">
        <v>24.977199824001602</v>
      </c>
      <c r="H105">
        <f>(Table2[[#This Row],[1Y Return vs Nifty]]-AVERAGE(Table2[1Y Return vs Nifty]))/_xlfn.STDEV.P(Table2[1Y Return vs Nifty])</f>
        <v>0.13618885350804463</v>
      </c>
      <c r="I105">
        <v>-4.5676549418123704</v>
      </c>
      <c r="J105">
        <f>(Table2[[#This Row],[1M Return vs Nifty]]-AVERAGE(Table2[1M Return vs Nifty]))/_xlfn.STDEV.P(Table2[1M Return vs Nifty])</f>
        <v>-0.3880248091981025</v>
      </c>
      <c r="K105">
        <v>51.303771413704901</v>
      </c>
      <c r="L105">
        <f>(Table2[[#This Row],[6M Return vs Nifty]]-AVERAGE(Table2[6M Return vs Nifty]))/_xlfn.STDEV.P(Table2[6M Return vs Nifty])</f>
        <v>1.5264221306722889</v>
      </c>
      <c r="M105">
        <v>-11.6260460118956</v>
      </c>
      <c r="N105">
        <f>(Table2[[#This Row],[1W Return vs Nifty]]-AVERAGE(Table2[1W Return vs Nifty]))/_xlfn.STDEV.P(Table2[1W Return vs Nifty])</f>
        <v>-2.6179994378251941</v>
      </c>
      <c r="O105">
        <v>280.54000000000002</v>
      </c>
      <c r="P105">
        <v>271.17834468980101</v>
      </c>
      <c r="Q105">
        <v>229.95709953695601</v>
      </c>
      <c r="R105">
        <v>34.467577089315597</v>
      </c>
      <c r="S105" s="1">
        <f>(Table2[[#This Row],[Close Price]]-Table2[[#This Row],[20D EMA]])/Table2[[#This Row],[20D EMA]]</f>
        <v>-6.3056961574107062E-2</v>
      </c>
      <c r="T105" s="1">
        <f>(Table2[[#This Row],[Close Price]]-Table2[[#This Row],[50D EMA]])/Table2[[#This Row],[50D EMA]]</f>
        <v>-3.0711687909031674E-2</v>
      </c>
      <c r="U105" s="1">
        <f>(Table2[[#This Row],[Close Price]]-Table2[[#This Row],[200D EMA]])/Table2[[#This Row],[200D EMA]]</f>
        <v>0.14303929093416773</v>
      </c>
      <c r="V105">
        <v>0.15896759591770501</v>
      </c>
      <c r="W105">
        <v>260.45</v>
      </c>
      <c r="X105">
        <v>273.60000000000002</v>
      </c>
      <c r="Y105">
        <v>260.45</v>
      </c>
      <c r="Z105">
        <v>275</v>
      </c>
      <c r="AA105">
        <v>260.45</v>
      </c>
      <c r="AB105">
        <v>308.89999999999998</v>
      </c>
      <c r="AC105" s="1">
        <f>(Table2[[#This Row],[Close Price]]/Table2[[#This Row],[Day Low]])-1</f>
        <v>9.2148205029758401E-3</v>
      </c>
      <c r="AD105" s="1">
        <f>(Table2[[#This Row],[Day High]]/Table2[[#This Row],[Close Price]])-1</f>
        <v>4.0897850485067444E-2</v>
      </c>
      <c r="AE105" s="1">
        <f>(Table2[[#This Row],[Close Price]]/Table2[[#This Row],[Current Week Low]])-1</f>
        <v>9.2148205029758401E-3</v>
      </c>
      <c r="AF105" s="1">
        <f>(Table2[[#This Row],[Current Week High]]/Table2[[#This Row],[Close Price]])-1</f>
        <v>4.6224082176145931E-2</v>
      </c>
      <c r="AG105" s="1">
        <f>(Table2[[#This Row],[Close Price]]/Table2[[#This Row],[Current Month Low]])-1</f>
        <v>9.2148205029758401E-3</v>
      </c>
      <c r="AH105" s="1">
        <f>(Table2[[#This Row],[Current Month High]]/Table2[[#This Row],[Close Price]])-1</f>
        <v>0.17519497812440532</v>
      </c>
      <c r="AI105">
        <v>33.536237397755301</v>
      </c>
      <c r="AJ105">
        <v>81.966078227760406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0.48</v>
      </c>
      <c r="AM105" t="s">
        <v>3180</v>
      </c>
      <c r="AN105">
        <v>-5.25</v>
      </c>
      <c r="AO105" t="s">
        <v>3181</v>
      </c>
      <c r="AP105">
        <v>0.11112941395525799</v>
      </c>
      <c r="AQ105">
        <f>(Table2[[#This Row],[Sharpe Ratio]]-AVERAGE(Table2[Sharpe Ratio]))/_xlfn.STDEV.P(Table2[Sharpe Ratio])</f>
        <v>0.63118416076859818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-0.71222910207436474</v>
      </c>
      <c r="AS105">
        <f>_xlfn.RANK.AVG(Table2[[#This Row],[1Y Return vs Nifty Z-Score]],Table2[1Y Return vs Nifty Z-Score])</f>
        <v>264</v>
      </c>
      <c r="AT105">
        <f>_xlfn.RANK.AVG(Table2[[#This Row],[6M Return vs Nifty Z-Score]],Table2[6M Return vs Nifty Z-Score])</f>
        <v>55</v>
      </c>
      <c r="AU105">
        <f>_xlfn.RANK.AVG(Table2[[#This Row],[Sharpe Ratio Z-Score]],Table2[Sharpe Ratio Z-Score])</f>
        <v>189</v>
      </c>
      <c r="AV105">
        <f>(Table2[[#This Row],[Rank 1Y]]+Table2[[#This Row],[Rank 6M]]+Table2[[#This Row],[Rank Sharpe]])/3</f>
        <v>169.33333333333334</v>
      </c>
    </row>
    <row r="106" spans="1:48" x14ac:dyDescent="0.3">
      <c r="A106" t="s">
        <v>1687</v>
      </c>
      <c r="B106" t="s">
        <v>1688</v>
      </c>
      <c r="C106" t="s">
        <v>3133</v>
      </c>
      <c r="D106" t="s">
        <v>51</v>
      </c>
      <c r="E106">
        <v>5133.5953980000004</v>
      </c>
      <c r="F106">
        <v>637.85</v>
      </c>
      <c r="G106">
        <v>127.573300922013</v>
      </c>
      <c r="H106">
        <f>(Table2[[#This Row],[1Y Return vs Nifty]]-AVERAGE(Table2[1Y Return vs Nifty]))/_xlfn.STDEV.P(Table2[1Y Return vs Nifty])</f>
        <v>2.0951606990742895</v>
      </c>
      <c r="I106">
        <v>15.391106510343199</v>
      </c>
      <c r="J106">
        <f>(Table2[[#This Row],[1M Return vs Nifty]]-AVERAGE(Table2[1M Return vs Nifty]))/_xlfn.STDEV.P(Table2[1M Return vs Nifty])</f>
        <v>1.8197321976338594</v>
      </c>
      <c r="K106">
        <v>61.577415864293798</v>
      </c>
      <c r="L106">
        <f>(Table2[[#This Row],[6M Return vs Nifty]]-AVERAGE(Table2[6M Return vs Nifty]))/_xlfn.STDEV.P(Table2[6M Return vs Nifty])</f>
        <v>1.8722689994712274</v>
      </c>
      <c r="M106">
        <v>2.3210634071307599</v>
      </c>
      <c r="N106">
        <f>(Table2[[#This Row],[1W Return vs Nifty]]-AVERAGE(Table2[1W Return vs Nifty]))/_xlfn.STDEV.P(Table2[1W Return vs Nifty])</f>
        <v>0.22586322465947159</v>
      </c>
      <c r="O106">
        <v>613.59</v>
      </c>
      <c r="P106">
        <v>580.72037465441201</v>
      </c>
      <c r="Q106">
        <v>463.12870794829701</v>
      </c>
      <c r="R106">
        <v>58.481680161383302</v>
      </c>
      <c r="S106" s="1">
        <f>(Table2[[#This Row],[Close Price]]-Table2[[#This Row],[20D EMA]])/Table2[[#This Row],[20D EMA]]</f>
        <v>3.9537802115419074E-2</v>
      </c>
      <c r="T106" s="1">
        <f>(Table2[[#This Row],[Close Price]]-Table2[[#This Row],[50D EMA]])/Table2[[#This Row],[50D EMA]]</f>
        <v>9.8377167116938127E-2</v>
      </c>
      <c r="U106" s="1">
        <f>(Table2[[#This Row],[Close Price]]-Table2[[#This Row],[200D EMA]])/Table2[[#This Row],[200D EMA]]</f>
        <v>0.37726292724485705</v>
      </c>
      <c r="V106">
        <v>1.0729985341889201</v>
      </c>
      <c r="W106">
        <v>634</v>
      </c>
      <c r="X106">
        <v>662.3</v>
      </c>
      <c r="Y106">
        <v>632</v>
      </c>
      <c r="Z106">
        <v>662.3</v>
      </c>
      <c r="AA106">
        <v>613.65</v>
      </c>
      <c r="AB106">
        <v>689.85</v>
      </c>
      <c r="AC106" s="1">
        <f>(Table2[[#This Row],[Close Price]]/Table2[[#This Row],[Day Low]])-1</f>
        <v>6.0725552050473475E-3</v>
      </c>
      <c r="AD106" s="1">
        <f>(Table2[[#This Row],[Day High]]/Table2[[#This Row],[Close Price]])-1</f>
        <v>3.8331896213843253E-2</v>
      </c>
      <c r="AE106" s="1">
        <f>(Table2[[#This Row],[Close Price]]/Table2[[#This Row],[Current Week Low]])-1</f>
        <v>9.2563291139240444E-3</v>
      </c>
      <c r="AF106" s="1">
        <f>(Table2[[#This Row],[Current Week High]]/Table2[[#This Row],[Close Price]])-1</f>
        <v>3.8331896213843253E-2</v>
      </c>
      <c r="AG106" s="1">
        <f>(Table2[[#This Row],[Close Price]]/Table2[[#This Row],[Current Month Low]])-1</f>
        <v>3.9436160677911003E-2</v>
      </c>
      <c r="AH106" s="1">
        <f>(Table2[[#This Row],[Current Month High]]/Table2[[#This Row],[Close Price]])-1</f>
        <v>8.1523869248255831E-2</v>
      </c>
      <c r="AI106">
        <v>8.1523869248255796</v>
      </c>
      <c r="AJ106">
        <v>165.992493744787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0.15</v>
      </c>
      <c r="AM106" t="s">
        <v>3180</v>
      </c>
      <c r="AN106">
        <v>16.54</v>
      </c>
      <c r="AO106" t="s">
        <v>3180</v>
      </c>
      <c r="AP106">
        <v>2.2692087311482E-2</v>
      </c>
      <c r="AQ106">
        <f>(Table2[[#This Row],[Sharpe Ratio]]-AVERAGE(Table2[Sharpe Ratio]))/_xlfn.STDEV.P(Table2[Sharpe Ratio])</f>
        <v>-0.41192535429480098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5.6010997665440474</v>
      </c>
      <c r="AS106">
        <f>_xlfn.RANK.AVG(Table2[[#This Row],[1Y Return vs Nifty Z-Score]],Table2[1Y Return vs Nifty Z-Score])</f>
        <v>28</v>
      </c>
      <c r="AT106">
        <f>_xlfn.RANK.AVG(Table2[[#This Row],[6M Return vs Nifty Z-Score]],Table2[6M Return vs Nifty Z-Score])</f>
        <v>36</v>
      </c>
      <c r="AU106">
        <f>_xlfn.RANK.AVG(Table2[[#This Row],[Sharpe Ratio Z-Score]],Table2[Sharpe Ratio Z-Score])</f>
        <v>447</v>
      </c>
      <c r="AV106">
        <f>(Table2[[#This Row],[Rank 1Y]]+Table2[[#This Row],[Rank 6M]]+Table2[[#This Row],[Rank Sharpe]])/3</f>
        <v>170.33333333333334</v>
      </c>
    </row>
    <row r="107" spans="1:48" x14ac:dyDescent="0.3">
      <c r="A107" t="s">
        <v>268</v>
      </c>
      <c r="B107" t="s">
        <v>269</v>
      </c>
      <c r="C107" t="s">
        <v>3133</v>
      </c>
      <c r="D107" t="s">
        <v>51</v>
      </c>
      <c r="E107">
        <v>95349.300438210004</v>
      </c>
      <c r="F107">
        <v>2090.1</v>
      </c>
      <c r="G107">
        <v>54.958392123823998</v>
      </c>
      <c r="H107">
        <f>(Table2[[#This Row],[1Y Return vs Nifty]]-AVERAGE(Table2[1Y Return vs Nifty]))/_xlfn.STDEV.P(Table2[1Y Return vs Nifty])</f>
        <v>0.70865029193787177</v>
      </c>
      <c r="I107">
        <v>-1.6397148452222401</v>
      </c>
      <c r="J107">
        <f>(Table2[[#This Row],[1M Return vs Nifty]]-AVERAGE(Table2[1M Return vs Nifty]))/_xlfn.STDEV.P(Table2[1M Return vs Nifty])</f>
        <v>-6.4147985512083047E-2</v>
      </c>
      <c r="K107">
        <v>15.487665106766199</v>
      </c>
      <c r="L107">
        <f>(Table2[[#This Row],[6M Return vs Nifty]]-AVERAGE(Table2[6M Return vs Nifty]))/_xlfn.STDEV.P(Table2[6M Return vs Nifty])</f>
        <v>0.32072650061623398</v>
      </c>
      <c r="M107">
        <v>-3.46289421152597</v>
      </c>
      <c r="N107">
        <f>(Table2[[#This Row],[1W Return vs Nifty]]-AVERAGE(Table2[1W Return vs Nifty]))/_xlfn.STDEV.P(Table2[1W Return vs Nifty])</f>
        <v>-0.95350524653445956</v>
      </c>
      <c r="O107">
        <v>2152.5300000000002</v>
      </c>
      <c r="P107">
        <v>2143.9812501658898</v>
      </c>
      <c r="Q107">
        <v>1843.3794497167901</v>
      </c>
      <c r="R107">
        <v>31.520998132450998</v>
      </c>
      <c r="S107" s="1">
        <f>(Table2[[#This Row],[Close Price]]-Table2[[#This Row],[20D EMA]])/Table2[[#This Row],[20D EMA]]</f>
        <v>-2.900308009644478E-2</v>
      </c>
      <c r="T107" s="1">
        <f>(Table2[[#This Row],[Close Price]]-Table2[[#This Row],[50D EMA]])/Table2[[#This Row],[50D EMA]]</f>
        <v>-2.5131399895274679E-2</v>
      </c>
      <c r="U107" s="1">
        <f>(Table2[[#This Row],[Close Price]]-Table2[[#This Row],[200D EMA]])/Table2[[#This Row],[200D EMA]]</f>
        <v>0.13384143471986468</v>
      </c>
      <c r="V107">
        <v>1.1000191789239799</v>
      </c>
      <c r="W107">
        <v>2077.85</v>
      </c>
      <c r="X107">
        <v>2129</v>
      </c>
      <c r="Y107">
        <v>2074.9499999999998</v>
      </c>
      <c r="Z107">
        <v>2142.4499999999998</v>
      </c>
      <c r="AA107">
        <v>2074.9499999999998</v>
      </c>
      <c r="AB107">
        <v>2218.85</v>
      </c>
      <c r="AC107" s="1">
        <f>(Table2[[#This Row],[Close Price]]/Table2[[#This Row],[Day Low]])-1</f>
        <v>5.8955170007459756E-3</v>
      </c>
      <c r="AD107" s="1">
        <f>(Table2[[#This Row],[Day High]]/Table2[[#This Row],[Close Price]])-1</f>
        <v>1.8611549686617934E-2</v>
      </c>
      <c r="AE107" s="1">
        <f>(Table2[[#This Row],[Close Price]]/Table2[[#This Row],[Current Week Low]])-1</f>
        <v>7.301380756162823E-3</v>
      </c>
      <c r="AF107" s="1">
        <f>(Table2[[#This Row],[Current Week High]]/Table2[[#This Row],[Close Price]])-1</f>
        <v>2.5046648485718359E-2</v>
      </c>
      <c r="AG107" s="1">
        <f>(Table2[[#This Row],[Close Price]]/Table2[[#This Row],[Current Month Low]])-1</f>
        <v>7.301380756162823E-3</v>
      </c>
      <c r="AH107" s="1">
        <f>(Table2[[#This Row],[Current Month High]]/Table2[[#This Row],[Close Price]])-1</f>
        <v>6.1599923448638849E-2</v>
      </c>
      <c r="AI107">
        <v>10.6167169034974</v>
      </c>
      <c r="AJ107">
        <v>81.188505049629399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0.01</v>
      </c>
      <c r="AM107" t="s">
        <v>3180</v>
      </c>
      <c r="AN107">
        <v>-3.09</v>
      </c>
      <c r="AO107" t="s">
        <v>3181</v>
      </c>
      <c r="AP107">
        <v>0.115964803395962</v>
      </c>
      <c r="AQ107">
        <f>(Table2[[#This Row],[Sharpe Ratio]]-AVERAGE(Table2[Sharpe Ratio]))/_xlfn.STDEV.P(Table2[Sharpe Ratio])</f>
        <v>0.68821710066005304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0.69994066116761622</v>
      </c>
      <c r="AS107">
        <f>_xlfn.RANK.AVG(Table2[[#This Row],[1Y Return vs Nifty Z-Score]],Table2[1Y Return vs Nifty Z-Score])</f>
        <v>131</v>
      </c>
      <c r="AT107">
        <f>_xlfn.RANK.AVG(Table2[[#This Row],[6M Return vs Nifty Z-Score]],Table2[6M Return vs Nifty Z-Score])</f>
        <v>213</v>
      </c>
      <c r="AU107">
        <f>_xlfn.RANK.AVG(Table2[[#This Row],[Sharpe Ratio Z-Score]],Table2[Sharpe Ratio Z-Score])</f>
        <v>171</v>
      </c>
      <c r="AV107">
        <f>(Table2[[#This Row],[Rank 1Y]]+Table2[[#This Row],[Rank 6M]]+Table2[[#This Row],[Rank Sharpe]])/3</f>
        <v>171.66666666666666</v>
      </c>
    </row>
    <row r="108" spans="1:48" x14ac:dyDescent="0.3">
      <c r="A108" t="s">
        <v>602</v>
      </c>
      <c r="B108" t="s">
        <v>603</v>
      </c>
      <c r="C108" t="s">
        <v>3131</v>
      </c>
      <c r="D108" t="s">
        <v>231</v>
      </c>
      <c r="E108">
        <v>30716.577840579899</v>
      </c>
      <c r="F108">
        <v>2296.1</v>
      </c>
      <c r="G108">
        <v>43.273134208091903</v>
      </c>
      <c r="H108">
        <f>(Table2[[#This Row],[1Y Return vs Nifty]]-AVERAGE(Table2[1Y Return vs Nifty]))/_xlfn.STDEV.P(Table2[1Y Return vs Nifty])</f>
        <v>0.4855317618951841</v>
      </c>
      <c r="I108">
        <v>10.7528165462528</v>
      </c>
      <c r="J108">
        <f>(Table2[[#This Row],[1M Return vs Nifty]]-AVERAGE(Table2[1M Return vs Nifty]))/_xlfn.STDEV.P(Table2[1M Return vs Nifty])</f>
        <v>1.3066634286881293</v>
      </c>
      <c r="K108">
        <v>33.6949268493481</v>
      </c>
      <c r="L108">
        <f>(Table2[[#This Row],[6M Return vs Nifty]]-AVERAGE(Table2[6M Return vs Nifty]))/_xlfn.STDEV.P(Table2[6M Return vs Nifty])</f>
        <v>0.93364672511492319</v>
      </c>
      <c r="M108">
        <v>-2.0238795425439502</v>
      </c>
      <c r="N108">
        <f>(Table2[[#This Row],[1W Return vs Nifty]]-AVERAGE(Table2[1W Return vs Nifty]))/_xlfn.STDEV.P(Table2[1W Return vs Nifty])</f>
        <v>-0.66008530087152639</v>
      </c>
      <c r="O108">
        <v>2296.31</v>
      </c>
      <c r="P108">
        <v>2168.0902972356898</v>
      </c>
      <c r="Q108">
        <v>1850.05233885031</v>
      </c>
      <c r="R108">
        <v>44.346405224034299</v>
      </c>
      <c r="S108" s="1">
        <f>(Table2[[#This Row],[Close Price]]-Table2[[#This Row],[20D EMA]])/Table2[[#This Row],[20D EMA]]</f>
        <v>-9.1451067146873188E-5</v>
      </c>
      <c r="T108" s="1">
        <f>(Table2[[#This Row],[Close Price]]-Table2[[#This Row],[50D EMA]])/Table2[[#This Row],[50D EMA]]</f>
        <v>5.9042606725154462E-2</v>
      </c>
      <c r="U108" s="1">
        <f>(Table2[[#This Row],[Close Price]]-Table2[[#This Row],[200D EMA]])/Table2[[#This Row],[200D EMA]]</f>
        <v>0.24110002283874857</v>
      </c>
      <c r="V108">
        <v>0.50968306751671499</v>
      </c>
      <c r="W108">
        <v>2279.5</v>
      </c>
      <c r="X108">
        <v>2324.65</v>
      </c>
      <c r="Y108">
        <v>2256.4</v>
      </c>
      <c r="Z108">
        <v>2339.8000000000002</v>
      </c>
      <c r="AA108">
        <v>2256.4</v>
      </c>
      <c r="AB108">
        <v>2449.1999999999998</v>
      </c>
      <c r="AC108" s="1">
        <f>(Table2[[#This Row],[Close Price]]/Table2[[#This Row],[Day Low]])-1</f>
        <v>7.2822987497258573E-3</v>
      </c>
      <c r="AD108" s="1">
        <f>(Table2[[#This Row],[Day High]]/Table2[[#This Row],[Close Price]])-1</f>
        <v>1.2434127433474274E-2</v>
      </c>
      <c r="AE108" s="1">
        <f>(Table2[[#This Row],[Close Price]]/Table2[[#This Row],[Current Week Low]])-1</f>
        <v>1.7594398156355107E-2</v>
      </c>
      <c r="AF108" s="1">
        <f>(Table2[[#This Row],[Current Week High]]/Table2[[#This Row],[Close Price]])-1</f>
        <v>1.9032272113584048E-2</v>
      </c>
      <c r="AG108" s="1">
        <f>(Table2[[#This Row],[Close Price]]/Table2[[#This Row],[Current Month Low]])-1</f>
        <v>1.7594398156355107E-2</v>
      </c>
      <c r="AH108" s="1">
        <f>(Table2[[#This Row],[Current Month High]]/Table2[[#This Row],[Close Price]])-1</f>
        <v>6.6678280562693315E-2</v>
      </c>
      <c r="AI108">
        <v>9.9255258917294498</v>
      </c>
      <c r="AJ108">
        <v>66.728388338234694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0.34</v>
      </c>
      <c r="AM108" t="s">
        <v>3180</v>
      </c>
      <c r="AN108">
        <v>1.22</v>
      </c>
      <c r="AO108" t="s">
        <v>3180</v>
      </c>
      <c r="AP108">
        <v>8.9171733128186007E-2</v>
      </c>
      <c r="AQ108">
        <f>(Table2[[#This Row],[Sharpe Ratio]]-AVERAGE(Table2[Sharpe Ratio]))/_xlfn.STDEV.P(Table2[Sharpe Ratio])</f>
        <v>0.37219548857928675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2.4379521034059968</v>
      </c>
      <c r="AS108">
        <f>_xlfn.RANK.AVG(Table2[[#This Row],[1Y Return vs Nifty Z-Score]],Table2[1Y Return vs Nifty Z-Score])</f>
        <v>167</v>
      </c>
      <c r="AT108">
        <f>_xlfn.RANK.AVG(Table2[[#This Row],[6M Return vs Nifty Z-Score]],Table2[6M Return vs Nifty Z-Score])</f>
        <v>95</v>
      </c>
      <c r="AU108">
        <f>_xlfn.RANK.AVG(Table2[[#This Row],[Sharpe Ratio Z-Score]],Table2[Sharpe Ratio Z-Score])</f>
        <v>253</v>
      </c>
      <c r="AV108">
        <f>(Table2[[#This Row],[Rank 1Y]]+Table2[[#This Row],[Rank 6M]]+Table2[[#This Row],[Rank Sharpe]])/3</f>
        <v>171.66666666666666</v>
      </c>
    </row>
    <row r="109" spans="1:48" x14ac:dyDescent="0.3">
      <c r="A109" t="s">
        <v>25</v>
      </c>
      <c r="B109" t="s">
        <v>26</v>
      </c>
      <c r="C109" t="s">
        <v>3130</v>
      </c>
      <c r="D109" t="s">
        <v>27</v>
      </c>
      <c r="E109">
        <v>930163.89139928401</v>
      </c>
      <c r="F109">
        <v>1555.65</v>
      </c>
      <c r="G109">
        <v>43.5285864086703</v>
      </c>
      <c r="H109">
        <f>(Table2[[#This Row],[1Y Return vs Nifty]]-AVERAGE(Table2[1Y Return vs Nifty]))/_xlfn.STDEV.P(Table2[1Y Return vs Nifty])</f>
        <v>0.49040937092189513</v>
      </c>
      <c r="I109">
        <v>-3.2510774200894801</v>
      </c>
      <c r="J109">
        <f>(Table2[[#This Row],[1M Return vs Nifty]]-AVERAGE(Table2[1M Return vs Nifty]))/_xlfn.STDEV.P(Table2[1M Return vs Nifty])</f>
        <v>-0.2423903591051462</v>
      </c>
      <c r="K109">
        <v>12.683393305935001</v>
      </c>
      <c r="L109">
        <f>(Table2[[#This Row],[6M Return vs Nifty]]-AVERAGE(Table2[6M Return vs Nifty]))/_xlfn.STDEV.P(Table2[6M Return vs Nifty])</f>
        <v>0.22632488624821503</v>
      </c>
      <c r="M109">
        <v>0.29091851491746101</v>
      </c>
      <c r="N109">
        <f>(Table2[[#This Row],[1W Return vs Nifty]]-AVERAGE(Table2[1W Return vs Nifty]))/_xlfn.STDEV.P(Table2[1W Return vs Nifty])</f>
        <v>-0.18809016775625942</v>
      </c>
      <c r="O109">
        <v>1617.76</v>
      </c>
      <c r="P109">
        <v>1618.76940615687</v>
      </c>
      <c r="Q109">
        <v>1422.65868806511</v>
      </c>
      <c r="R109">
        <v>20.334639610055699</v>
      </c>
      <c r="S109" s="1">
        <f>(Table2[[#This Row],[Close Price]]-Table2[[#This Row],[20D EMA]])/Table2[[#This Row],[20D EMA]]</f>
        <v>-3.8392592226288137E-2</v>
      </c>
      <c r="T109" s="1">
        <f>(Table2[[#This Row],[Close Price]]-Table2[[#This Row],[50D EMA]])/Table2[[#This Row],[50D EMA]]</f>
        <v>-3.8992215887451227E-2</v>
      </c>
      <c r="U109" s="1">
        <f>(Table2[[#This Row],[Close Price]]-Table2[[#This Row],[200D EMA]])/Table2[[#This Row],[200D EMA]]</f>
        <v>9.3480827868675356E-2</v>
      </c>
      <c r="V109">
        <v>0.79966241568365704</v>
      </c>
      <c r="W109">
        <v>1550.1</v>
      </c>
      <c r="X109">
        <v>1595</v>
      </c>
      <c r="Y109">
        <v>1550.1</v>
      </c>
      <c r="Z109">
        <v>1595</v>
      </c>
      <c r="AA109">
        <v>1550.1</v>
      </c>
      <c r="AB109">
        <v>1626.35</v>
      </c>
      <c r="AC109" s="1">
        <f>(Table2[[#This Row],[Close Price]]/Table2[[#This Row],[Day Low]])-1</f>
        <v>3.5804141668280831E-3</v>
      </c>
      <c r="AD109" s="1">
        <f>(Table2[[#This Row],[Day High]]/Table2[[#This Row],[Close Price]])-1</f>
        <v>2.529489281007935E-2</v>
      </c>
      <c r="AE109" s="1">
        <f>(Table2[[#This Row],[Close Price]]/Table2[[#This Row],[Current Week Low]])-1</f>
        <v>3.5804141668280831E-3</v>
      </c>
      <c r="AF109" s="1">
        <f>(Table2[[#This Row],[Current Week High]]/Table2[[#This Row],[Close Price]])-1</f>
        <v>2.529489281007935E-2</v>
      </c>
      <c r="AG109" s="1">
        <f>(Table2[[#This Row],[Close Price]]/Table2[[#This Row],[Current Month Low]])-1</f>
        <v>3.5804141668280831E-3</v>
      </c>
      <c r="AH109" s="1">
        <f>(Table2[[#This Row],[Current Month High]]/Table2[[#This Row],[Close Price]])-1</f>
        <v>4.5447240703242908E-2</v>
      </c>
      <c r="AI109">
        <v>14.357342589914101</v>
      </c>
      <c r="AJ109">
        <v>66.736334405144703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0.03</v>
      </c>
      <c r="AM109" t="s">
        <v>3180</v>
      </c>
      <c r="AN109">
        <v>-6.62</v>
      </c>
      <c r="AO109" t="s">
        <v>3181</v>
      </c>
      <c r="AP109">
        <v>0.14659352518348701</v>
      </c>
      <c r="AQ109">
        <f>(Table2[[#This Row],[Sharpe Ratio]]-AVERAGE(Table2[Sharpe Ratio]))/_xlfn.STDEV.P(Table2[Sharpe Ratio])</f>
        <v>1.0494798427993246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166</v>
      </c>
      <c r="AT109">
        <f>_xlfn.RANK.AVG(Table2[[#This Row],[6M Return vs Nifty Z-Score]],Table2[6M Return vs Nifty Z-Score])</f>
        <v>236</v>
      </c>
      <c r="AU109">
        <f>_xlfn.RANK.AVG(Table2[[#This Row],[Sharpe Ratio Z-Score]],Table2[Sharpe Ratio Z-Score])</f>
        <v>114</v>
      </c>
      <c r="AV109">
        <f>(Table2[[#This Row],[Rank 1Y]]+Table2[[#This Row],[Rank 6M]]+Table2[[#This Row],[Rank Sharpe]])/3</f>
        <v>172</v>
      </c>
    </row>
    <row r="110" spans="1:48" x14ac:dyDescent="0.3">
      <c r="A110" t="s">
        <v>1107</v>
      </c>
      <c r="B110" t="s">
        <v>1108</v>
      </c>
      <c r="C110" t="s">
        <v>3137</v>
      </c>
      <c r="D110" t="s">
        <v>75</v>
      </c>
      <c r="E110">
        <v>11078.824935750001</v>
      </c>
      <c r="F110">
        <v>357.5</v>
      </c>
      <c r="G110">
        <v>44.698090524889601</v>
      </c>
      <c r="H110">
        <f>(Table2[[#This Row],[1Y Return vs Nifty]]-AVERAGE(Table2[1Y Return vs Nifty]))/_xlfn.STDEV.P(Table2[1Y Return vs Nifty])</f>
        <v>0.51273990407499026</v>
      </c>
      <c r="I110">
        <v>3.04486064243138</v>
      </c>
      <c r="J110">
        <f>(Table2[[#This Row],[1M Return vs Nifty]]-AVERAGE(Table2[1M Return vs Nifty]))/_xlfn.STDEV.P(Table2[1M Return vs Nifty])</f>
        <v>0.45404069977748146</v>
      </c>
      <c r="K110">
        <v>65.465128157178299</v>
      </c>
      <c r="L110">
        <f>(Table2[[#This Row],[6M Return vs Nifty]]-AVERAGE(Table2[6M Return vs Nifty]))/_xlfn.STDEV.P(Table2[6M Return vs Nifty])</f>
        <v>2.003143016939116</v>
      </c>
      <c r="M110">
        <v>0.39233573977905101</v>
      </c>
      <c r="N110">
        <f>(Table2[[#This Row],[1W Return vs Nifty]]-AVERAGE(Table2[1W Return vs Nifty]))/_xlfn.STDEV.P(Table2[1W Return vs Nifty])</f>
        <v>-0.16741085346599971</v>
      </c>
      <c r="O110">
        <v>360.43</v>
      </c>
      <c r="P110">
        <v>357.74902291028599</v>
      </c>
      <c r="Q110">
        <v>305.94743140968001</v>
      </c>
      <c r="R110">
        <v>38.3492740536784</v>
      </c>
      <c r="S110" s="1">
        <f>(Table2[[#This Row],[Close Price]]-Table2[[#This Row],[20D EMA]])/Table2[[#This Row],[20D EMA]]</f>
        <v>-8.1291790361512819E-3</v>
      </c>
      <c r="T110" s="1">
        <f>(Table2[[#This Row],[Close Price]]-Table2[[#This Row],[50D EMA]])/Table2[[#This Row],[50D EMA]]</f>
        <v>-6.9608271256812201E-4</v>
      </c>
      <c r="U110" s="1">
        <f>(Table2[[#This Row],[Close Price]]-Table2[[#This Row],[200D EMA]])/Table2[[#This Row],[200D EMA]]</f>
        <v>0.16850139369625347</v>
      </c>
      <c r="V110">
        <v>0.56059098264212903</v>
      </c>
      <c r="W110">
        <v>356.5</v>
      </c>
      <c r="X110">
        <v>361.65</v>
      </c>
      <c r="Y110">
        <v>355.4</v>
      </c>
      <c r="Z110">
        <v>361.65</v>
      </c>
      <c r="AA110">
        <v>353.1</v>
      </c>
      <c r="AB110">
        <v>366</v>
      </c>
      <c r="AC110" s="1">
        <f>(Table2[[#This Row],[Close Price]]/Table2[[#This Row],[Day Low]])-1</f>
        <v>2.8050490883591017E-3</v>
      </c>
      <c r="AD110" s="1">
        <f>(Table2[[#This Row],[Day High]]/Table2[[#This Row],[Close Price]])-1</f>
        <v>1.1608391608391555E-2</v>
      </c>
      <c r="AE110" s="1">
        <f>(Table2[[#This Row],[Close Price]]/Table2[[#This Row],[Current Week Low]])-1</f>
        <v>5.9088351153631091E-3</v>
      </c>
      <c r="AF110" s="1">
        <f>(Table2[[#This Row],[Current Week High]]/Table2[[#This Row],[Close Price]])-1</f>
        <v>1.1608391608391555E-2</v>
      </c>
      <c r="AG110" s="1">
        <f>(Table2[[#This Row],[Close Price]]/Table2[[#This Row],[Current Month Low]])-1</f>
        <v>1.2461059190031154E-2</v>
      </c>
      <c r="AH110" s="1">
        <f>(Table2[[#This Row],[Current Month High]]/Table2[[#This Row],[Close Price]])-1</f>
        <v>2.3776223776223793E-2</v>
      </c>
      <c r="AI110">
        <v>7.6923076923076801</v>
      </c>
      <c r="AJ110">
        <v>107.186322804984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7.0000000000000007E-2</v>
      </c>
      <c r="AM110" t="s">
        <v>3180</v>
      </c>
      <c r="AN110">
        <v>0.78</v>
      </c>
      <c r="AO110" t="s">
        <v>3180</v>
      </c>
      <c r="AP110">
        <v>6.4047581734462997E-2</v>
      </c>
      <c r="AQ110">
        <f>(Table2[[#This Row],[Sharpe Ratio]]-AVERAGE(Table2[Sharpe Ratio]))/_xlfn.STDEV.P(Table2[Sharpe Ratio])</f>
        <v>7.5858609443985148E-2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2.8783713767695733</v>
      </c>
      <c r="AS110">
        <f>_xlfn.RANK.AVG(Table2[[#This Row],[1Y Return vs Nifty Z-Score]],Table2[1Y Return vs Nifty Z-Score])</f>
        <v>162</v>
      </c>
      <c r="AT110">
        <f>_xlfn.RANK.AVG(Table2[[#This Row],[6M Return vs Nifty Z-Score]],Table2[6M Return vs Nifty Z-Score])</f>
        <v>29</v>
      </c>
      <c r="AU110">
        <f>_xlfn.RANK.AVG(Table2[[#This Row],[Sharpe Ratio Z-Score]],Table2[Sharpe Ratio Z-Score])</f>
        <v>327</v>
      </c>
      <c r="AV110">
        <f>(Table2[[#This Row],[Rank 1Y]]+Table2[[#This Row],[Rank 6M]]+Table2[[#This Row],[Rank Sharpe]])/3</f>
        <v>172.66666666666666</v>
      </c>
    </row>
    <row r="111" spans="1:48" x14ac:dyDescent="0.3">
      <c r="A111" t="s">
        <v>896</v>
      </c>
      <c r="B111" t="s">
        <v>897</v>
      </c>
      <c r="C111" t="s">
        <v>3139</v>
      </c>
      <c r="D111" t="s">
        <v>262</v>
      </c>
      <c r="E111">
        <v>16509.444460429899</v>
      </c>
      <c r="F111">
        <v>1137.7</v>
      </c>
      <c r="G111">
        <v>91.376572695692104</v>
      </c>
      <c r="H111">
        <f>(Table2[[#This Row],[1Y Return vs Nifty]]-AVERAGE(Table2[1Y Return vs Nifty]))/_xlfn.STDEV.P(Table2[1Y Return vs Nifty])</f>
        <v>1.4040197030900858</v>
      </c>
      <c r="I111">
        <v>4.4988897367440597</v>
      </c>
      <c r="J111">
        <f>(Table2[[#This Row],[1M Return vs Nifty]]-AVERAGE(Table2[1M Return vs Nifty]))/_xlfn.STDEV.P(Table2[1M Return vs Nifty])</f>
        <v>0.6148794837271564</v>
      </c>
      <c r="K111">
        <v>-5.0732795568562903</v>
      </c>
      <c r="L111">
        <f>(Table2[[#This Row],[6M Return vs Nifty]]-AVERAGE(Table2[6M Return vs Nifty]))/_xlfn.STDEV.P(Table2[6M Return vs Nifty])</f>
        <v>-0.37142693779232216</v>
      </c>
      <c r="M111">
        <v>7.0870319216371298</v>
      </c>
      <c r="N111">
        <f>(Table2[[#This Row],[1W Return vs Nifty]]-AVERAGE(Table2[1W Return vs Nifty]))/_xlfn.STDEV.P(Table2[1W Return vs Nifty])</f>
        <v>1.1976602832307919</v>
      </c>
      <c r="O111">
        <v>1150.72</v>
      </c>
      <c r="P111">
        <v>1181.57880384341</v>
      </c>
      <c r="Q111">
        <v>1085.91062047891</v>
      </c>
      <c r="R111">
        <v>47.137731724544999</v>
      </c>
      <c r="S111" s="1">
        <f>(Table2[[#This Row],[Close Price]]-Table2[[#This Row],[20D EMA]])/Table2[[#This Row],[20D EMA]]</f>
        <v>-1.1314655172413778E-2</v>
      </c>
      <c r="T111" s="1">
        <f>(Table2[[#This Row],[Close Price]]-Table2[[#This Row],[50D EMA]])/Table2[[#This Row],[50D EMA]]</f>
        <v>-3.713574050303043E-2</v>
      </c>
      <c r="U111" s="1">
        <f>(Table2[[#This Row],[Close Price]]-Table2[[#This Row],[200D EMA]])/Table2[[#This Row],[200D EMA]]</f>
        <v>4.769211990785191E-2</v>
      </c>
      <c r="V111">
        <v>0.53351414344872405</v>
      </c>
      <c r="W111">
        <v>1132.5</v>
      </c>
      <c r="X111">
        <v>1190</v>
      </c>
      <c r="Y111">
        <v>1132.5</v>
      </c>
      <c r="Z111">
        <v>1190</v>
      </c>
      <c r="AA111">
        <v>1098</v>
      </c>
      <c r="AB111">
        <v>1209</v>
      </c>
      <c r="AC111" s="1">
        <f>(Table2[[#This Row],[Close Price]]/Table2[[#This Row],[Day Low]])-1</f>
        <v>4.5916114790287565E-3</v>
      </c>
      <c r="AD111" s="1">
        <f>(Table2[[#This Row],[Day High]]/Table2[[#This Row],[Close Price]])-1</f>
        <v>4.5969939351322875E-2</v>
      </c>
      <c r="AE111" s="1">
        <f>(Table2[[#This Row],[Close Price]]/Table2[[#This Row],[Current Week Low]])-1</f>
        <v>4.5916114790287565E-3</v>
      </c>
      <c r="AF111" s="1">
        <f>(Table2[[#This Row],[Current Week High]]/Table2[[#This Row],[Close Price]])-1</f>
        <v>4.5969939351322875E-2</v>
      </c>
      <c r="AG111" s="1">
        <f>(Table2[[#This Row],[Close Price]]/Table2[[#This Row],[Current Month Low]])-1</f>
        <v>3.6156648451730389E-2</v>
      </c>
      <c r="AH111" s="1">
        <f>(Table2[[#This Row],[Current Month High]]/Table2[[#This Row],[Close Price]])-1</f>
        <v>6.2670299727520362E-2</v>
      </c>
      <c r="AI111">
        <v>27.450118660455299</v>
      </c>
      <c r="AJ111">
        <v>116.148950318229</v>
      </c>
      <c r="AK111" t="str">
        <f>IF(AND(Table2[[#This Row],[20D EMA]]&gt;Table2[[#This Row],[50D EMA]],Table2[[#This Row],[50D EMA]]&gt;Table2[[#This Row],[200D EMA]]),"Uptrend","Downtrend/NoTrend")</f>
        <v>Downtrend/NoTrend</v>
      </c>
      <c r="AL111">
        <v>-0.04</v>
      </c>
      <c r="AM111" t="s">
        <v>3181</v>
      </c>
      <c r="AN111">
        <v>11.96</v>
      </c>
      <c r="AO111" t="s">
        <v>3180</v>
      </c>
      <c r="AP111">
        <v>0.188231837539346</v>
      </c>
      <c r="AQ111">
        <f>(Table2[[#This Row],[Sharpe Ratio]]-AVERAGE(Table2[Sharpe Ratio]))/_xlfn.STDEV.P(Table2[Sharpe Ratio])</f>
        <v>1.5405996160657311</v>
      </c>
      <c r="AR1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1">
        <f>_xlfn.RANK.AVG(Table2[[#This Row],[1Y Return vs Nifty Z-Score]],Table2[1Y Return vs Nifty Z-Score])</f>
        <v>59</v>
      </c>
      <c r="AT111">
        <f>_xlfn.RANK.AVG(Table2[[#This Row],[6M Return vs Nifty Z-Score]],Table2[6M Return vs Nifty Z-Score])</f>
        <v>428</v>
      </c>
      <c r="AU111">
        <f>_xlfn.RANK.AVG(Table2[[#This Row],[Sharpe Ratio Z-Score]],Table2[Sharpe Ratio Z-Score])</f>
        <v>41</v>
      </c>
      <c r="AV111">
        <f>(Table2[[#This Row],[Rank 1Y]]+Table2[[#This Row],[Rank 6M]]+Table2[[#This Row],[Rank Sharpe]])/3</f>
        <v>176</v>
      </c>
    </row>
    <row r="112" spans="1:48" x14ac:dyDescent="0.3">
      <c r="A112" t="s">
        <v>1467</v>
      </c>
      <c r="B112" t="s">
        <v>1468</v>
      </c>
      <c r="C112" t="s">
        <v>3137</v>
      </c>
      <c r="D112" t="s">
        <v>75</v>
      </c>
      <c r="E112">
        <v>6922.5154003999996</v>
      </c>
      <c r="F112">
        <v>337.9</v>
      </c>
      <c r="G112">
        <v>34.122614834348802</v>
      </c>
      <c r="H112">
        <f>(Table2[[#This Row],[1Y Return vs Nifty]]-AVERAGE(Table2[1Y Return vs Nifty]))/_xlfn.STDEV.P(Table2[1Y Return vs Nifty])</f>
        <v>0.31081157629722816</v>
      </c>
      <c r="I112">
        <v>18.933476796519301</v>
      </c>
      <c r="J112">
        <f>(Table2[[#This Row],[1M Return vs Nifty]]-AVERAGE(Table2[1M Return vs Nifty]))/_xlfn.STDEV.P(Table2[1M Return vs Nifty])</f>
        <v>2.211574789612631</v>
      </c>
      <c r="K112">
        <v>52.233136977235802</v>
      </c>
      <c r="L112">
        <f>(Table2[[#This Row],[6M Return vs Nifty]]-AVERAGE(Table2[6M Return vs Nifty]))/_xlfn.STDEV.P(Table2[6M Return vs Nifty])</f>
        <v>1.5577078318334088</v>
      </c>
      <c r="M112">
        <v>0.41377813199706098</v>
      </c>
      <c r="N112">
        <f>(Table2[[#This Row],[1W Return vs Nifty]]-AVERAGE(Table2[1W Return vs Nifty]))/_xlfn.STDEV.P(Table2[1W Return vs Nifty])</f>
        <v>-0.16303867735472866</v>
      </c>
      <c r="O112">
        <v>334.5</v>
      </c>
      <c r="P112">
        <v>321.602895242182</v>
      </c>
      <c r="Q112">
        <v>278.59277798784098</v>
      </c>
      <c r="R112">
        <v>50.207669741317197</v>
      </c>
      <c r="S112" s="1">
        <f>(Table2[[#This Row],[Close Price]]-Table2[[#This Row],[20D EMA]])/Table2[[#This Row],[20D EMA]]</f>
        <v>1.0164424514200231E-2</v>
      </c>
      <c r="T112" s="1">
        <f>(Table2[[#This Row],[Close Price]]-Table2[[#This Row],[50D EMA]])/Table2[[#This Row],[50D EMA]]</f>
        <v>5.0674620778974937E-2</v>
      </c>
      <c r="U112" s="1">
        <f>(Table2[[#This Row],[Close Price]]-Table2[[#This Row],[200D EMA]])/Table2[[#This Row],[200D EMA]]</f>
        <v>0.2128814050403971</v>
      </c>
      <c r="V112">
        <v>0.384140305102326</v>
      </c>
      <c r="W112">
        <v>335.65</v>
      </c>
      <c r="X112">
        <v>341.85</v>
      </c>
      <c r="Y112">
        <v>332.2</v>
      </c>
      <c r="Z112">
        <v>341.85</v>
      </c>
      <c r="AA112">
        <v>332.2</v>
      </c>
      <c r="AB112">
        <v>348</v>
      </c>
      <c r="AC112" s="1">
        <f>(Table2[[#This Row],[Close Price]]/Table2[[#This Row],[Day Low]])-1</f>
        <v>6.7034112915238531E-3</v>
      </c>
      <c r="AD112" s="1">
        <f>(Table2[[#This Row],[Day High]]/Table2[[#This Row],[Close Price]])-1</f>
        <v>1.1689849067771707E-2</v>
      </c>
      <c r="AE112" s="1">
        <f>(Table2[[#This Row],[Close Price]]/Table2[[#This Row],[Current Week Low]])-1</f>
        <v>1.7158338350391267E-2</v>
      </c>
      <c r="AF112" s="1">
        <f>(Table2[[#This Row],[Current Week High]]/Table2[[#This Row],[Close Price]])-1</f>
        <v>1.1689849067771707E-2</v>
      </c>
      <c r="AG112" s="1">
        <f>(Table2[[#This Row],[Close Price]]/Table2[[#This Row],[Current Month Low]])-1</f>
        <v>1.7158338350391267E-2</v>
      </c>
      <c r="AH112" s="1">
        <f>(Table2[[#This Row],[Current Month High]]/Table2[[#This Row],[Close Price]])-1</f>
        <v>2.9890500147972787E-2</v>
      </c>
      <c r="AI112">
        <v>12.1633619414027</v>
      </c>
      <c r="AJ112">
        <v>85.6593406593406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0.19</v>
      </c>
      <c r="AM112" t="s">
        <v>3180</v>
      </c>
      <c r="AN112">
        <v>-0.09</v>
      </c>
      <c r="AO112" t="s">
        <v>3181</v>
      </c>
      <c r="AP112">
        <v>8.1912315416414E-2</v>
      </c>
      <c r="AQ112">
        <f>(Table2[[#This Row],[Sharpe Ratio]]-AVERAGE(Table2[Sharpe Ratio]))/_xlfn.STDEV.P(Table2[Sharpe Ratio])</f>
        <v>0.28657137513824488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4.2036268955267841</v>
      </c>
      <c r="AS112">
        <f>_xlfn.RANK.AVG(Table2[[#This Row],[1Y Return vs Nifty Z-Score]],Table2[1Y Return vs Nifty Z-Score])</f>
        <v>204</v>
      </c>
      <c r="AT112">
        <f>_xlfn.RANK.AVG(Table2[[#This Row],[6M Return vs Nifty Z-Score]],Table2[6M Return vs Nifty Z-Score])</f>
        <v>54</v>
      </c>
      <c r="AU112">
        <f>_xlfn.RANK.AVG(Table2[[#This Row],[Sharpe Ratio Z-Score]],Table2[Sharpe Ratio Z-Score])</f>
        <v>271</v>
      </c>
      <c r="AV112">
        <f>(Table2[[#This Row],[Rank 1Y]]+Table2[[#This Row],[Rank 6M]]+Table2[[#This Row],[Rank Sharpe]])/3</f>
        <v>176.33333333333334</v>
      </c>
    </row>
    <row r="113" spans="1:48" x14ac:dyDescent="0.3">
      <c r="A113" t="s">
        <v>671</v>
      </c>
      <c r="B113" t="s">
        <v>672</v>
      </c>
      <c r="C113" t="s">
        <v>3132</v>
      </c>
      <c r="D113" t="s">
        <v>48</v>
      </c>
      <c r="E113">
        <v>26690.543000000001</v>
      </c>
      <c r="F113">
        <v>1002.65</v>
      </c>
      <c r="G113">
        <v>50.6710315329453</v>
      </c>
      <c r="H113">
        <f>(Table2[[#This Row],[1Y Return vs Nifty]]-AVERAGE(Table2[1Y Return vs Nifty]))/_xlfn.STDEV.P(Table2[1Y Return vs Nifty])</f>
        <v>0.62678734978475681</v>
      </c>
      <c r="I113">
        <v>3.7062604209962302</v>
      </c>
      <c r="J113">
        <f>(Table2[[#This Row],[1M Return vs Nifty]]-AVERAGE(Table2[1M Return vs Nifty]))/_xlfn.STDEV.P(Table2[1M Return vs Nifty])</f>
        <v>0.52720205294781819</v>
      </c>
      <c r="K113">
        <v>31.5209321111479</v>
      </c>
      <c r="L113">
        <f>(Table2[[#This Row],[6M Return vs Nifty]]-AVERAGE(Table2[6M Return vs Nifty]))/_xlfn.STDEV.P(Table2[6M Return vs Nifty])</f>
        <v>0.86046244502736291</v>
      </c>
      <c r="M113">
        <v>1.6893941656187801</v>
      </c>
      <c r="N113">
        <f>(Table2[[#This Row],[1W Return vs Nifty]]-AVERAGE(Table2[1W Return vs Nifty]))/_xlfn.STDEV.P(Table2[1W Return vs Nifty])</f>
        <v>9.7063735316873997E-2</v>
      </c>
      <c r="O113">
        <v>982.62</v>
      </c>
      <c r="P113">
        <v>966.13311106404899</v>
      </c>
      <c r="Q113">
        <v>846.933056428187</v>
      </c>
      <c r="R113">
        <v>55.040397086264299</v>
      </c>
      <c r="S113" s="1">
        <f>(Table2[[#This Row],[Close Price]]-Table2[[#This Row],[20D EMA]])/Table2[[#This Row],[20D EMA]]</f>
        <v>2.0384278764934535E-2</v>
      </c>
      <c r="T113" s="1">
        <f>(Table2[[#This Row],[Close Price]]-Table2[[#This Row],[50D EMA]])/Table2[[#This Row],[50D EMA]]</f>
        <v>3.7796954185467441E-2</v>
      </c>
      <c r="U113" s="1">
        <f>(Table2[[#This Row],[Close Price]]-Table2[[#This Row],[200D EMA]])/Table2[[#This Row],[200D EMA]]</f>
        <v>0.18385980142105424</v>
      </c>
      <c r="V113">
        <v>0.89766748035510302</v>
      </c>
      <c r="W113">
        <v>994.05</v>
      </c>
      <c r="X113">
        <v>1028.8</v>
      </c>
      <c r="Y113">
        <v>992.15</v>
      </c>
      <c r="Z113">
        <v>1028.8</v>
      </c>
      <c r="AA113">
        <v>941.05</v>
      </c>
      <c r="AB113">
        <v>1075</v>
      </c>
      <c r="AC113" s="1">
        <f>(Table2[[#This Row],[Close Price]]/Table2[[#This Row],[Day Low]])-1</f>
        <v>8.6514762838891812E-3</v>
      </c>
      <c r="AD113" s="1">
        <f>(Table2[[#This Row],[Day High]]/Table2[[#This Row],[Close Price]])-1</f>
        <v>2.608088565301947E-2</v>
      </c>
      <c r="AE113" s="1">
        <f>(Table2[[#This Row],[Close Price]]/Table2[[#This Row],[Current Week Low]])-1</f>
        <v>1.0583077155672083E-2</v>
      </c>
      <c r="AF113" s="1">
        <f>(Table2[[#This Row],[Current Week High]]/Table2[[#This Row],[Close Price]])-1</f>
        <v>2.608088565301947E-2</v>
      </c>
      <c r="AG113" s="1">
        <f>(Table2[[#This Row],[Close Price]]/Table2[[#This Row],[Current Month Low]])-1</f>
        <v>6.5458796025716026E-2</v>
      </c>
      <c r="AH113" s="1">
        <f>(Table2[[#This Row],[Current Month High]]/Table2[[#This Row],[Close Price]])-1</f>
        <v>7.2158779235027115E-2</v>
      </c>
      <c r="AI113">
        <v>7.2158779235027097</v>
      </c>
      <c r="AJ113">
        <v>78.011540168663998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0.28000000000000003</v>
      </c>
      <c r="AM113" t="s">
        <v>3180</v>
      </c>
      <c r="AN113">
        <v>12.02</v>
      </c>
      <c r="AO113" t="s">
        <v>3180</v>
      </c>
      <c r="AP113">
        <v>7.9316618252222998E-2</v>
      </c>
      <c r="AQ113">
        <f>(Table2[[#This Row],[Sharpe Ratio]]-AVERAGE(Table2[Sharpe Ratio]))/_xlfn.STDEV.P(Table2[Sharpe Ratio])</f>
        <v>0.2559553839844545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2.3674709670612666</v>
      </c>
      <c r="AS113">
        <f>_xlfn.RANK.AVG(Table2[[#This Row],[1Y Return vs Nifty Z-Score]],Table2[1Y Return vs Nifty Z-Score])</f>
        <v>142</v>
      </c>
      <c r="AT113">
        <f>_xlfn.RANK.AVG(Table2[[#This Row],[6M Return vs Nifty Z-Score]],Table2[6M Return vs Nifty Z-Score])</f>
        <v>106</v>
      </c>
      <c r="AU113">
        <f>_xlfn.RANK.AVG(Table2[[#This Row],[Sharpe Ratio Z-Score]],Table2[Sharpe Ratio Z-Score])</f>
        <v>283</v>
      </c>
      <c r="AV113">
        <f>(Table2[[#This Row],[Rank 1Y]]+Table2[[#This Row],[Rank 6M]]+Table2[[#This Row],[Rank Sharpe]])/3</f>
        <v>177</v>
      </c>
    </row>
    <row r="114" spans="1:48" x14ac:dyDescent="0.3">
      <c r="A114" t="s">
        <v>1196</v>
      </c>
      <c r="B114" t="s">
        <v>1197</v>
      </c>
      <c r="C114" t="s">
        <v>3132</v>
      </c>
      <c r="D114" t="s">
        <v>949</v>
      </c>
      <c r="E114">
        <v>9739.3512470500009</v>
      </c>
      <c r="F114">
        <v>1324.55</v>
      </c>
      <c r="G114">
        <v>52.458369040577097</v>
      </c>
      <c r="H114">
        <f>(Table2[[#This Row],[1Y Return vs Nifty]]-AVERAGE(Table2[1Y Return vs Nifty]))/_xlfn.STDEV.P(Table2[1Y Return vs Nifty])</f>
        <v>0.66091480510228751</v>
      </c>
      <c r="I114">
        <v>6.2296196562846404</v>
      </c>
      <c r="J114">
        <f>(Table2[[#This Row],[1M Return vs Nifty]]-AVERAGE(Table2[1M Return vs Nifty]))/_xlfn.STDEV.P(Table2[1M Return vs Nifty])</f>
        <v>0.80632578744490324</v>
      </c>
      <c r="K114">
        <v>24.311432603612499</v>
      </c>
      <c r="L114">
        <f>(Table2[[#This Row],[6M Return vs Nifty]]-AVERAGE(Table2[6M Return vs Nifty]))/_xlfn.STDEV.P(Table2[6M Return vs Nifty])</f>
        <v>0.61776543110201865</v>
      </c>
      <c r="M114">
        <v>6.4610347083455499</v>
      </c>
      <c r="N114">
        <f>(Table2[[#This Row],[1W Return vs Nifty]]-AVERAGE(Table2[1W Return vs Nifty]))/_xlfn.STDEV.P(Table2[1W Return vs Nifty])</f>
        <v>1.0700173395774788</v>
      </c>
      <c r="O114">
        <v>1343.36</v>
      </c>
      <c r="P114">
        <v>1351.4942983701601</v>
      </c>
      <c r="Q114">
        <v>1208.6165340387199</v>
      </c>
      <c r="R114">
        <v>44.464833518746701</v>
      </c>
      <c r="S114" s="1">
        <f>(Table2[[#This Row],[Close Price]]-Table2[[#This Row],[20D EMA]])/Table2[[#This Row],[20D EMA]]</f>
        <v>-1.4002203430204819E-2</v>
      </c>
      <c r="T114" s="1">
        <f>(Table2[[#This Row],[Close Price]]-Table2[[#This Row],[50D EMA]])/Table2[[#This Row],[50D EMA]]</f>
        <v>-1.9936671876939271E-2</v>
      </c>
      <c r="U114" s="1">
        <f>(Table2[[#This Row],[Close Price]]-Table2[[#This Row],[200D EMA]])/Table2[[#This Row],[200D EMA]]</f>
        <v>9.5922455713787158E-2</v>
      </c>
      <c r="V114">
        <v>0.45597069970960102</v>
      </c>
      <c r="W114">
        <v>1313.75</v>
      </c>
      <c r="X114">
        <v>1371.15</v>
      </c>
      <c r="Y114">
        <v>1313.75</v>
      </c>
      <c r="Z114">
        <v>1389.4</v>
      </c>
      <c r="AA114">
        <v>1282.25</v>
      </c>
      <c r="AB114">
        <v>1393.1</v>
      </c>
      <c r="AC114" s="1">
        <f>(Table2[[#This Row],[Close Price]]/Table2[[#This Row],[Day Low]])-1</f>
        <v>8.2207421503330824E-3</v>
      </c>
      <c r="AD114" s="1">
        <f>(Table2[[#This Row],[Day High]]/Table2[[#This Row],[Close Price]])-1</f>
        <v>3.5181759842965565E-2</v>
      </c>
      <c r="AE114" s="1">
        <f>(Table2[[#This Row],[Close Price]]/Table2[[#This Row],[Current Week Low]])-1</f>
        <v>8.2207421503330824E-3</v>
      </c>
      <c r="AF114" s="1">
        <f>(Table2[[#This Row],[Current Week High]]/Table2[[#This Row],[Close Price]])-1</f>
        <v>4.8960024159148574E-2</v>
      </c>
      <c r="AG114" s="1">
        <f>(Table2[[#This Row],[Close Price]]/Table2[[#This Row],[Current Month Low]])-1</f>
        <v>3.2988886722558064E-2</v>
      </c>
      <c r="AH114" s="1">
        <f>(Table2[[#This Row],[Current Month High]]/Table2[[#This Row],[Close Price]])-1</f>
        <v>5.1753425691744237E-2</v>
      </c>
      <c r="AI114">
        <v>20.135140236306601</v>
      </c>
      <c r="AJ114">
        <v>80.653300600109006</v>
      </c>
      <c r="AK114" t="str">
        <f>IF(AND(Table2[[#This Row],[20D EMA]]&gt;Table2[[#This Row],[50D EMA]],Table2[[#This Row],[50D EMA]]&gt;Table2[[#This Row],[200D EMA]]),"Uptrend","Downtrend/NoTrend")</f>
        <v>Downtrend/NoTrend</v>
      </c>
      <c r="AL114">
        <v>-0.03</v>
      </c>
      <c r="AM114" t="s">
        <v>3181</v>
      </c>
      <c r="AN114">
        <v>5.33</v>
      </c>
      <c r="AO114" t="s">
        <v>3180</v>
      </c>
      <c r="AP114">
        <v>9.0066823764621995E-2</v>
      </c>
      <c r="AQ114">
        <f>(Table2[[#This Row],[Sharpe Ratio]]-AVERAGE(Table2[Sharpe Ratio]))/_xlfn.STDEV.P(Table2[Sharpe Ratio])</f>
        <v>0.38275299404834473</v>
      </c>
      <c r="AR1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4">
        <f>_xlfn.RANK.AVG(Table2[[#This Row],[1Y Return vs Nifty Z-Score]],Table2[1Y Return vs Nifty Z-Score])</f>
        <v>135</v>
      </c>
      <c r="AT114">
        <f>_xlfn.RANK.AVG(Table2[[#This Row],[6M Return vs Nifty Z-Score]],Table2[6M Return vs Nifty Z-Score])</f>
        <v>153</v>
      </c>
      <c r="AU114">
        <f>_xlfn.RANK.AVG(Table2[[#This Row],[Sharpe Ratio Z-Score]],Table2[Sharpe Ratio Z-Score])</f>
        <v>250</v>
      </c>
      <c r="AV114">
        <f>(Table2[[#This Row],[Rank 1Y]]+Table2[[#This Row],[Rank 6M]]+Table2[[#This Row],[Rank Sharpe]])/3</f>
        <v>179.33333333333334</v>
      </c>
    </row>
    <row r="115" spans="1:48" x14ac:dyDescent="0.3">
      <c r="A115" t="s">
        <v>1418</v>
      </c>
      <c r="B115" t="s">
        <v>1419</v>
      </c>
      <c r="C115" t="s">
        <v>3128</v>
      </c>
      <c r="D115" t="s">
        <v>21</v>
      </c>
      <c r="E115">
        <v>7293.2270354899902</v>
      </c>
      <c r="F115">
        <v>880.7</v>
      </c>
      <c r="G115">
        <v>57.856979514453002</v>
      </c>
      <c r="H115">
        <f>(Table2[[#This Row],[1Y Return vs Nifty]]-AVERAGE(Table2[1Y Return vs Nifty]))/_xlfn.STDEV.P(Table2[1Y Return vs Nifty])</f>
        <v>0.76399597300552791</v>
      </c>
      <c r="I115">
        <v>-2.0876098562910701</v>
      </c>
      <c r="J115">
        <f>(Table2[[#This Row],[1M Return vs Nifty]]-AVERAGE(Table2[1M Return vs Nifty]))/_xlfn.STDEV.P(Table2[1M Return vs Nifty])</f>
        <v>-0.11369230976199747</v>
      </c>
      <c r="K115">
        <v>8.7782308350899996</v>
      </c>
      <c r="L115">
        <f>(Table2[[#This Row],[6M Return vs Nifty]]-AVERAGE(Table2[6M Return vs Nifty]))/_xlfn.STDEV.P(Table2[6M Return vs Nifty])</f>
        <v>9.486343464858786E-2</v>
      </c>
      <c r="M115">
        <v>0.78125854838297903</v>
      </c>
      <c r="N115">
        <f>(Table2[[#This Row],[1W Return vs Nifty]]-AVERAGE(Table2[1W Return vs Nifty]))/_xlfn.STDEV.P(Table2[1W Return vs Nifty])</f>
        <v>-8.8108180722317103E-2</v>
      </c>
      <c r="O115">
        <v>895.82</v>
      </c>
      <c r="P115">
        <v>883.81755603864701</v>
      </c>
      <c r="Q115">
        <v>772.62845149229304</v>
      </c>
      <c r="R115">
        <v>42.479902792665101</v>
      </c>
      <c r="S115" s="1">
        <f>(Table2[[#This Row],[Close Price]]-Table2[[#This Row],[20D EMA]])/Table2[[#This Row],[20D EMA]]</f>
        <v>-1.6878390748141372E-2</v>
      </c>
      <c r="T115" s="1">
        <f>(Table2[[#This Row],[Close Price]]-Table2[[#This Row],[50D EMA]])/Table2[[#This Row],[50D EMA]]</f>
        <v>-3.5273750983405953E-3</v>
      </c>
      <c r="U115" s="1">
        <f>(Table2[[#This Row],[Close Price]]-Table2[[#This Row],[200D EMA]])/Table2[[#This Row],[200D EMA]]</f>
        <v>0.13987518618939315</v>
      </c>
      <c r="V115">
        <v>0.52220635829888296</v>
      </c>
      <c r="W115">
        <v>874.45</v>
      </c>
      <c r="X115">
        <v>900</v>
      </c>
      <c r="Y115">
        <v>863.5</v>
      </c>
      <c r="Z115">
        <v>905.45</v>
      </c>
      <c r="AA115">
        <v>860.45</v>
      </c>
      <c r="AB115">
        <v>933</v>
      </c>
      <c r="AC115" s="1">
        <f>(Table2[[#This Row],[Close Price]]/Table2[[#This Row],[Day Low]])-1</f>
        <v>7.1473497627079219E-3</v>
      </c>
      <c r="AD115" s="1">
        <f>(Table2[[#This Row],[Day High]]/Table2[[#This Row],[Close Price]])-1</f>
        <v>2.1914386283637954E-2</v>
      </c>
      <c r="AE115" s="1">
        <f>(Table2[[#This Row],[Close Price]]/Table2[[#This Row],[Current Week Low]])-1</f>
        <v>1.9918934568616153E-2</v>
      </c>
      <c r="AF115" s="1">
        <f>(Table2[[#This Row],[Current Week High]]/Table2[[#This Row],[Close Price]])-1</f>
        <v>2.810264562279996E-2</v>
      </c>
      <c r="AG115" s="1">
        <f>(Table2[[#This Row],[Close Price]]/Table2[[#This Row],[Current Month Low]])-1</f>
        <v>2.3534197222383701E-2</v>
      </c>
      <c r="AH115" s="1">
        <f>(Table2[[#This Row],[Current Month High]]/Table2[[#This Row],[Close Price]])-1</f>
        <v>5.9384580447371382E-2</v>
      </c>
      <c r="AI115">
        <v>12.745543317815301</v>
      </c>
      <c r="AJ115">
        <v>112.21686746987901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0.09</v>
      </c>
      <c r="AM115" t="s">
        <v>3180</v>
      </c>
      <c r="AN115">
        <v>-0.02</v>
      </c>
      <c r="AO115" t="s">
        <v>3181</v>
      </c>
      <c r="AP115">
        <v>0.12966854227864499</v>
      </c>
      <c r="AQ115">
        <f>(Table2[[#This Row],[Sharpe Ratio]]-AVERAGE(Table2[Sharpe Ratio]))/_xlfn.STDEV.P(Table2[Sharpe Ratio])</f>
        <v>0.84985134451331767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1.5069102616831189</v>
      </c>
      <c r="AS115">
        <f>_xlfn.RANK.AVG(Table2[[#This Row],[1Y Return vs Nifty Z-Score]],Table2[1Y Return vs Nifty Z-Score])</f>
        <v>122</v>
      </c>
      <c r="AT115">
        <f>_xlfn.RANK.AVG(Table2[[#This Row],[6M Return vs Nifty Z-Score]],Table2[6M Return vs Nifty Z-Score])</f>
        <v>277</v>
      </c>
      <c r="AU115">
        <f>_xlfn.RANK.AVG(Table2[[#This Row],[Sharpe Ratio Z-Score]],Table2[Sharpe Ratio Z-Score])</f>
        <v>140</v>
      </c>
      <c r="AV115">
        <f>(Table2[[#This Row],[Rank 1Y]]+Table2[[#This Row],[Rank 6M]]+Table2[[#This Row],[Rank Sharpe]])/3</f>
        <v>179.66666666666666</v>
      </c>
    </row>
    <row r="116" spans="1:48" x14ac:dyDescent="0.3">
      <c r="A116" t="s">
        <v>900</v>
      </c>
      <c r="B116" t="s">
        <v>901</v>
      </c>
      <c r="C116" t="s">
        <v>3133</v>
      </c>
      <c r="D116" t="s">
        <v>248</v>
      </c>
      <c r="E116">
        <v>16496.61464</v>
      </c>
      <c r="F116">
        <v>1624.45</v>
      </c>
      <c r="G116">
        <v>35.655364992654</v>
      </c>
      <c r="H116">
        <f>(Table2[[#This Row],[1Y Return vs Nifty]]-AVERAGE(Table2[1Y Return vs Nifty]))/_xlfn.STDEV.P(Table2[1Y Return vs Nifty])</f>
        <v>0.34007793607379172</v>
      </c>
      <c r="I116">
        <v>15.5895392819073</v>
      </c>
      <c r="J116">
        <f>(Table2[[#This Row],[1M Return vs Nifty]]-AVERAGE(Table2[1M Return vs Nifty]))/_xlfn.STDEV.P(Table2[1M Return vs Nifty])</f>
        <v>1.8416820236717077</v>
      </c>
      <c r="K116">
        <v>11.1510334043006</v>
      </c>
      <c r="L116">
        <f>(Table2[[#This Row],[6M Return vs Nifty]]-AVERAGE(Table2[6M Return vs Nifty]))/_xlfn.STDEV.P(Table2[6M Return vs Nifty])</f>
        <v>0.17474028290690227</v>
      </c>
      <c r="M116">
        <v>-0.75865256661010605</v>
      </c>
      <c r="N116">
        <f>(Table2[[#This Row],[1W Return vs Nifty]]-AVERAGE(Table2[1W Return vs Nifty]))/_xlfn.STDEV.P(Table2[1W Return vs Nifty])</f>
        <v>-0.40210125211098924</v>
      </c>
      <c r="O116">
        <v>1519.63</v>
      </c>
      <c r="P116">
        <v>1433.8427744511</v>
      </c>
      <c r="Q116">
        <v>1293.71281078733</v>
      </c>
      <c r="R116">
        <v>65.580692232802306</v>
      </c>
      <c r="S116" s="1">
        <f>(Table2[[#This Row],[Close Price]]-Table2[[#This Row],[20D EMA]])/Table2[[#This Row],[20D EMA]]</f>
        <v>6.8977316846863992E-2</v>
      </c>
      <c r="T116" s="1">
        <f>(Table2[[#This Row],[Close Price]]-Table2[[#This Row],[50D EMA]])/Table2[[#This Row],[50D EMA]]</f>
        <v>0.13293453713700779</v>
      </c>
      <c r="U116" s="1">
        <f>(Table2[[#This Row],[Close Price]]-Table2[[#This Row],[200D EMA]])/Table2[[#This Row],[200D EMA]]</f>
        <v>0.2556496205764473</v>
      </c>
      <c r="V116">
        <v>2.1659180620690002</v>
      </c>
      <c r="W116">
        <v>1550.2</v>
      </c>
      <c r="X116">
        <v>1664</v>
      </c>
      <c r="Y116">
        <v>1545</v>
      </c>
      <c r="Z116">
        <v>1664</v>
      </c>
      <c r="AA116">
        <v>1536.6</v>
      </c>
      <c r="AB116">
        <v>1688.8</v>
      </c>
      <c r="AC116" s="1">
        <f>(Table2[[#This Row],[Close Price]]/Table2[[#This Row],[Day Low]])-1</f>
        <v>4.789704554251073E-2</v>
      </c>
      <c r="AD116" s="1">
        <f>(Table2[[#This Row],[Day High]]/Table2[[#This Row],[Close Price]])-1</f>
        <v>2.4346701960663575E-2</v>
      </c>
      <c r="AE116" s="1">
        <f>(Table2[[#This Row],[Close Price]]/Table2[[#This Row],[Current Week Low]])-1</f>
        <v>5.1423948220064686E-2</v>
      </c>
      <c r="AF116" s="1">
        <f>(Table2[[#This Row],[Current Week High]]/Table2[[#This Row],[Close Price]])-1</f>
        <v>2.4346701960663575E-2</v>
      </c>
      <c r="AG116" s="1">
        <f>(Table2[[#This Row],[Close Price]]/Table2[[#This Row],[Current Month Low]])-1</f>
        <v>5.7171677730053494E-2</v>
      </c>
      <c r="AH116" s="1">
        <f>(Table2[[#This Row],[Current Month High]]/Table2[[#This Row],[Close Price]])-1</f>
        <v>3.9613407614885077E-2</v>
      </c>
      <c r="AI116">
        <v>3.9613407614885001</v>
      </c>
      <c r="AJ116">
        <v>60.463278510396599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0.34</v>
      </c>
      <c r="AM116" t="s">
        <v>3180</v>
      </c>
      <c r="AN116">
        <v>14.34</v>
      </c>
      <c r="AO116" t="s">
        <v>3180</v>
      </c>
      <c r="AP116">
        <v>0.15848385234218501</v>
      </c>
      <c r="AQ116">
        <f>(Table2[[#This Row],[Sharpe Ratio]]-AVERAGE(Table2[Sharpe Ratio]))/_xlfn.STDEV.P(Table2[Sharpe Ratio])</f>
        <v>1.1897250748427282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3.1441240653841405</v>
      </c>
      <c r="AS116">
        <f>_xlfn.RANK.AVG(Table2[[#This Row],[1Y Return vs Nifty Z-Score]],Table2[1Y Return vs Nifty Z-Score])</f>
        <v>198</v>
      </c>
      <c r="AT116">
        <f>_xlfn.RANK.AVG(Table2[[#This Row],[6M Return vs Nifty Z-Score]],Table2[6M Return vs Nifty Z-Score])</f>
        <v>259</v>
      </c>
      <c r="AU116">
        <f>_xlfn.RANK.AVG(Table2[[#This Row],[Sharpe Ratio Z-Score]],Table2[Sharpe Ratio Z-Score])</f>
        <v>85</v>
      </c>
      <c r="AV116">
        <f>(Table2[[#This Row],[Rank 1Y]]+Table2[[#This Row],[Rank 6M]]+Table2[[#This Row],[Rank Sharpe]])/3</f>
        <v>180.66666666666666</v>
      </c>
    </row>
    <row r="117" spans="1:48" x14ac:dyDescent="0.3">
      <c r="A117" t="s">
        <v>1685</v>
      </c>
      <c r="B117" t="s">
        <v>1686</v>
      </c>
      <c r="C117" t="s">
        <v>3133</v>
      </c>
      <c r="D117" t="s">
        <v>51</v>
      </c>
      <c r="E117">
        <v>5142.5891408799998</v>
      </c>
      <c r="F117">
        <v>206.24</v>
      </c>
      <c r="G117">
        <v>85.165947890997003</v>
      </c>
      <c r="H117">
        <f>(Table2[[#This Row],[1Y Return vs Nifty]]-AVERAGE(Table2[1Y Return vs Nifty]))/_xlfn.STDEV.P(Table2[1Y Return vs Nifty])</f>
        <v>1.2854339185859525</v>
      </c>
      <c r="I117">
        <v>9.8300378597021094</v>
      </c>
      <c r="J117">
        <f>(Table2[[#This Row],[1M Return vs Nifty]]-AVERAGE(Table2[1M Return vs Nifty]))/_xlfn.STDEV.P(Table2[1M Return vs Nifty])</f>
        <v>1.2045894039110332</v>
      </c>
      <c r="K117">
        <v>69.733877655707602</v>
      </c>
      <c r="L117">
        <f>(Table2[[#This Row],[6M Return vs Nifty]]-AVERAGE(Table2[6M Return vs Nifty]))/_xlfn.STDEV.P(Table2[6M Return vs Nifty])</f>
        <v>2.146844081819629</v>
      </c>
      <c r="M117">
        <v>-2.0441849910204599</v>
      </c>
      <c r="N117">
        <f>(Table2[[#This Row],[1W Return vs Nifty]]-AVERAGE(Table2[1W Return vs Nifty]))/_xlfn.STDEV.P(Table2[1W Return vs Nifty])</f>
        <v>-0.66422565031831393</v>
      </c>
      <c r="O117">
        <v>198.32</v>
      </c>
      <c r="P117">
        <v>187.627832117705</v>
      </c>
      <c r="Q117">
        <v>152.04282647750699</v>
      </c>
      <c r="R117">
        <v>56.017352273553001</v>
      </c>
      <c r="S117" s="1">
        <f>(Table2[[#This Row],[Close Price]]-Table2[[#This Row],[20D EMA]])/Table2[[#This Row],[20D EMA]]</f>
        <v>3.9935457845905686E-2</v>
      </c>
      <c r="T117" s="1">
        <f>(Table2[[#This Row],[Close Price]]-Table2[[#This Row],[50D EMA]])/Table2[[#This Row],[50D EMA]]</f>
        <v>9.9197265524120101E-2</v>
      </c>
      <c r="U117" s="1">
        <f>(Table2[[#This Row],[Close Price]]-Table2[[#This Row],[200D EMA]])/Table2[[#This Row],[200D EMA]]</f>
        <v>0.35645991841983332</v>
      </c>
      <c r="V117">
        <v>0.13420783687319801</v>
      </c>
      <c r="W117">
        <v>201.05</v>
      </c>
      <c r="X117">
        <v>209.8</v>
      </c>
      <c r="Y117">
        <v>201.05</v>
      </c>
      <c r="Z117">
        <v>210.8</v>
      </c>
      <c r="AA117">
        <v>191</v>
      </c>
      <c r="AB117">
        <v>231</v>
      </c>
      <c r="AC117" s="1">
        <f>(Table2[[#This Row],[Close Price]]/Table2[[#This Row],[Day Low]])-1</f>
        <v>2.5814474011439881E-2</v>
      </c>
      <c r="AD117" s="1">
        <f>(Table2[[#This Row],[Day High]]/Table2[[#This Row],[Close Price]])-1</f>
        <v>1.7261442979053632E-2</v>
      </c>
      <c r="AE117" s="1">
        <f>(Table2[[#This Row],[Close Price]]/Table2[[#This Row],[Current Week Low]])-1</f>
        <v>2.5814474011439881E-2</v>
      </c>
      <c r="AF117" s="1">
        <f>(Table2[[#This Row],[Current Week High]]/Table2[[#This Row],[Close Price]])-1</f>
        <v>2.2110162916989973E-2</v>
      </c>
      <c r="AG117" s="1">
        <f>(Table2[[#This Row],[Close Price]]/Table2[[#This Row],[Current Month Low]])-1</f>
        <v>7.9790575916230511E-2</v>
      </c>
      <c r="AH117" s="1">
        <f>(Table2[[#This Row],[Current Month High]]/Table2[[#This Row],[Close Price]])-1</f>
        <v>0.12005430566330477</v>
      </c>
      <c r="AI117">
        <v>16.7086889061287</v>
      </c>
      <c r="AJ117">
        <v>124.052145573058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0.27</v>
      </c>
      <c r="AM117" t="s">
        <v>3180</v>
      </c>
      <c r="AN117">
        <v>19.09</v>
      </c>
      <c r="AO117" t="s">
        <v>3180</v>
      </c>
      <c r="AP117">
        <v>2.0937592545441999E-2</v>
      </c>
      <c r="AQ117">
        <f>(Table2[[#This Row],[Sharpe Ratio]]-AVERAGE(Table2[Sharpe Ratio]))/_xlfn.STDEV.P(Table2[Sharpe Ratio])</f>
        <v>-0.43261944641675065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3.54002230758155</v>
      </c>
      <c r="AS117">
        <f>_xlfn.RANK.AVG(Table2[[#This Row],[1Y Return vs Nifty Z-Score]],Table2[1Y Return vs Nifty Z-Score])</f>
        <v>70</v>
      </c>
      <c r="AT117">
        <f>_xlfn.RANK.AVG(Table2[[#This Row],[6M Return vs Nifty Z-Score]],Table2[6M Return vs Nifty Z-Score])</f>
        <v>26</v>
      </c>
      <c r="AU117">
        <f>_xlfn.RANK.AVG(Table2[[#This Row],[Sharpe Ratio Z-Score]],Table2[Sharpe Ratio Z-Score])</f>
        <v>451</v>
      </c>
      <c r="AV117">
        <f>(Table2[[#This Row],[Rank 1Y]]+Table2[[#This Row],[Rank 6M]]+Table2[[#This Row],[Rank Sharpe]])/3</f>
        <v>182.33333333333334</v>
      </c>
    </row>
    <row r="118" spans="1:48" x14ac:dyDescent="0.3">
      <c r="A118" t="s">
        <v>395</v>
      </c>
      <c r="B118" t="s">
        <v>396</v>
      </c>
      <c r="C118" t="s">
        <v>3135</v>
      </c>
      <c r="D118" t="s">
        <v>213</v>
      </c>
      <c r="E118">
        <v>57565.667099699996</v>
      </c>
      <c r="F118">
        <v>1002.6</v>
      </c>
      <c r="G118">
        <v>35.2358431800726</v>
      </c>
      <c r="H118">
        <f>(Table2[[#This Row],[1Y Return vs Nifty]]-AVERAGE(Table2[1Y Return vs Nifty]))/_xlfn.STDEV.P(Table2[1Y Return vs Nifty])</f>
        <v>0.33206757885112514</v>
      </c>
      <c r="I118">
        <v>-2.0817764835186399</v>
      </c>
      <c r="J118">
        <f>(Table2[[#This Row],[1M Return vs Nifty]]-AVERAGE(Table2[1M Return vs Nifty]))/_xlfn.STDEV.P(Table2[1M Return vs Nifty])</f>
        <v>-0.11304704579395677</v>
      </c>
      <c r="K118">
        <v>28.8745363600388</v>
      </c>
      <c r="L118">
        <f>(Table2[[#This Row],[6M Return vs Nifty]]-AVERAGE(Table2[6M Return vs Nifty]))/_xlfn.STDEV.P(Table2[6M Return vs Nifty])</f>
        <v>0.77137549165596841</v>
      </c>
      <c r="M118">
        <v>-2.3609697533795</v>
      </c>
      <c r="N118">
        <f>(Table2[[#This Row],[1W Return vs Nifty]]-AVERAGE(Table2[1W Return vs Nifty]))/_xlfn.STDEV.P(Table2[1W Return vs Nifty])</f>
        <v>-0.72881913206787086</v>
      </c>
      <c r="O118">
        <v>969.26</v>
      </c>
      <c r="P118">
        <v>1001.5177829655599</v>
      </c>
      <c r="Q118">
        <v>914.080010632832</v>
      </c>
      <c r="R118">
        <v>62.273774989086</v>
      </c>
      <c r="S118" s="1">
        <f>(Table2[[#This Row],[Close Price]]-Table2[[#This Row],[20D EMA]])/Table2[[#This Row],[20D EMA]]</f>
        <v>3.4397375317252371E-2</v>
      </c>
      <c r="T118" s="1">
        <f>(Table2[[#This Row],[Close Price]]-Table2[[#This Row],[50D EMA]])/Table2[[#This Row],[50D EMA]]</f>
        <v>1.0805769531476133E-3</v>
      </c>
      <c r="U118" s="1">
        <f>(Table2[[#This Row],[Close Price]]-Table2[[#This Row],[200D EMA]])/Table2[[#This Row],[200D EMA]]</f>
        <v>9.6840526362549209E-2</v>
      </c>
      <c r="V118">
        <v>1.1763878210596801</v>
      </c>
      <c r="W118">
        <v>929</v>
      </c>
      <c r="X118">
        <v>1015</v>
      </c>
      <c r="Y118">
        <v>916.05</v>
      </c>
      <c r="Z118">
        <v>1015</v>
      </c>
      <c r="AA118">
        <v>916.05</v>
      </c>
      <c r="AB118">
        <v>1015</v>
      </c>
      <c r="AC118" s="1">
        <f>(Table2[[#This Row],[Close Price]]/Table2[[#This Row],[Day Low]])-1</f>
        <v>7.9224973089343509E-2</v>
      </c>
      <c r="AD118" s="1">
        <f>(Table2[[#This Row],[Day High]]/Table2[[#This Row],[Close Price]])-1</f>
        <v>1.2367843606622797E-2</v>
      </c>
      <c r="AE118" s="1">
        <f>(Table2[[#This Row],[Close Price]]/Table2[[#This Row],[Current Week Low]])-1</f>
        <v>9.4481742262976898E-2</v>
      </c>
      <c r="AF118" s="1">
        <f>(Table2[[#This Row],[Current Week High]]/Table2[[#This Row],[Close Price]])-1</f>
        <v>1.2367843606622797E-2</v>
      </c>
      <c r="AG118" s="1">
        <f>(Table2[[#This Row],[Close Price]]/Table2[[#This Row],[Current Month Low]])-1</f>
        <v>9.4481742262976898E-2</v>
      </c>
      <c r="AH118" s="1">
        <f>(Table2[[#This Row],[Current Month High]]/Table2[[#This Row],[Close Price]])-1</f>
        <v>1.2367843606622797E-2</v>
      </c>
      <c r="AI118">
        <v>25.174546179932101</v>
      </c>
      <c r="AJ118">
        <v>65.842362087503105</v>
      </c>
      <c r="AK118" t="str">
        <f>IF(AND(Table2[[#This Row],[20D EMA]]&gt;Table2[[#This Row],[50D EMA]],Table2[[#This Row],[50D EMA]]&gt;Table2[[#This Row],[200D EMA]]),"Uptrend","Downtrend/NoTrend")</f>
        <v>Downtrend/NoTrend</v>
      </c>
      <c r="AL118">
        <v>0.02</v>
      </c>
      <c r="AM118" t="s">
        <v>3180</v>
      </c>
      <c r="AN118">
        <v>7.41</v>
      </c>
      <c r="AO118" t="s">
        <v>3180</v>
      </c>
      <c r="AP118">
        <v>9.6890528913410004E-2</v>
      </c>
      <c r="AQ118">
        <f>(Table2[[#This Row],[Sharpe Ratio]]-AVERAGE(Table2[Sharpe Ratio]))/_xlfn.STDEV.P(Table2[Sharpe Ratio])</f>
        <v>0.46323792093174704</v>
      </c>
      <c r="AR1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8">
        <f>_xlfn.RANK.AVG(Table2[[#This Row],[1Y Return vs Nifty Z-Score]],Table2[1Y Return vs Nifty Z-Score])</f>
        <v>201</v>
      </c>
      <c r="AT118">
        <f>_xlfn.RANK.AVG(Table2[[#This Row],[6M Return vs Nifty Z-Score]],Table2[6M Return vs Nifty Z-Score])</f>
        <v>119</v>
      </c>
      <c r="AU118">
        <f>_xlfn.RANK.AVG(Table2[[#This Row],[Sharpe Ratio Z-Score]],Table2[Sharpe Ratio Z-Score])</f>
        <v>232</v>
      </c>
      <c r="AV118">
        <f>(Table2[[#This Row],[Rank 1Y]]+Table2[[#This Row],[Rank 6M]]+Table2[[#This Row],[Rank Sharpe]])/3</f>
        <v>184</v>
      </c>
    </row>
    <row r="119" spans="1:48" x14ac:dyDescent="0.3">
      <c r="A119" t="s">
        <v>1482</v>
      </c>
      <c r="B119" t="s">
        <v>1483</v>
      </c>
      <c r="C119" t="s">
        <v>3143</v>
      </c>
      <c r="D119" t="s">
        <v>160</v>
      </c>
      <c r="E119">
        <v>6807.4616287500003</v>
      </c>
      <c r="F119">
        <v>983.35</v>
      </c>
      <c r="G119">
        <v>83.596649365049203</v>
      </c>
      <c r="H119">
        <f>(Table2[[#This Row],[1Y Return vs Nifty]]-AVERAGE(Table2[1Y Return vs Nifty]))/_xlfn.STDEV.P(Table2[1Y Return vs Nifty])</f>
        <v>1.2554697036039084</v>
      </c>
      <c r="I119">
        <v>-9.0682054717412708</v>
      </c>
      <c r="J119">
        <f>(Table2[[#This Row],[1M Return vs Nifty]]-AVERAGE(Table2[1M Return vs Nifty]))/_xlfn.STDEV.P(Table2[1M Return vs Nifty])</f>
        <v>-0.88585740221096787</v>
      </c>
      <c r="K119">
        <v>28.2206015031731</v>
      </c>
      <c r="L119">
        <f>(Table2[[#This Row],[6M Return vs Nifty]]-AVERAGE(Table2[6M Return vs Nifty]))/_xlfn.STDEV.P(Table2[6M Return vs Nifty])</f>
        <v>0.74936175312985853</v>
      </c>
      <c r="M119">
        <v>3.70068615043296</v>
      </c>
      <c r="N119">
        <f>(Table2[[#This Row],[1W Return vs Nifty]]-AVERAGE(Table2[1W Return vs Nifty]))/_xlfn.STDEV.P(Table2[1W Return vs Nifty])</f>
        <v>0.50717295631178749</v>
      </c>
      <c r="O119">
        <v>1014.47</v>
      </c>
      <c r="P119">
        <v>1011.63693132609</v>
      </c>
      <c r="Q119">
        <v>856.01528655177799</v>
      </c>
      <c r="R119">
        <v>41.971477982847702</v>
      </c>
      <c r="S119" s="1">
        <f>(Table2[[#This Row],[Close Price]]-Table2[[#This Row],[20D EMA]])/Table2[[#This Row],[20D EMA]]</f>
        <v>-3.0676116592900732E-2</v>
      </c>
      <c r="T119" s="1">
        <f>(Table2[[#This Row],[Close Price]]-Table2[[#This Row],[50D EMA]])/Table2[[#This Row],[50D EMA]]</f>
        <v>-2.7961544750062118E-2</v>
      </c>
      <c r="U119" s="1">
        <f>(Table2[[#This Row],[Close Price]]-Table2[[#This Row],[200D EMA]])/Table2[[#This Row],[200D EMA]]</f>
        <v>0.14875284991831733</v>
      </c>
      <c r="V119">
        <v>0.64889979246068596</v>
      </c>
      <c r="W119">
        <v>980</v>
      </c>
      <c r="X119">
        <v>1017.9</v>
      </c>
      <c r="Y119">
        <v>980</v>
      </c>
      <c r="Z119">
        <v>1026.8</v>
      </c>
      <c r="AA119">
        <v>980</v>
      </c>
      <c r="AB119">
        <v>1078</v>
      </c>
      <c r="AC119" s="1">
        <f>(Table2[[#This Row],[Close Price]]/Table2[[#This Row],[Day Low]])-1</f>
        <v>3.4183673469387887E-3</v>
      </c>
      <c r="AD119" s="1">
        <f>(Table2[[#This Row],[Day High]]/Table2[[#This Row],[Close Price]])-1</f>
        <v>3.5134997711903093E-2</v>
      </c>
      <c r="AE119" s="1">
        <f>(Table2[[#This Row],[Close Price]]/Table2[[#This Row],[Current Week Low]])-1</f>
        <v>3.4183673469387887E-3</v>
      </c>
      <c r="AF119" s="1">
        <f>(Table2[[#This Row],[Current Week High]]/Table2[[#This Row],[Close Price]])-1</f>
        <v>4.4185691767935964E-2</v>
      </c>
      <c r="AG119" s="1">
        <f>(Table2[[#This Row],[Close Price]]/Table2[[#This Row],[Current Month Low]])-1</f>
        <v>3.4183673469387887E-3</v>
      </c>
      <c r="AH119" s="1">
        <f>(Table2[[#This Row],[Current Month High]]/Table2[[#This Row],[Close Price]])-1</f>
        <v>9.6252605888035747E-2</v>
      </c>
      <c r="AI119">
        <v>25.535160421009799</v>
      </c>
      <c r="AJ119">
        <v>119.204190815871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0.09</v>
      </c>
      <c r="AM119" t="s">
        <v>3180</v>
      </c>
      <c r="AN119">
        <v>4.32</v>
      </c>
      <c r="AO119" t="s">
        <v>3180</v>
      </c>
      <c r="AP119">
        <v>5.8358183970718E-2</v>
      </c>
      <c r="AQ119">
        <f>(Table2[[#This Row],[Sharpe Ratio]]-AVERAGE(Table2[Sharpe Ratio]))/_xlfn.STDEV.P(Table2[Sharpe Ratio])</f>
        <v>8.7527259040229149E-3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1.6348997367386096</v>
      </c>
      <c r="AS119">
        <f>_xlfn.RANK.AVG(Table2[[#This Row],[1Y Return vs Nifty Z-Score]],Table2[1Y Return vs Nifty Z-Score])</f>
        <v>75</v>
      </c>
      <c r="AT119">
        <f>_xlfn.RANK.AVG(Table2[[#This Row],[6M Return vs Nifty Z-Score]],Table2[6M Return vs Nifty Z-Score])</f>
        <v>128</v>
      </c>
      <c r="AU119">
        <f>_xlfn.RANK.AVG(Table2[[#This Row],[Sharpe Ratio Z-Score]],Table2[Sharpe Ratio Z-Score])</f>
        <v>351</v>
      </c>
      <c r="AV119">
        <f>(Table2[[#This Row],[Rank 1Y]]+Table2[[#This Row],[Rank 6M]]+Table2[[#This Row],[Rank Sharpe]])/3</f>
        <v>184.66666666666666</v>
      </c>
    </row>
    <row r="120" spans="1:48" x14ac:dyDescent="0.3">
      <c r="A120" t="s">
        <v>340</v>
      </c>
      <c r="B120" t="s">
        <v>341</v>
      </c>
      <c r="C120" t="s">
        <v>3142</v>
      </c>
      <c r="D120" t="s">
        <v>144</v>
      </c>
      <c r="E120">
        <v>72344.119084705002</v>
      </c>
      <c r="F120">
        <v>1989.65</v>
      </c>
      <c r="G120">
        <v>35.252116283310201</v>
      </c>
      <c r="H120">
        <f>(Table2[[#This Row],[1Y Return vs Nifty]]-AVERAGE(Table2[1Y Return vs Nifty]))/_xlfn.STDEV.P(Table2[1Y Return vs Nifty])</f>
        <v>0.33237829778431349</v>
      </c>
      <c r="I120">
        <v>8.7305529151616401</v>
      </c>
      <c r="J120">
        <f>(Table2[[#This Row],[1M Return vs Nifty]]-AVERAGE(Table2[1M Return vs Nifty]))/_xlfn.STDEV.P(Table2[1M Return vs Nifty])</f>
        <v>1.0829688516520994</v>
      </c>
      <c r="K120">
        <v>25.8970494849302</v>
      </c>
      <c r="L120">
        <f>(Table2[[#This Row],[6M Return vs Nifty]]-AVERAGE(Table2[6M Return vs Nifty]))/_xlfn.STDEV.P(Table2[6M Return vs Nifty])</f>
        <v>0.67114285098022275</v>
      </c>
      <c r="M120">
        <v>5.3212575661370103</v>
      </c>
      <c r="N120">
        <f>(Table2[[#This Row],[1W Return vs Nifty]]-AVERAGE(Table2[1W Return vs Nifty]))/_xlfn.STDEV.P(Table2[1W Return vs Nifty])</f>
        <v>0.83761293513088209</v>
      </c>
      <c r="O120">
        <v>1971.13</v>
      </c>
      <c r="P120">
        <v>1910.2714397150301</v>
      </c>
      <c r="Q120">
        <v>1696.9302531896101</v>
      </c>
      <c r="R120">
        <v>51.411797598156703</v>
      </c>
      <c r="S120" s="1">
        <f>(Table2[[#This Row],[Close Price]]-Table2[[#This Row],[20D EMA]])/Table2[[#This Row],[20D EMA]]</f>
        <v>9.3956258592786789E-3</v>
      </c>
      <c r="T120" s="1">
        <f>(Table2[[#This Row],[Close Price]]-Table2[[#This Row],[50D EMA]])/Table2[[#This Row],[50D EMA]]</f>
        <v>4.1553550262370856E-2</v>
      </c>
      <c r="U120" s="1">
        <f>(Table2[[#This Row],[Close Price]]-Table2[[#This Row],[200D EMA]])/Table2[[#This Row],[200D EMA]]</f>
        <v>0.17249957460548754</v>
      </c>
      <c r="V120">
        <v>1.1708070804439099</v>
      </c>
      <c r="W120">
        <v>1981</v>
      </c>
      <c r="X120">
        <v>2044</v>
      </c>
      <c r="Y120">
        <v>1981</v>
      </c>
      <c r="Z120">
        <v>2044</v>
      </c>
      <c r="AA120">
        <v>1913.45</v>
      </c>
      <c r="AB120">
        <v>2089.9</v>
      </c>
      <c r="AC120" s="1">
        <f>(Table2[[#This Row],[Close Price]]/Table2[[#This Row],[Day Low]])-1</f>
        <v>4.3664815749622221E-3</v>
      </c>
      <c r="AD120" s="1">
        <f>(Table2[[#This Row],[Day High]]/Table2[[#This Row],[Close Price]])-1</f>
        <v>2.7316362174251596E-2</v>
      </c>
      <c r="AE120" s="1">
        <f>(Table2[[#This Row],[Close Price]]/Table2[[#This Row],[Current Week Low]])-1</f>
        <v>4.3664815749622221E-3</v>
      </c>
      <c r="AF120" s="1">
        <f>(Table2[[#This Row],[Current Week High]]/Table2[[#This Row],[Close Price]])-1</f>
        <v>2.7316362174251596E-2</v>
      </c>
      <c r="AG120" s="1">
        <f>(Table2[[#This Row],[Close Price]]/Table2[[#This Row],[Current Month Low]])-1</f>
        <v>3.9823355718727971E-2</v>
      </c>
      <c r="AH120" s="1">
        <f>(Table2[[#This Row],[Current Month High]]/Table2[[#This Row],[Close Price]])-1</f>
        <v>5.0385746236775386E-2</v>
      </c>
      <c r="AI120">
        <v>5.0385746236775297</v>
      </c>
      <c r="AJ120">
        <v>63.394103638006001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0.22</v>
      </c>
      <c r="AM120" t="s">
        <v>3180</v>
      </c>
      <c r="AN120">
        <v>2.4700000000000002</v>
      </c>
      <c r="AO120" t="s">
        <v>3180</v>
      </c>
      <c r="AP120">
        <v>0.103259249180627</v>
      </c>
      <c r="AQ120">
        <f>(Table2[[#This Row],[Sharpe Ratio]]-AVERAGE(Table2[Sharpe Ratio]))/_xlfn.STDEV.P(Table2[Sharpe Ratio])</f>
        <v>0.53835634616716999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3.462459281714688</v>
      </c>
      <c r="AS120">
        <f>_xlfn.RANK.AVG(Table2[[#This Row],[1Y Return vs Nifty Z-Score]],Table2[1Y Return vs Nifty Z-Score])</f>
        <v>200</v>
      </c>
      <c r="AT120">
        <f>_xlfn.RANK.AVG(Table2[[#This Row],[6M Return vs Nifty Z-Score]],Table2[6M Return vs Nifty Z-Score])</f>
        <v>143</v>
      </c>
      <c r="AU120">
        <f>_xlfn.RANK.AVG(Table2[[#This Row],[Sharpe Ratio Z-Score]],Table2[Sharpe Ratio Z-Score])</f>
        <v>213</v>
      </c>
      <c r="AV120">
        <f>(Table2[[#This Row],[Rank 1Y]]+Table2[[#This Row],[Rank 6M]]+Table2[[#This Row],[Rank Sharpe]])/3</f>
        <v>185.33333333333334</v>
      </c>
    </row>
    <row r="121" spans="1:48" x14ac:dyDescent="0.3">
      <c r="A121" t="s">
        <v>118</v>
      </c>
      <c r="B121" t="s">
        <v>119</v>
      </c>
      <c r="C121" t="s">
        <v>3141</v>
      </c>
      <c r="D121" t="s">
        <v>120</v>
      </c>
      <c r="E121">
        <v>227275.01779476399</v>
      </c>
      <c r="F121">
        <v>260.99</v>
      </c>
      <c r="G121">
        <v>89.437630726345901</v>
      </c>
      <c r="H121">
        <f>(Table2[[#This Row],[1Y Return vs Nifty]]-AVERAGE(Table2[1Y Return vs Nifty]))/_xlfn.STDEV.P(Table2[1Y Return vs Nifty])</f>
        <v>1.3669975093859861</v>
      </c>
      <c r="I121">
        <v>-3.73317562564521</v>
      </c>
      <c r="J121">
        <f>(Table2[[#This Row],[1M Return vs Nifty]]-AVERAGE(Table2[1M Return vs Nifty]))/_xlfn.STDEV.P(Table2[1M Return vs Nifty])</f>
        <v>-0.29571810160300677</v>
      </c>
      <c r="K121">
        <v>26.033783185134801</v>
      </c>
      <c r="L121">
        <f>(Table2[[#This Row],[6M Return vs Nifty]]-AVERAGE(Table2[6M Return vs Nifty]))/_xlfn.STDEV.P(Table2[6M Return vs Nifty])</f>
        <v>0.67574578641394256</v>
      </c>
      <c r="M121">
        <v>7.7683571265724396</v>
      </c>
      <c r="N121">
        <f>(Table2[[#This Row],[1W Return vs Nifty]]-AVERAGE(Table2[1W Return vs Nifty]))/_xlfn.STDEV.P(Table2[1W Return vs Nifty])</f>
        <v>1.3365847910346822</v>
      </c>
      <c r="O121">
        <v>256.60000000000002</v>
      </c>
      <c r="P121">
        <v>258.59307178675903</v>
      </c>
      <c r="Q121">
        <v>215.56702950214401</v>
      </c>
      <c r="R121">
        <v>58.685134226688596</v>
      </c>
      <c r="S121" s="1">
        <f>(Table2[[#This Row],[Close Price]]-Table2[[#This Row],[20D EMA]])/Table2[[#This Row],[20D EMA]]</f>
        <v>1.7108339828526834E-2</v>
      </c>
      <c r="T121" s="1">
        <f>(Table2[[#This Row],[Close Price]]-Table2[[#This Row],[50D EMA]])/Table2[[#This Row],[50D EMA]]</f>
        <v>9.2691122646067544E-3</v>
      </c>
      <c r="U121" s="1">
        <f>(Table2[[#This Row],[Close Price]]-Table2[[#This Row],[200D EMA]])/Table2[[#This Row],[200D EMA]]</f>
        <v>0.21071390463913325</v>
      </c>
      <c r="V121">
        <v>0.78073830614930795</v>
      </c>
      <c r="W121">
        <v>255.3</v>
      </c>
      <c r="X121">
        <v>264.89999999999998</v>
      </c>
      <c r="Y121">
        <v>244</v>
      </c>
      <c r="Z121">
        <v>264.89999999999998</v>
      </c>
      <c r="AA121">
        <v>239.45</v>
      </c>
      <c r="AB121">
        <v>264.89999999999998</v>
      </c>
      <c r="AC121" s="1">
        <f>(Table2[[#This Row],[Close Price]]/Table2[[#This Row],[Day Low]])-1</f>
        <v>2.2287504896200572E-2</v>
      </c>
      <c r="AD121" s="1">
        <f>(Table2[[#This Row],[Day High]]/Table2[[#This Row],[Close Price]])-1</f>
        <v>1.4981416912525303E-2</v>
      </c>
      <c r="AE121" s="1">
        <f>(Table2[[#This Row],[Close Price]]/Table2[[#This Row],[Current Week Low]])-1</f>
        <v>6.9631147540983651E-2</v>
      </c>
      <c r="AF121" s="1">
        <f>(Table2[[#This Row],[Current Week High]]/Table2[[#This Row],[Close Price]])-1</f>
        <v>1.4981416912525303E-2</v>
      </c>
      <c r="AG121" s="1">
        <f>(Table2[[#This Row],[Close Price]]/Table2[[#This Row],[Current Month Low]])-1</f>
        <v>8.9956149509292205E-2</v>
      </c>
      <c r="AH121" s="1">
        <f>(Table2[[#This Row],[Current Month High]]/Table2[[#This Row],[Close Price]])-1</f>
        <v>1.4981416912525303E-2</v>
      </c>
      <c r="AI121">
        <v>14.2764090578183</v>
      </c>
      <c r="AJ121">
        <v>131.991111111111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-0.02</v>
      </c>
      <c r="AM121" t="s">
        <v>3181</v>
      </c>
      <c r="AN121">
        <v>2.83</v>
      </c>
      <c r="AO121" t="s">
        <v>3180</v>
      </c>
      <c r="AP121">
        <v>5.7267395294497002E-2</v>
      </c>
      <c r="AQ121">
        <f>(Table2[[#This Row],[Sharpe Ratio]]-AVERAGE(Table2[Sharpe Ratio]))/_xlfn.STDEV.P(Table2[Sharpe Ratio])</f>
        <v>-4.1130185759365428E-3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62</v>
      </c>
      <c r="AT121">
        <f>_xlfn.RANK.AVG(Table2[[#This Row],[6M Return vs Nifty Z-Score]],Table2[6M Return vs Nifty Z-Score])</f>
        <v>141</v>
      </c>
      <c r="AU121">
        <f>_xlfn.RANK.AVG(Table2[[#This Row],[Sharpe Ratio Z-Score]],Table2[Sharpe Ratio Z-Score])</f>
        <v>356</v>
      </c>
      <c r="AV121">
        <f>(Table2[[#This Row],[Rank 1Y]]+Table2[[#This Row],[Rank 6M]]+Table2[[#This Row],[Rank Sharpe]])/3</f>
        <v>186.33333333333334</v>
      </c>
    </row>
    <row r="122" spans="1:48" x14ac:dyDescent="0.3">
      <c r="A122" t="s">
        <v>214</v>
      </c>
      <c r="B122" t="s">
        <v>215</v>
      </c>
      <c r="C122" t="s">
        <v>3135</v>
      </c>
      <c r="D122" t="s">
        <v>94</v>
      </c>
      <c r="E122">
        <v>115849.853899419</v>
      </c>
      <c r="F122">
        <v>2440.3000000000002</v>
      </c>
      <c r="G122">
        <v>25.519768631451601</v>
      </c>
      <c r="H122">
        <f>(Table2[[#This Row],[1Y Return vs Nifty]]-AVERAGE(Table2[1Y Return vs Nifty]))/_xlfn.STDEV.P(Table2[1Y Return vs Nifty])</f>
        <v>0.14654867231891369</v>
      </c>
      <c r="I122">
        <v>-7.5264544991379401</v>
      </c>
      <c r="J122">
        <f>(Table2[[#This Row],[1M Return vs Nifty]]-AVERAGE(Table2[1M Return vs Nifty]))/_xlfn.STDEV.P(Table2[1M Return vs Nifty])</f>
        <v>-0.71531518090557811</v>
      </c>
      <c r="K122">
        <v>9.6792461223930903</v>
      </c>
      <c r="L122">
        <f>(Table2[[#This Row],[6M Return vs Nifty]]-AVERAGE(Table2[6M Return vs Nifty]))/_xlfn.STDEV.P(Table2[6M Return vs Nifty])</f>
        <v>0.12519476617874298</v>
      </c>
      <c r="M122">
        <v>3.5234088273214801</v>
      </c>
      <c r="N122">
        <f>(Table2[[#This Row],[1W Return vs Nifty]]-AVERAGE(Table2[1W Return vs Nifty]))/_xlfn.STDEV.P(Table2[1W Return vs Nifty])</f>
        <v>0.47102551206687365</v>
      </c>
      <c r="O122">
        <v>2531.9699999999998</v>
      </c>
      <c r="P122">
        <v>2607.0517618445301</v>
      </c>
      <c r="Q122">
        <v>2371.0067440655198</v>
      </c>
      <c r="R122">
        <v>34.502281174360903</v>
      </c>
      <c r="S122" s="1">
        <f>(Table2[[#This Row],[Close Price]]-Table2[[#This Row],[20D EMA]])/Table2[[#This Row],[20D EMA]]</f>
        <v>-3.6205010327926328E-2</v>
      </c>
      <c r="T122" s="1">
        <f>(Table2[[#This Row],[Close Price]]-Table2[[#This Row],[50D EMA]])/Table2[[#This Row],[50D EMA]]</f>
        <v>-6.396181475374714E-2</v>
      </c>
      <c r="U122" s="1">
        <f>(Table2[[#This Row],[Close Price]]-Table2[[#This Row],[200D EMA]])/Table2[[#This Row],[200D EMA]]</f>
        <v>2.9225246241039605E-2</v>
      </c>
      <c r="V122">
        <v>0.64416287998134003</v>
      </c>
      <c r="W122">
        <v>2430</v>
      </c>
      <c r="X122">
        <v>2485</v>
      </c>
      <c r="Y122">
        <v>2430</v>
      </c>
      <c r="Z122">
        <v>2493.6</v>
      </c>
      <c r="AA122">
        <v>2395</v>
      </c>
      <c r="AB122">
        <v>2525</v>
      </c>
      <c r="AC122" s="1">
        <f>(Table2[[#This Row],[Close Price]]/Table2[[#This Row],[Day Low]])-1</f>
        <v>4.2386831275720294E-3</v>
      </c>
      <c r="AD122" s="1">
        <f>(Table2[[#This Row],[Day High]]/Table2[[#This Row],[Close Price]])-1</f>
        <v>1.831741998934544E-2</v>
      </c>
      <c r="AE122" s="1">
        <f>(Table2[[#This Row],[Close Price]]/Table2[[#This Row],[Current Week Low]])-1</f>
        <v>4.2386831275720294E-3</v>
      </c>
      <c r="AF122" s="1">
        <f>(Table2[[#This Row],[Current Week High]]/Table2[[#This Row],[Close Price]])-1</f>
        <v>2.1841576855304634E-2</v>
      </c>
      <c r="AG122" s="1">
        <f>(Table2[[#This Row],[Close Price]]/Table2[[#This Row],[Current Month Low]])-1</f>
        <v>1.8914405010438395E-2</v>
      </c>
      <c r="AH122" s="1">
        <f>(Table2[[#This Row],[Current Month High]]/Table2[[#This Row],[Close Price]])-1</f>
        <v>3.4708847272876264E-2</v>
      </c>
      <c r="AI122">
        <v>21.214604761709602</v>
      </c>
      <c r="AJ122">
        <v>49.253822629969399</v>
      </c>
      <c r="AK122" t="str">
        <f>IF(AND(Table2[[#This Row],[20D EMA]]&gt;Table2[[#This Row],[50D EMA]],Table2[[#This Row],[50D EMA]]&gt;Table2[[#This Row],[200D EMA]]),"Uptrend","Downtrend/NoTrend")</f>
        <v>Downtrend/NoTrend</v>
      </c>
      <c r="AL122">
        <v>-0.02</v>
      </c>
      <c r="AM122" t="s">
        <v>3181</v>
      </c>
      <c r="AN122">
        <v>-0.39</v>
      </c>
      <c r="AO122" t="s">
        <v>3181</v>
      </c>
      <c r="AP122">
        <v>0.19964831549932799</v>
      </c>
      <c r="AQ122">
        <f>(Table2[[#This Row],[Sharpe Ratio]]-AVERAGE(Table2[Sharpe Ratio]))/_xlfn.STDEV.P(Table2[Sharpe Ratio])</f>
        <v>1.6752558437074441</v>
      </c>
      <c r="AR1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2">
        <f>_xlfn.RANK.AVG(Table2[[#This Row],[1Y Return vs Nifty Z-Score]],Table2[1Y Return vs Nifty Z-Score])</f>
        <v>260</v>
      </c>
      <c r="AT122">
        <f>_xlfn.RANK.AVG(Table2[[#This Row],[6M Return vs Nifty Z-Score]],Table2[6M Return vs Nifty Z-Score])</f>
        <v>273</v>
      </c>
      <c r="AU122">
        <f>_xlfn.RANK.AVG(Table2[[#This Row],[Sharpe Ratio Z-Score]],Table2[Sharpe Ratio Z-Score])</f>
        <v>27</v>
      </c>
      <c r="AV122">
        <f>(Table2[[#This Row],[Rank 1Y]]+Table2[[#This Row],[Rank 6M]]+Table2[[#This Row],[Rank Sharpe]])/3</f>
        <v>186.66666666666666</v>
      </c>
    </row>
    <row r="123" spans="1:48" x14ac:dyDescent="0.3">
      <c r="A123" t="s">
        <v>1111</v>
      </c>
      <c r="B123" t="s">
        <v>1112</v>
      </c>
      <c r="C123" t="s">
        <v>3139</v>
      </c>
      <c r="D123" t="s">
        <v>262</v>
      </c>
      <c r="E123">
        <v>11039.9512356</v>
      </c>
      <c r="F123">
        <v>5439.45</v>
      </c>
      <c r="G123">
        <v>29.550986642484599</v>
      </c>
      <c r="H123">
        <f>(Table2[[#This Row],[1Y Return vs Nifty]]-AVERAGE(Table2[1Y Return vs Nifty]))/_xlfn.STDEV.P(Table2[1Y Return vs Nifty])</f>
        <v>0.22352082333086151</v>
      </c>
      <c r="I123">
        <v>7.6066856437245303</v>
      </c>
      <c r="J123">
        <f>(Table2[[#This Row],[1M Return vs Nifty]]-AVERAGE(Table2[1M Return vs Nifty]))/_xlfn.STDEV.P(Table2[1M Return vs Nifty])</f>
        <v>0.95865122557032567</v>
      </c>
      <c r="K123">
        <v>8.3881422010854205</v>
      </c>
      <c r="L123">
        <f>(Table2[[#This Row],[6M Return vs Nifty]]-AVERAGE(Table2[6M Return vs Nifty]))/_xlfn.STDEV.P(Table2[6M Return vs Nifty])</f>
        <v>8.1731684443157537E-2</v>
      </c>
      <c r="M123">
        <v>8.5023855840856903</v>
      </c>
      <c r="N123">
        <f>(Table2[[#This Row],[1W Return vs Nifty]]-AVERAGE(Table2[1W Return vs Nifty]))/_xlfn.STDEV.P(Table2[1W Return vs Nifty])</f>
        <v>1.4862556698388203</v>
      </c>
      <c r="O123">
        <v>5403.6</v>
      </c>
      <c r="P123">
        <v>5381.2077007050402</v>
      </c>
      <c r="Q123">
        <v>4763.80230894127</v>
      </c>
      <c r="R123">
        <v>52.897649176140497</v>
      </c>
      <c r="S123" s="1">
        <f>(Table2[[#This Row],[Close Price]]-Table2[[#This Row],[20D EMA]])/Table2[[#This Row],[20D EMA]]</f>
        <v>6.6344659116143777E-3</v>
      </c>
      <c r="T123" s="1">
        <f>(Table2[[#This Row],[Close Price]]-Table2[[#This Row],[50D EMA]])/Table2[[#This Row],[50D EMA]]</f>
        <v>1.0823276582936716E-2</v>
      </c>
      <c r="U123" s="1">
        <f>(Table2[[#This Row],[Close Price]]-Table2[[#This Row],[200D EMA]])/Table2[[#This Row],[200D EMA]]</f>
        <v>0.14182949821208868</v>
      </c>
      <c r="V123">
        <v>0.66187214988675702</v>
      </c>
      <c r="W123">
        <v>5415</v>
      </c>
      <c r="X123">
        <v>5659.95</v>
      </c>
      <c r="Y123">
        <v>5251</v>
      </c>
      <c r="Z123">
        <v>5700</v>
      </c>
      <c r="AA123">
        <v>5154</v>
      </c>
      <c r="AB123">
        <v>5700</v>
      </c>
      <c r="AC123" s="1">
        <f>(Table2[[#This Row],[Close Price]]/Table2[[#This Row],[Day Low]])-1</f>
        <v>4.515235457063671E-3</v>
      </c>
      <c r="AD123" s="1">
        <f>(Table2[[#This Row],[Day High]]/Table2[[#This Row],[Close Price]])-1</f>
        <v>4.0537186664092895E-2</v>
      </c>
      <c r="AE123" s="1">
        <f>(Table2[[#This Row],[Close Price]]/Table2[[#This Row],[Current Week Low]])-1</f>
        <v>3.5888402209103054E-2</v>
      </c>
      <c r="AF123" s="1">
        <f>(Table2[[#This Row],[Current Week High]]/Table2[[#This Row],[Close Price]])-1</f>
        <v>4.7900063425530215E-2</v>
      </c>
      <c r="AG123" s="1">
        <f>(Table2[[#This Row],[Close Price]]/Table2[[#This Row],[Current Month Low]])-1</f>
        <v>5.5384167636786996E-2</v>
      </c>
      <c r="AH123" s="1">
        <f>(Table2[[#This Row],[Current Month High]]/Table2[[#This Row],[Close Price]])-1</f>
        <v>4.7900063425530215E-2</v>
      </c>
      <c r="AI123">
        <v>10.286885622627199</v>
      </c>
      <c r="AJ123">
        <v>80.5926294820717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0.16</v>
      </c>
      <c r="AM123" t="s">
        <v>3180</v>
      </c>
      <c r="AN123">
        <v>1.44</v>
      </c>
      <c r="AO123" t="s">
        <v>3180</v>
      </c>
      <c r="AP123">
        <v>0.181553439226952</v>
      </c>
      <c r="AQ123">
        <f>(Table2[[#This Row],[Sharpe Ratio]]-AVERAGE(Table2[Sharpe Ratio]))/_xlfn.STDEV.P(Table2[Sharpe Ratio])</f>
        <v>1.4618285689364838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4.2119879721196494</v>
      </c>
      <c r="AS123">
        <f>_xlfn.RANK.AVG(Table2[[#This Row],[1Y Return vs Nifty Z-Score]],Table2[1Y Return vs Nifty Z-Score])</f>
        <v>232</v>
      </c>
      <c r="AT123">
        <f>_xlfn.RANK.AVG(Table2[[#This Row],[6M Return vs Nifty Z-Score]],Table2[6M Return vs Nifty Z-Score])</f>
        <v>280</v>
      </c>
      <c r="AU123">
        <f>_xlfn.RANK.AVG(Table2[[#This Row],[Sharpe Ratio Z-Score]],Table2[Sharpe Ratio Z-Score])</f>
        <v>49</v>
      </c>
      <c r="AV123">
        <f>(Table2[[#This Row],[Rank 1Y]]+Table2[[#This Row],[Rank 6M]]+Table2[[#This Row],[Rank Sharpe]])/3</f>
        <v>187</v>
      </c>
    </row>
    <row r="124" spans="1:48" x14ac:dyDescent="0.3">
      <c r="A124" t="s">
        <v>1032</v>
      </c>
      <c r="B124" t="s">
        <v>1033</v>
      </c>
      <c r="C124" t="s">
        <v>3129</v>
      </c>
      <c r="D124" t="s">
        <v>516</v>
      </c>
      <c r="E124">
        <v>12989.649039566901</v>
      </c>
      <c r="F124">
        <v>135.91</v>
      </c>
      <c r="G124">
        <v>41.724490455982597</v>
      </c>
      <c r="H124">
        <f>(Table2[[#This Row],[1Y Return vs Nifty]]-AVERAGE(Table2[1Y Return vs Nifty]))/_xlfn.STDEV.P(Table2[1Y Return vs Nifty])</f>
        <v>0.45596192954555104</v>
      </c>
      <c r="I124">
        <v>-4.9075567619929403</v>
      </c>
      <c r="J124">
        <f>(Table2[[#This Row],[1M Return vs Nifty]]-AVERAGE(Table2[1M Return vs Nifty]))/_xlfn.STDEV.P(Table2[1M Return vs Nifty])</f>
        <v>-0.42562336594910494</v>
      </c>
      <c r="K124">
        <v>61.9172091017805</v>
      </c>
      <c r="L124">
        <f>(Table2[[#This Row],[6M Return vs Nifty]]-AVERAGE(Table2[6M Return vs Nifty]))/_xlfn.STDEV.P(Table2[6M Return vs Nifty])</f>
        <v>1.8837076304058511</v>
      </c>
      <c r="M124">
        <v>4.2857289874728197</v>
      </c>
      <c r="N124">
        <f>(Table2[[#This Row],[1W Return vs Nifty]]-AVERAGE(Table2[1W Return vs Nifty]))/_xlfn.STDEV.P(Table2[1W Return vs Nifty])</f>
        <v>0.62646516448375911</v>
      </c>
      <c r="O124">
        <v>141.59</v>
      </c>
      <c r="P124">
        <v>135.06108700046499</v>
      </c>
      <c r="Q124">
        <v>109.08823715433201</v>
      </c>
      <c r="R124">
        <v>39.024262352437603</v>
      </c>
      <c r="S124" s="1">
        <f>(Table2[[#This Row],[Close Price]]-Table2[[#This Row],[20D EMA]])/Table2[[#This Row],[20D EMA]]</f>
        <v>-4.0115827388939942E-2</v>
      </c>
      <c r="T124" s="1">
        <f>(Table2[[#This Row],[Close Price]]-Table2[[#This Row],[50D EMA]])/Table2[[#This Row],[50D EMA]]</f>
        <v>6.2854003206125539E-3</v>
      </c>
      <c r="U124" s="1">
        <f>(Table2[[#This Row],[Close Price]]-Table2[[#This Row],[200D EMA]])/Table2[[#This Row],[200D EMA]]</f>
        <v>0.24587218150497789</v>
      </c>
      <c r="V124">
        <v>0.38490122263558302</v>
      </c>
      <c r="W124">
        <v>134.22999999999999</v>
      </c>
      <c r="X124">
        <v>142.5</v>
      </c>
      <c r="Y124">
        <v>134.22999999999999</v>
      </c>
      <c r="Z124">
        <v>147.16999999999999</v>
      </c>
      <c r="AA124">
        <v>134.22999999999999</v>
      </c>
      <c r="AB124">
        <v>151.49</v>
      </c>
      <c r="AC124" s="1">
        <f>(Table2[[#This Row],[Close Price]]/Table2[[#This Row],[Day Low]])-1</f>
        <v>1.2515831036280956E-2</v>
      </c>
      <c r="AD124" s="1">
        <f>(Table2[[#This Row],[Day High]]/Table2[[#This Row],[Close Price]])-1</f>
        <v>4.8487969980133938E-2</v>
      </c>
      <c r="AE124" s="1">
        <f>(Table2[[#This Row],[Close Price]]/Table2[[#This Row],[Current Week Low]])-1</f>
        <v>1.2515831036280956E-2</v>
      </c>
      <c r="AF124" s="1">
        <f>(Table2[[#This Row],[Current Week High]]/Table2[[#This Row],[Close Price]])-1</f>
        <v>8.2848944154219728E-2</v>
      </c>
      <c r="AG124" s="1">
        <f>(Table2[[#This Row],[Close Price]]/Table2[[#This Row],[Current Month Low]])-1</f>
        <v>1.2515831036280956E-2</v>
      </c>
      <c r="AH124" s="1">
        <f>(Table2[[#This Row],[Current Month High]]/Table2[[#This Row],[Close Price]])-1</f>
        <v>0.11463468471782812</v>
      </c>
      <c r="AI124">
        <v>24.163049076594799</v>
      </c>
      <c r="AJ124">
        <v>96.971014492753596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0.32</v>
      </c>
      <c r="AM124" t="s">
        <v>3180</v>
      </c>
      <c r="AN124">
        <v>0.91</v>
      </c>
      <c r="AO124" t="s">
        <v>3180</v>
      </c>
      <c r="AP124">
        <v>5.7509176940157003E-2</v>
      </c>
      <c r="AQ124">
        <f>(Table2[[#This Row],[Sharpe Ratio]]-AVERAGE(Table2[Sharpe Ratio]))/_xlfn.STDEV.P(Table2[Sharpe Ratio])</f>
        <v>-1.2612279946641056E-3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2.5392501304913919</v>
      </c>
      <c r="AS124">
        <f>_xlfn.RANK.AVG(Table2[[#This Row],[1Y Return vs Nifty Z-Score]],Table2[1Y Return vs Nifty Z-Score])</f>
        <v>175</v>
      </c>
      <c r="AT124">
        <f>_xlfn.RANK.AVG(Table2[[#This Row],[6M Return vs Nifty Z-Score]],Table2[6M Return vs Nifty Z-Score])</f>
        <v>35</v>
      </c>
      <c r="AU124">
        <f>_xlfn.RANK.AVG(Table2[[#This Row],[Sharpe Ratio Z-Score]],Table2[Sharpe Ratio Z-Score])</f>
        <v>354</v>
      </c>
      <c r="AV124">
        <f>(Table2[[#This Row],[Rank 1Y]]+Table2[[#This Row],[Rank 6M]]+Table2[[#This Row],[Rank Sharpe]])/3</f>
        <v>188</v>
      </c>
    </row>
    <row r="125" spans="1:48" x14ac:dyDescent="0.3">
      <c r="A125" t="s">
        <v>608</v>
      </c>
      <c r="B125" t="s">
        <v>609</v>
      </c>
      <c r="C125" t="s">
        <v>3129</v>
      </c>
      <c r="D125" t="s">
        <v>390</v>
      </c>
      <c r="E125">
        <v>30543.881968919999</v>
      </c>
      <c r="F125">
        <v>1626.6</v>
      </c>
      <c r="G125">
        <v>19.599635476528501</v>
      </c>
      <c r="H125">
        <f>(Table2[[#This Row],[1Y Return vs Nifty]]-AVERAGE(Table2[1Y Return vs Nifty]))/_xlfn.STDEV.P(Table2[1Y Return vs Nifty])</f>
        <v>3.3509540730292255E-2</v>
      </c>
      <c r="I125">
        <v>-10.6524214430236</v>
      </c>
      <c r="J125">
        <f>(Table2[[#This Row],[1M Return vs Nifty]]-AVERAGE(Table2[1M Return vs Nifty]))/_xlfn.STDEV.P(Table2[1M Return vs Nifty])</f>
        <v>-1.0610969289380097</v>
      </c>
      <c r="K125">
        <v>42.783293863313503</v>
      </c>
      <c r="L125">
        <f>(Table2[[#This Row],[6M Return vs Nifty]]-AVERAGE(Table2[6M Return vs Nifty]))/_xlfn.STDEV.P(Table2[6M Return vs Nifty])</f>
        <v>1.2395930024454884</v>
      </c>
      <c r="M125">
        <v>-4.4149943364427502</v>
      </c>
      <c r="N125">
        <f>(Table2[[#This Row],[1W Return vs Nifty]]-AVERAGE(Table2[1W Return vs Nifty]))/_xlfn.STDEV.P(Table2[1W Return vs Nifty])</f>
        <v>-1.1476416740083923</v>
      </c>
      <c r="O125">
        <v>1761.09</v>
      </c>
      <c r="P125">
        <v>1787.4344073183199</v>
      </c>
      <c r="Q125">
        <v>1487.5450569341599</v>
      </c>
      <c r="R125">
        <v>20.6684174688403</v>
      </c>
      <c r="S125" s="1">
        <f>(Table2[[#This Row],[Close Price]]-Table2[[#This Row],[20D EMA]])/Table2[[#This Row],[20D EMA]]</f>
        <v>-7.6367476960291641E-2</v>
      </c>
      <c r="T125" s="1">
        <f>(Table2[[#This Row],[Close Price]]-Table2[[#This Row],[50D EMA]])/Table2[[#This Row],[50D EMA]]</f>
        <v>-8.9980592663883641E-2</v>
      </c>
      <c r="U125" s="1">
        <f>(Table2[[#This Row],[Close Price]]-Table2[[#This Row],[200D EMA]])/Table2[[#This Row],[200D EMA]]</f>
        <v>9.3479483137427211E-2</v>
      </c>
      <c r="V125">
        <v>0.45633332071001598</v>
      </c>
      <c r="W125">
        <v>1601.35</v>
      </c>
      <c r="X125">
        <v>1660.95</v>
      </c>
      <c r="Y125">
        <v>1595.2</v>
      </c>
      <c r="Z125">
        <v>1669.95</v>
      </c>
      <c r="AA125">
        <v>1595.2</v>
      </c>
      <c r="AB125">
        <v>1825.95</v>
      </c>
      <c r="AC125" s="1">
        <f>(Table2[[#This Row],[Close Price]]/Table2[[#This Row],[Day Low]])-1</f>
        <v>1.5767945795734928E-2</v>
      </c>
      <c r="AD125" s="1">
        <f>(Table2[[#This Row],[Day High]]/Table2[[#This Row],[Close Price]])-1</f>
        <v>2.1117668756916341E-2</v>
      </c>
      <c r="AE125" s="1">
        <f>(Table2[[#This Row],[Close Price]]/Table2[[#This Row],[Current Week Low]])-1</f>
        <v>1.96840521564694E-2</v>
      </c>
      <c r="AF125" s="1">
        <f>(Table2[[#This Row],[Current Week High]]/Table2[[#This Row],[Close Price]])-1</f>
        <v>2.6650682405016779E-2</v>
      </c>
      <c r="AG125" s="1">
        <f>(Table2[[#This Row],[Close Price]]/Table2[[#This Row],[Current Month Low]])-1</f>
        <v>1.96840521564694E-2</v>
      </c>
      <c r="AH125" s="1">
        <f>(Table2[[#This Row],[Current Month High]]/Table2[[#This Row],[Close Price]])-1</f>
        <v>0.12255625230542244</v>
      </c>
      <c r="AI125">
        <v>32.481864010820097</v>
      </c>
      <c r="AJ125">
        <v>69.243575070231998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-0.04</v>
      </c>
      <c r="AM125" t="s">
        <v>3181</v>
      </c>
      <c r="AN125">
        <v>-9.11</v>
      </c>
      <c r="AO125" t="s">
        <v>3181</v>
      </c>
      <c r="AP125">
        <v>0.104036949648801</v>
      </c>
      <c r="AQ125">
        <f>(Table2[[#This Row],[Sharpe Ratio]]-AVERAGE(Table2[Sharpe Ratio]))/_xlfn.STDEV.P(Table2[Sharpe Ratio])</f>
        <v>0.5475292462197594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287</v>
      </c>
      <c r="AT125">
        <f>_xlfn.RANK.AVG(Table2[[#This Row],[6M Return vs Nifty Z-Score]],Table2[6M Return vs Nifty Z-Score])</f>
        <v>70</v>
      </c>
      <c r="AU125">
        <f>_xlfn.RANK.AVG(Table2[[#This Row],[Sharpe Ratio Z-Score]],Table2[Sharpe Ratio Z-Score])</f>
        <v>210</v>
      </c>
      <c r="AV125">
        <f>(Table2[[#This Row],[Rank 1Y]]+Table2[[#This Row],[Rank 6M]]+Table2[[#This Row],[Rank Sharpe]])/3</f>
        <v>189</v>
      </c>
    </row>
    <row r="126" spans="1:48" x14ac:dyDescent="0.3">
      <c r="A126" t="s">
        <v>941</v>
      </c>
      <c r="B126" t="s">
        <v>942</v>
      </c>
      <c r="C126" t="s">
        <v>3138</v>
      </c>
      <c r="D126" t="s">
        <v>717</v>
      </c>
      <c r="E126">
        <v>15603.868111329901</v>
      </c>
      <c r="F126">
        <v>3321.7</v>
      </c>
      <c r="G126">
        <v>28.437840576449201</v>
      </c>
      <c r="H126">
        <f>(Table2[[#This Row],[1Y Return vs Nifty]]-AVERAGE(Table2[1Y Return vs Nifty]))/_xlfn.STDEV.P(Table2[1Y Return vs Nifty])</f>
        <v>0.20226639182685149</v>
      </c>
      <c r="I126">
        <v>13.3117261461854</v>
      </c>
      <c r="J126">
        <f>(Table2[[#This Row],[1M Return vs Nifty]]-AVERAGE(Table2[1M Return vs Nifty]))/_xlfn.STDEV.P(Table2[1M Return vs Nifty])</f>
        <v>1.5897195999161602</v>
      </c>
      <c r="K126">
        <v>44.383274694673403</v>
      </c>
      <c r="L126">
        <f>(Table2[[#This Row],[6M Return vs Nifty]]-AVERAGE(Table2[6M Return vs Nifty]))/_xlfn.STDEV.P(Table2[6M Return vs Nifty])</f>
        <v>1.2934539632102371</v>
      </c>
      <c r="M126">
        <v>13.567305845261799</v>
      </c>
      <c r="N126">
        <f>(Table2[[#This Row],[1W Return vs Nifty]]-AVERAGE(Table2[1W Return vs Nifty]))/_xlfn.STDEV.P(Table2[1W Return vs Nifty])</f>
        <v>2.5190099980992167</v>
      </c>
      <c r="O126">
        <v>3080.32</v>
      </c>
      <c r="P126">
        <v>2944.8071848162899</v>
      </c>
      <c r="Q126">
        <v>2602.4527730856998</v>
      </c>
      <c r="R126">
        <v>69.472977648072401</v>
      </c>
      <c r="S126" s="1">
        <f>(Table2[[#This Row],[Close Price]]-Table2[[#This Row],[20D EMA]])/Table2[[#This Row],[20D EMA]]</f>
        <v>7.8361988364845092E-2</v>
      </c>
      <c r="T126" s="1">
        <f>(Table2[[#This Row],[Close Price]]-Table2[[#This Row],[50D EMA]])/Table2[[#This Row],[50D EMA]]</f>
        <v>0.12798556629683791</v>
      </c>
      <c r="U126" s="1">
        <f>(Table2[[#This Row],[Close Price]]-Table2[[#This Row],[200D EMA]])/Table2[[#This Row],[200D EMA]]</f>
        <v>0.27637282580213601</v>
      </c>
      <c r="V126">
        <v>1.43607906058753</v>
      </c>
      <c r="W126">
        <v>3300</v>
      </c>
      <c r="X126">
        <v>3443</v>
      </c>
      <c r="Y126">
        <v>3200.05</v>
      </c>
      <c r="Z126">
        <v>3443</v>
      </c>
      <c r="AA126">
        <v>2901</v>
      </c>
      <c r="AB126">
        <v>3443</v>
      </c>
      <c r="AC126" s="1">
        <f>(Table2[[#This Row],[Close Price]]/Table2[[#This Row],[Day Low]])-1</f>
        <v>6.5757575757574571E-3</v>
      </c>
      <c r="AD126" s="1">
        <f>(Table2[[#This Row],[Day High]]/Table2[[#This Row],[Close Price]])-1</f>
        <v>3.6517445886142585E-2</v>
      </c>
      <c r="AE126" s="1">
        <f>(Table2[[#This Row],[Close Price]]/Table2[[#This Row],[Current Week Low]])-1</f>
        <v>3.8015031015140366E-2</v>
      </c>
      <c r="AF126" s="1">
        <f>(Table2[[#This Row],[Current Week High]]/Table2[[#This Row],[Close Price]])-1</f>
        <v>3.6517445886142585E-2</v>
      </c>
      <c r="AG126" s="1">
        <f>(Table2[[#This Row],[Close Price]]/Table2[[#This Row],[Current Month Low]])-1</f>
        <v>0.14501895897966222</v>
      </c>
      <c r="AH126" s="1">
        <f>(Table2[[#This Row],[Current Month High]]/Table2[[#This Row],[Close Price]])-1</f>
        <v>3.6517445886142585E-2</v>
      </c>
      <c r="AI126">
        <v>3.6517445886142501</v>
      </c>
      <c r="AJ126">
        <v>57.128666035950701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0.18</v>
      </c>
      <c r="AM126" t="s">
        <v>3180</v>
      </c>
      <c r="AN126">
        <v>19.8</v>
      </c>
      <c r="AO126" t="s">
        <v>3180</v>
      </c>
      <c r="AP126">
        <v>8.4972479535757997E-2</v>
      </c>
      <c r="AQ126">
        <f>(Table2[[#This Row],[Sharpe Ratio]]-AVERAGE(Table2[Sharpe Ratio]))/_xlfn.STDEV.P(Table2[Sharpe Ratio])</f>
        <v>0.32266570805946715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5.927115661111932</v>
      </c>
      <c r="AS126">
        <f>_xlfn.RANK.AVG(Table2[[#This Row],[1Y Return vs Nifty Z-Score]],Table2[1Y Return vs Nifty Z-Score])</f>
        <v>240</v>
      </c>
      <c r="AT126">
        <f>_xlfn.RANK.AVG(Table2[[#This Row],[6M Return vs Nifty Z-Score]],Table2[6M Return vs Nifty Z-Score])</f>
        <v>64</v>
      </c>
      <c r="AU126">
        <f>_xlfn.RANK.AVG(Table2[[#This Row],[Sharpe Ratio Z-Score]],Table2[Sharpe Ratio Z-Score])</f>
        <v>263</v>
      </c>
      <c r="AV126">
        <f>(Table2[[#This Row],[Rank 1Y]]+Table2[[#This Row],[Rank 6M]]+Table2[[#This Row],[Rank Sharpe]])/3</f>
        <v>189</v>
      </c>
    </row>
    <row r="127" spans="1:48" x14ac:dyDescent="0.3">
      <c r="A127" t="s">
        <v>776</v>
      </c>
      <c r="B127" t="s">
        <v>777</v>
      </c>
      <c r="C127" t="s">
        <v>3132</v>
      </c>
      <c r="D127" t="s">
        <v>218</v>
      </c>
      <c r="E127">
        <v>20170.12646308</v>
      </c>
      <c r="F127">
        <v>1241.6500000000001</v>
      </c>
      <c r="G127">
        <v>73.555782084674703</v>
      </c>
      <c r="H127">
        <f>(Table2[[#This Row],[1Y Return vs Nifty]]-AVERAGE(Table2[1Y Return vs Nifty]))/_xlfn.STDEV.P(Table2[1Y Return vs Nifty])</f>
        <v>1.0637491986645427</v>
      </c>
      <c r="I127">
        <v>-0.97722614442019395</v>
      </c>
      <c r="J127">
        <f>(Table2[[#This Row],[1M Return vs Nifty]]-AVERAGE(Table2[1M Return vs Nifty]))/_xlfn.STDEV.P(Table2[1M Return vs Nifty])</f>
        <v>9.1338198067914111E-3</v>
      </c>
      <c r="K127">
        <v>-0.88025879325619405</v>
      </c>
      <c r="L127">
        <f>(Table2[[#This Row],[6M Return vs Nifty]]-AVERAGE(Table2[6M Return vs Nifty]))/_xlfn.STDEV.P(Table2[6M Return vs Nifty])</f>
        <v>-0.23027516746636889</v>
      </c>
      <c r="M127">
        <v>0.69870047456311501</v>
      </c>
      <c r="N127">
        <f>(Table2[[#This Row],[1W Return vs Nifty]]-AVERAGE(Table2[1W Return vs Nifty]))/_xlfn.STDEV.P(Table2[1W Return vs Nifty])</f>
        <v>-0.10494205049196821</v>
      </c>
      <c r="O127">
        <v>1262.93</v>
      </c>
      <c r="P127">
        <v>1284.0550214357399</v>
      </c>
      <c r="Q127">
        <v>1163.74647041762</v>
      </c>
      <c r="R127">
        <v>44.095329789964097</v>
      </c>
      <c r="S127" s="1">
        <f>(Table2[[#This Row],[Close Price]]-Table2[[#This Row],[20D EMA]])/Table2[[#This Row],[20D EMA]]</f>
        <v>-1.6849706634571963E-2</v>
      </c>
      <c r="T127" s="1">
        <f>(Table2[[#This Row],[Close Price]]-Table2[[#This Row],[50D EMA]])/Table2[[#This Row],[50D EMA]]</f>
        <v>-3.3024302485360438E-2</v>
      </c>
      <c r="U127" s="1">
        <f>(Table2[[#This Row],[Close Price]]-Table2[[#This Row],[200D EMA]])/Table2[[#This Row],[200D EMA]]</f>
        <v>6.6942011479891983E-2</v>
      </c>
      <c r="V127">
        <v>0.82768710409697899</v>
      </c>
      <c r="W127">
        <v>1235.05</v>
      </c>
      <c r="X127">
        <v>1270.75</v>
      </c>
      <c r="Y127">
        <v>1221.9000000000001</v>
      </c>
      <c r="Z127">
        <v>1270.75</v>
      </c>
      <c r="AA127">
        <v>1221.9000000000001</v>
      </c>
      <c r="AB127">
        <v>1320</v>
      </c>
      <c r="AC127" s="1">
        <f>(Table2[[#This Row],[Close Price]]/Table2[[#This Row],[Day Low]])-1</f>
        <v>5.3439132018948676E-3</v>
      </c>
      <c r="AD127" s="1">
        <f>(Table2[[#This Row],[Day High]]/Table2[[#This Row],[Close Price]])-1</f>
        <v>2.3436556195385094E-2</v>
      </c>
      <c r="AE127" s="1">
        <f>(Table2[[#This Row],[Close Price]]/Table2[[#This Row],[Current Week Low]])-1</f>
        <v>1.6163352156477684E-2</v>
      </c>
      <c r="AF127" s="1">
        <f>(Table2[[#This Row],[Current Week High]]/Table2[[#This Row],[Close Price]])-1</f>
        <v>2.3436556195385094E-2</v>
      </c>
      <c r="AG127" s="1">
        <f>(Table2[[#This Row],[Close Price]]/Table2[[#This Row],[Current Month Low]])-1</f>
        <v>1.6163352156477684E-2</v>
      </c>
      <c r="AH127" s="1">
        <f>(Table2[[#This Row],[Current Month High]]/Table2[[#This Row],[Close Price]])-1</f>
        <v>6.3101518141182922E-2</v>
      </c>
      <c r="AI127">
        <v>16.699553014134398</v>
      </c>
      <c r="AJ127">
        <v>98.632218844984806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0.04</v>
      </c>
      <c r="AM127" t="s">
        <v>3180</v>
      </c>
      <c r="AN127">
        <v>4.9000000000000004</v>
      </c>
      <c r="AO127" t="s">
        <v>3180</v>
      </c>
      <c r="AP127">
        <v>0.154082924112807</v>
      </c>
      <c r="AQ127">
        <f>(Table2[[#This Row],[Sharpe Ratio]]-AVERAGE(Table2[Sharpe Ratio]))/_xlfn.STDEV.P(Table2[Sharpe Ratio])</f>
        <v>1.1378165619399536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88</v>
      </c>
      <c r="AT127">
        <f>_xlfn.RANK.AVG(Table2[[#This Row],[6M Return vs Nifty Z-Score]],Table2[6M Return vs Nifty Z-Score])</f>
        <v>388</v>
      </c>
      <c r="AU127">
        <f>_xlfn.RANK.AVG(Table2[[#This Row],[Sharpe Ratio Z-Score]],Table2[Sharpe Ratio Z-Score])</f>
        <v>93</v>
      </c>
      <c r="AV127">
        <f>(Table2[[#This Row],[Rank 1Y]]+Table2[[#This Row],[Rank 6M]]+Table2[[#This Row],[Rank Sharpe]])/3</f>
        <v>189.66666666666666</v>
      </c>
    </row>
    <row r="128" spans="1:48" x14ac:dyDescent="0.3">
      <c r="A128" t="s">
        <v>164</v>
      </c>
      <c r="B128" t="s">
        <v>165</v>
      </c>
      <c r="C128" t="s">
        <v>3129</v>
      </c>
      <c r="D128" t="s">
        <v>138</v>
      </c>
      <c r="E128">
        <v>154164.2537184</v>
      </c>
      <c r="F128">
        <v>467.15</v>
      </c>
      <c r="G128">
        <v>34.811882699308697</v>
      </c>
      <c r="H128">
        <f>(Table2[[#This Row],[1Y Return vs Nifty]]-AVERAGE(Table2[1Y Return vs Nifty]))/_xlfn.STDEV.P(Table2[1Y Return vs Nifty])</f>
        <v>0.32397246961636195</v>
      </c>
      <c r="I128">
        <v>7.1459919040250197</v>
      </c>
      <c r="J128">
        <f>(Table2[[#This Row],[1M Return vs Nifty]]-AVERAGE(Table2[1M Return vs Nifty]))/_xlfn.STDEV.P(Table2[1M Return vs Nifty])</f>
        <v>0.90769115801987332</v>
      </c>
      <c r="K128">
        <v>3.8714360023090699</v>
      </c>
      <c r="L128">
        <f>(Table2[[#This Row],[6M Return vs Nifty]]-AVERAGE(Table2[6M Return vs Nifty]))/_xlfn.STDEV.P(Table2[6M Return vs Nifty])</f>
        <v>-7.0316471753450682E-2</v>
      </c>
      <c r="M128">
        <v>9.0863903573866196</v>
      </c>
      <c r="N128">
        <f>(Table2[[#This Row],[1W Return vs Nifty]]-AVERAGE(Table2[1W Return vs Nifty]))/_xlfn.STDEV.P(Table2[1W Return vs Nifty])</f>
        <v>1.6053362133124138</v>
      </c>
      <c r="O128">
        <v>463.77</v>
      </c>
      <c r="P128">
        <v>475.68807669664301</v>
      </c>
      <c r="Q128">
        <v>450.53995040777801</v>
      </c>
      <c r="R128">
        <v>52.625792383888097</v>
      </c>
      <c r="S128" s="1">
        <f>(Table2[[#This Row],[Close Price]]-Table2[[#This Row],[20D EMA]])/Table2[[#This Row],[20D EMA]]</f>
        <v>7.2880953921124602E-3</v>
      </c>
      <c r="T128" s="1">
        <f>(Table2[[#This Row],[Close Price]]-Table2[[#This Row],[50D EMA]])/Table2[[#This Row],[50D EMA]]</f>
        <v>-1.7948897849058249E-2</v>
      </c>
      <c r="U128" s="1">
        <f>(Table2[[#This Row],[Close Price]]-Table2[[#This Row],[200D EMA]])/Table2[[#This Row],[200D EMA]]</f>
        <v>3.6866984996976236E-2</v>
      </c>
      <c r="V128">
        <v>0.98494547117214803</v>
      </c>
      <c r="W128">
        <v>465.5</v>
      </c>
      <c r="X128">
        <v>486.65</v>
      </c>
      <c r="Y128">
        <v>454.25</v>
      </c>
      <c r="Z128">
        <v>489.4</v>
      </c>
      <c r="AA128">
        <v>436.65</v>
      </c>
      <c r="AB128">
        <v>489.4</v>
      </c>
      <c r="AC128" s="1">
        <f>(Table2[[#This Row],[Close Price]]/Table2[[#This Row],[Day Low]])-1</f>
        <v>3.5445757250267551E-3</v>
      </c>
      <c r="AD128" s="1">
        <f>(Table2[[#This Row],[Day High]]/Table2[[#This Row],[Close Price]])-1</f>
        <v>4.1742481001819653E-2</v>
      </c>
      <c r="AE128" s="1">
        <f>(Table2[[#This Row],[Close Price]]/Table2[[#This Row],[Current Week Low]])-1</f>
        <v>2.8398458998348808E-2</v>
      </c>
      <c r="AF128" s="1">
        <f>(Table2[[#This Row],[Current Week High]]/Table2[[#This Row],[Close Price]])-1</f>
        <v>4.7629241143101853E-2</v>
      </c>
      <c r="AG128" s="1">
        <f>(Table2[[#This Row],[Close Price]]/Table2[[#This Row],[Current Month Low]])-1</f>
        <v>6.984999427459071E-2</v>
      </c>
      <c r="AH128" s="1">
        <f>(Table2[[#This Row],[Current Month High]]/Table2[[#This Row],[Close Price]])-1</f>
        <v>4.7629241143101853E-2</v>
      </c>
      <c r="AI128">
        <v>24.1571229797709</v>
      </c>
      <c r="AJ128">
        <v>61.364421416234798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-0.1</v>
      </c>
      <c r="AM128" t="s">
        <v>3181</v>
      </c>
      <c r="AN128">
        <v>6.63</v>
      </c>
      <c r="AO128" t="s">
        <v>3180</v>
      </c>
      <c r="AP128">
        <v>0.191609544172197</v>
      </c>
      <c r="AQ128">
        <f>(Table2[[#This Row],[Sharpe Ratio]]-AVERAGE(Table2[Sharpe Ratio]))/_xlfn.STDEV.P(Table2[Sharpe Ratio])</f>
        <v>1.5804393315063789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202</v>
      </c>
      <c r="AT128">
        <f>_xlfn.RANK.AVG(Table2[[#This Row],[6M Return vs Nifty Z-Score]],Table2[6M Return vs Nifty Z-Score])</f>
        <v>332</v>
      </c>
      <c r="AU128">
        <f>_xlfn.RANK.AVG(Table2[[#This Row],[Sharpe Ratio Z-Score]],Table2[Sharpe Ratio Z-Score])</f>
        <v>36</v>
      </c>
      <c r="AV128">
        <f>(Table2[[#This Row],[Rank 1Y]]+Table2[[#This Row],[Rank 6M]]+Table2[[#This Row],[Rank Sharpe]])/3</f>
        <v>190</v>
      </c>
    </row>
    <row r="129" spans="1:48" x14ac:dyDescent="0.3">
      <c r="A129" t="s">
        <v>1248</v>
      </c>
      <c r="B129" t="s">
        <v>1249</v>
      </c>
      <c r="C129" t="s">
        <v>3135</v>
      </c>
      <c r="D129" t="s">
        <v>213</v>
      </c>
      <c r="E129">
        <v>9128.7455565550008</v>
      </c>
      <c r="F129">
        <v>1479.05</v>
      </c>
      <c r="G129">
        <v>48.186543074293503</v>
      </c>
      <c r="H129">
        <f>(Table2[[#This Row],[1Y Return vs Nifty]]-AVERAGE(Table2[1Y Return vs Nifty]))/_xlfn.STDEV.P(Table2[1Y Return vs Nifty])</f>
        <v>0.57934848135754835</v>
      </c>
      <c r="I129">
        <v>-2.23444629110783</v>
      </c>
      <c r="J129">
        <f>(Table2[[#This Row],[1M Return vs Nifty]]-AVERAGE(Table2[1M Return vs Nifty]))/_xlfn.STDEV.P(Table2[1M Return vs Nifty])</f>
        <v>-0.12993475890404654</v>
      </c>
      <c r="K129">
        <v>38.042503390431698</v>
      </c>
      <c r="L129">
        <f>(Table2[[#This Row],[6M Return vs Nifty]]-AVERAGE(Table2[6M Return vs Nifty]))/_xlfn.STDEV.P(Table2[6M Return vs Nifty])</f>
        <v>1.0800013844404459</v>
      </c>
      <c r="M129">
        <v>0.54200640662322397</v>
      </c>
      <c r="N129">
        <f>(Table2[[#This Row],[1W Return vs Nifty]]-AVERAGE(Table2[1W Return vs Nifty]))/_xlfn.STDEV.P(Table2[1W Return vs Nifty])</f>
        <v>-0.13689249956775956</v>
      </c>
      <c r="O129">
        <v>1539.88</v>
      </c>
      <c r="P129">
        <v>1530.7817410986299</v>
      </c>
      <c r="Q129">
        <v>1312.3654067242701</v>
      </c>
      <c r="R129">
        <v>34.329258504511202</v>
      </c>
      <c r="S129" s="1">
        <f>(Table2[[#This Row],[Close Price]]-Table2[[#This Row],[20D EMA]])/Table2[[#This Row],[20D EMA]]</f>
        <v>-3.9503078161934796E-2</v>
      </c>
      <c r="T129" s="1">
        <f>(Table2[[#This Row],[Close Price]]-Table2[[#This Row],[50D EMA]])/Table2[[#This Row],[50D EMA]]</f>
        <v>-3.3794328551046422E-2</v>
      </c>
      <c r="U129" s="1">
        <f>(Table2[[#This Row],[Close Price]]-Table2[[#This Row],[200D EMA]])/Table2[[#This Row],[200D EMA]]</f>
        <v>0.12701080996319689</v>
      </c>
      <c r="V129">
        <v>0.60261145753883305</v>
      </c>
      <c r="W129">
        <v>1450</v>
      </c>
      <c r="X129">
        <v>1535.9</v>
      </c>
      <c r="Y129">
        <v>1450</v>
      </c>
      <c r="Z129">
        <v>1549.9</v>
      </c>
      <c r="AA129">
        <v>1450</v>
      </c>
      <c r="AB129">
        <v>1606.55</v>
      </c>
      <c r="AC129" s="1">
        <f>(Table2[[#This Row],[Close Price]]/Table2[[#This Row],[Day Low]])-1</f>
        <v>2.0034482758620742E-2</v>
      </c>
      <c r="AD129" s="1">
        <f>(Table2[[#This Row],[Day High]]/Table2[[#This Row],[Close Price]])-1</f>
        <v>3.8436834454548707E-2</v>
      </c>
      <c r="AE129" s="1">
        <f>(Table2[[#This Row],[Close Price]]/Table2[[#This Row],[Current Week Low]])-1</f>
        <v>2.0034482758620742E-2</v>
      </c>
      <c r="AF129" s="1">
        <f>(Table2[[#This Row],[Current Week High]]/Table2[[#This Row],[Close Price]])-1</f>
        <v>4.7902369764375896E-2</v>
      </c>
      <c r="AG129" s="1">
        <f>(Table2[[#This Row],[Close Price]]/Table2[[#This Row],[Current Month Low]])-1</f>
        <v>2.0034482758620742E-2</v>
      </c>
      <c r="AH129" s="1">
        <f>(Table2[[#This Row],[Current Month High]]/Table2[[#This Row],[Close Price]])-1</f>
        <v>8.620398228592685E-2</v>
      </c>
      <c r="AI129">
        <v>18.880362394780398</v>
      </c>
      <c r="AJ129">
        <v>80.262035344302205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0.08</v>
      </c>
      <c r="AM129" t="s">
        <v>3180</v>
      </c>
      <c r="AN129">
        <v>-1.26</v>
      </c>
      <c r="AO129" t="s">
        <v>3181</v>
      </c>
      <c r="AP129">
        <v>6.1428178279535998E-2</v>
      </c>
      <c r="AQ129">
        <f>(Table2[[#This Row],[Sharpe Ratio]]-AVERAGE(Table2[Sharpe Ratio]))/_xlfn.STDEV.P(Table2[Sharpe Ratio])</f>
        <v>4.4963004937190756E-2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1.4374856122633788</v>
      </c>
      <c r="AS129">
        <f>_xlfn.RANK.AVG(Table2[[#This Row],[1Y Return vs Nifty Z-Score]],Table2[1Y Return vs Nifty Z-Score])</f>
        <v>152</v>
      </c>
      <c r="AT129">
        <f>_xlfn.RANK.AVG(Table2[[#This Row],[6M Return vs Nifty Z-Score]],Table2[6M Return vs Nifty Z-Score])</f>
        <v>82</v>
      </c>
      <c r="AU129">
        <f>_xlfn.RANK.AVG(Table2[[#This Row],[Sharpe Ratio Z-Score]],Table2[Sharpe Ratio Z-Score])</f>
        <v>336</v>
      </c>
      <c r="AV129">
        <f>(Table2[[#This Row],[Rank 1Y]]+Table2[[#This Row],[Rank 6M]]+Table2[[#This Row],[Rank Sharpe]])/3</f>
        <v>190</v>
      </c>
    </row>
    <row r="130" spans="1:48" x14ac:dyDescent="0.3">
      <c r="A130" t="s">
        <v>749</v>
      </c>
      <c r="B130" t="s">
        <v>750</v>
      </c>
      <c r="C130" t="s">
        <v>3133</v>
      </c>
      <c r="D130" t="s">
        <v>248</v>
      </c>
      <c r="E130">
        <v>22189.704640425</v>
      </c>
      <c r="F130">
        <v>554.54999999999995</v>
      </c>
      <c r="G130">
        <v>26.708172782370401</v>
      </c>
      <c r="H130">
        <f>(Table2[[#This Row],[1Y Return vs Nifty]]-AVERAGE(Table2[1Y Return vs Nifty]))/_xlfn.STDEV.P(Table2[1Y Return vs Nifty])</f>
        <v>0.16924008308295405</v>
      </c>
      <c r="I130">
        <v>6.3685427420591498</v>
      </c>
      <c r="J130">
        <f>(Table2[[#This Row],[1M Return vs Nifty]]-AVERAGE(Table2[1M Return vs Nifty]))/_xlfn.STDEV.P(Table2[1M Return vs Nifty])</f>
        <v>0.8216928941045335</v>
      </c>
      <c r="K130">
        <v>32.441443373357899</v>
      </c>
      <c r="L130">
        <f>(Table2[[#This Row],[6M Return vs Nifty]]-AVERAGE(Table2[6M Return vs Nifty]))/_xlfn.STDEV.P(Table2[6M Return vs Nifty])</f>
        <v>0.89145007938249554</v>
      </c>
      <c r="M130">
        <v>3.1615445172261198</v>
      </c>
      <c r="N130">
        <f>(Table2[[#This Row],[1W Return vs Nifty]]-AVERAGE(Table2[1W Return vs Nifty]))/_xlfn.STDEV.P(Table2[1W Return vs Nifty])</f>
        <v>0.39724015845359373</v>
      </c>
      <c r="O130">
        <v>548.26</v>
      </c>
      <c r="P130">
        <v>532.31591275585401</v>
      </c>
      <c r="Q130">
        <v>463.84575446583102</v>
      </c>
      <c r="R130">
        <v>53.714372794472503</v>
      </c>
      <c r="S130" s="1">
        <f>(Table2[[#This Row],[Close Price]]-Table2[[#This Row],[20D EMA]])/Table2[[#This Row],[20D EMA]]</f>
        <v>1.1472658957428892E-2</v>
      </c>
      <c r="T130" s="1">
        <f>(Table2[[#This Row],[Close Price]]-Table2[[#This Row],[50D EMA]])/Table2[[#This Row],[50D EMA]]</f>
        <v>4.1768594008467254E-2</v>
      </c>
      <c r="U130" s="1">
        <f>(Table2[[#This Row],[Close Price]]-Table2[[#This Row],[200D EMA]])/Table2[[#This Row],[200D EMA]]</f>
        <v>0.19554829307131369</v>
      </c>
      <c r="V130">
        <v>1.08016934280234</v>
      </c>
      <c r="W130">
        <v>545.1</v>
      </c>
      <c r="X130">
        <v>575.35</v>
      </c>
      <c r="Y130">
        <v>545.1</v>
      </c>
      <c r="Z130">
        <v>603.45000000000005</v>
      </c>
      <c r="AA130">
        <v>533.4</v>
      </c>
      <c r="AB130">
        <v>603.45000000000005</v>
      </c>
      <c r="AC130" s="1">
        <f>(Table2[[#This Row],[Close Price]]/Table2[[#This Row],[Day Low]])-1</f>
        <v>1.7336268574573266E-2</v>
      </c>
      <c r="AD130" s="1">
        <f>(Table2[[#This Row],[Day High]]/Table2[[#This Row],[Close Price]])-1</f>
        <v>3.750788927959614E-2</v>
      </c>
      <c r="AE130" s="1">
        <f>(Table2[[#This Row],[Close Price]]/Table2[[#This Row],[Current Week Low]])-1</f>
        <v>1.7336268574573266E-2</v>
      </c>
      <c r="AF130" s="1">
        <f>(Table2[[#This Row],[Current Week High]]/Table2[[#This Row],[Close Price]])-1</f>
        <v>8.8179605085204393E-2</v>
      </c>
      <c r="AG130" s="1">
        <f>(Table2[[#This Row],[Close Price]]/Table2[[#This Row],[Current Month Low]])-1</f>
        <v>3.9651293588301328E-2</v>
      </c>
      <c r="AH130" s="1">
        <f>(Table2[[#This Row],[Current Month High]]/Table2[[#This Row],[Close Price]])-1</f>
        <v>8.8179605085204393E-2</v>
      </c>
      <c r="AI130">
        <v>8.8179605085204393</v>
      </c>
      <c r="AJ130">
        <v>58.4428571428571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0.14000000000000001</v>
      </c>
      <c r="AM130" t="s">
        <v>3180</v>
      </c>
      <c r="AN130">
        <v>6.08</v>
      </c>
      <c r="AO130" t="s">
        <v>3180</v>
      </c>
      <c r="AP130">
        <v>0.101388079582946</v>
      </c>
      <c r="AQ130">
        <f>(Table2[[#This Row],[Sharpe Ratio]]-AVERAGE(Table2[Sharpe Ratio]))/_xlfn.STDEV.P(Table2[Sharpe Ratio])</f>
        <v>0.51628608595339898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2.7959093009769758</v>
      </c>
      <c r="AS130">
        <f>_xlfn.RANK.AVG(Table2[[#This Row],[1Y Return vs Nifty Z-Score]],Table2[1Y Return vs Nifty Z-Score])</f>
        <v>252</v>
      </c>
      <c r="AT130">
        <f>_xlfn.RANK.AVG(Table2[[#This Row],[6M Return vs Nifty Z-Score]],Table2[6M Return vs Nifty Z-Score])</f>
        <v>101</v>
      </c>
      <c r="AU130">
        <f>_xlfn.RANK.AVG(Table2[[#This Row],[Sharpe Ratio Z-Score]],Table2[Sharpe Ratio Z-Score])</f>
        <v>219</v>
      </c>
      <c r="AV130">
        <f>(Table2[[#This Row],[Rank 1Y]]+Table2[[#This Row],[Rank 6M]]+Table2[[#This Row],[Rank Sharpe]])/3</f>
        <v>190.66666666666666</v>
      </c>
    </row>
    <row r="131" spans="1:48" x14ac:dyDescent="0.3">
      <c r="A131" t="s">
        <v>1250</v>
      </c>
      <c r="B131" t="s">
        <v>1251</v>
      </c>
      <c r="C131" t="s">
        <v>3135</v>
      </c>
      <c r="D131" t="s">
        <v>213</v>
      </c>
      <c r="E131">
        <v>9119.4148136000003</v>
      </c>
      <c r="F131">
        <v>2070.25</v>
      </c>
      <c r="G131">
        <v>73.292131172953702</v>
      </c>
      <c r="H131">
        <f>(Table2[[#This Row],[1Y Return vs Nifty]]-AVERAGE(Table2[1Y Return vs Nifty]))/_xlfn.STDEV.P(Table2[1Y Return vs Nifty])</f>
        <v>1.0587150432961443</v>
      </c>
      <c r="I131">
        <v>-2.12744186352589</v>
      </c>
      <c r="J131">
        <f>(Table2[[#This Row],[1M Return vs Nifty]]-AVERAGE(Table2[1M Return vs Nifty]))/_xlfn.STDEV.P(Table2[1M Return vs Nifty])</f>
        <v>-0.11809836438014902</v>
      </c>
      <c r="K131">
        <v>-1.0031329012505801</v>
      </c>
      <c r="L131">
        <f>(Table2[[#This Row],[6M Return vs Nifty]]-AVERAGE(Table2[6M Return vs Nifty]))/_xlfn.STDEV.P(Table2[6M Return vs Nifty])</f>
        <v>-0.23441154046532786</v>
      </c>
      <c r="M131">
        <v>0.56464620723202996</v>
      </c>
      <c r="N131">
        <f>(Table2[[#This Row],[1W Return vs Nifty]]-AVERAGE(Table2[1W Return vs Nifty]))/_xlfn.STDEV.P(Table2[1W Return vs Nifty])</f>
        <v>-0.13227616784603025</v>
      </c>
      <c r="O131">
        <v>2074.02</v>
      </c>
      <c r="P131">
        <v>2094.2056626292301</v>
      </c>
      <c r="Q131">
        <v>1895.3726390198101</v>
      </c>
      <c r="R131">
        <v>51.279229608238701</v>
      </c>
      <c r="S131" s="1">
        <f>(Table2[[#This Row],[Close Price]]-Table2[[#This Row],[20D EMA]])/Table2[[#This Row],[20D EMA]]</f>
        <v>-1.817725962141147E-3</v>
      </c>
      <c r="T131" s="1">
        <f>(Table2[[#This Row],[Close Price]]-Table2[[#This Row],[50D EMA]])/Table2[[#This Row],[50D EMA]]</f>
        <v>-1.1439021036336183E-2</v>
      </c>
      <c r="U131" s="1">
        <f>(Table2[[#This Row],[Close Price]]-Table2[[#This Row],[200D EMA]])/Table2[[#This Row],[200D EMA]]</f>
        <v>9.2265424423678258E-2</v>
      </c>
      <c r="V131">
        <v>0.43678901687174598</v>
      </c>
      <c r="W131">
        <v>2035</v>
      </c>
      <c r="X131">
        <v>2115</v>
      </c>
      <c r="Y131">
        <v>1967.85</v>
      </c>
      <c r="Z131">
        <v>2115</v>
      </c>
      <c r="AA131">
        <v>1967.85</v>
      </c>
      <c r="AB131">
        <v>2170</v>
      </c>
      <c r="AC131" s="1">
        <f>(Table2[[#This Row],[Close Price]]/Table2[[#This Row],[Day Low]])-1</f>
        <v>1.7321867321867357E-2</v>
      </c>
      <c r="AD131" s="1">
        <f>(Table2[[#This Row],[Day High]]/Table2[[#This Row],[Close Price]])-1</f>
        <v>2.1615746890472076E-2</v>
      </c>
      <c r="AE131" s="1">
        <f>(Table2[[#This Row],[Close Price]]/Table2[[#This Row],[Current Week Low]])-1</f>
        <v>5.2036486520822267E-2</v>
      </c>
      <c r="AF131" s="1">
        <f>(Table2[[#This Row],[Current Week High]]/Table2[[#This Row],[Close Price]])-1</f>
        <v>2.1615746890472076E-2</v>
      </c>
      <c r="AG131" s="1">
        <f>(Table2[[#This Row],[Close Price]]/Table2[[#This Row],[Current Month Low]])-1</f>
        <v>5.2036486520822267E-2</v>
      </c>
      <c r="AH131" s="1">
        <f>(Table2[[#This Row],[Current Month High]]/Table2[[#This Row],[Close Price]])-1</f>
        <v>4.8182586644125003E-2</v>
      </c>
      <c r="AI131">
        <v>15.879724670933401</v>
      </c>
      <c r="AJ131">
        <v>108.48439073514599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7.0000000000000007E-2</v>
      </c>
      <c r="AM131" t="s">
        <v>3180</v>
      </c>
      <c r="AN131">
        <v>7.03</v>
      </c>
      <c r="AO131" t="s">
        <v>3180</v>
      </c>
      <c r="AP131">
        <v>0.15214166315154201</v>
      </c>
      <c r="AQ131">
        <f>(Table2[[#This Row],[Sharpe Ratio]]-AVERAGE(Table2[Sharpe Ratio]))/_xlfn.STDEV.P(Table2[Sharpe Ratio])</f>
        <v>1.1149195810296975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90</v>
      </c>
      <c r="AT131">
        <f>_xlfn.RANK.AVG(Table2[[#This Row],[6M Return vs Nifty Z-Score]],Table2[6M Return vs Nifty Z-Score])</f>
        <v>389</v>
      </c>
      <c r="AU131">
        <f>_xlfn.RANK.AVG(Table2[[#This Row],[Sharpe Ratio Z-Score]],Table2[Sharpe Ratio Z-Score])</f>
        <v>97</v>
      </c>
      <c r="AV131">
        <f>(Table2[[#This Row],[Rank 1Y]]+Table2[[#This Row],[Rank 6M]]+Table2[[#This Row],[Rank Sharpe]])/3</f>
        <v>192</v>
      </c>
    </row>
    <row r="132" spans="1:48" x14ac:dyDescent="0.3">
      <c r="A132" t="s">
        <v>838</v>
      </c>
      <c r="B132" t="s">
        <v>839</v>
      </c>
      <c r="C132" t="s">
        <v>3130</v>
      </c>
      <c r="D132" t="s">
        <v>637</v>
      </c>
      <c r="E132">
        <v>18199.0000292519</v>
      </c>
      <c r="F132">
        <v>126.21</v>
      </c>
      <c r="G132">
        <v>68.186698811615102</v>
      </c>
      <c r="H132">
        <f>(Table2[[#This Row],[1Y Return vs Nifty]]-AVERAGE(Table2[1Y Return vs Nifty]))/_xlfn.STDEV.P(Table2[1Y Return vs Nifty])</f>
        <v>0.96123182367797722</v>
      </c>
      <c r="I132">
        <v>-3.8623956833632298</v>
      </c>
      <c r="J132">
        <f>(Table2[[#This Row],[1M Return vs Nifty]]-AVERAGE(Table2[1M Return vs Nifty]))/_xlfn.STDEV.P(Table2[1M Return vs Nifty])</f>
        <v>-0.31001189876742841</v>
      </c>
      <c r="K132">
        <v>27.566330537087399</v>
      </c>
      <c r="L132">
        <f>(Table2[[#This Row],[6M Return vs Nifty]]-AVERAGE(Table2[6M Return vs Nifty]))/_xlfn.STDEV.P(Table2[6M Return vs Nifty])</f>
        <v>0.72733669998975048</v>
      </c>
      <c r="M132">
        <v>8.3887529310051008</v>
      </c>
      <c r="N132">
        <f>(Table2[[#This Row],[1W Return vs Nifty]]-AVERAGE(Table2[1W Return vs Nifty]))/_xlfn.STDEV.P(Table2[1W Return vs Nifty])</f>
        <v>1.4630855885247582</v>
      </c>
      <c r="O132">
        <v>126.58</v>
      </c>
      <c r="P132">
        <v>131.78927062751001</v>
      </c>
      <c r="Q132">
        <v>118.355538199021</v>
      </c>
      <c r="R132">
        <v>52.4816155756006</v>
      </c>
      <c r="S132" s="1">
        <f>(Table2[[#This Row],[Close Price]]-Table2[[#This Row],[20D EMA]])/Table2[[#This Row],[20D EMA]]</f>
        <v>-2.9230526149471052E-3</v>
      </c>
      <c r="T132" s="1">
        <f>(Table2[[#This Row],[Close Price]]-Table2[[#This Row],[50D EMA]])/Table2[[#This Row],[50D EMA]]</f>
        <v>-4.2334786443118708E-2</v>
      </c>
      <c r="U132" s="1">
        <f>(Table2[[#This Row],[Close Price]]-Table2[[#This Row],[200D EMA]])/Table2[[#This Row],[200D EMA]]</f>
        <v>6.636328067530993E-2</v>
      </c>
      <c r="V132">
        <v>0.65031604730484904</v>
      </c>
      <c r="W132">
        <v>125.1</v>
      </c>
      <c r="X132">
        <v>132.88</v>
      </c>
      <c r="Y132">
        <v>123.71</v>
      </c>
      <c r="Z132">
        <v>133.80000000000001</v>
      </c>
      <c r="AA132">
        <v>117.35</v>
      </c>
      <c r="AB132">
        <v>133.80000000000001</v>
      </c>
      <c r="AC132" s="1">
        <f>(Table2[[#This Row],[Close Price]]/Table2[[#This Row],[Day Low]])-1</f>
        <v>8.8729016786570636E-3</v>
      </c>
      <c r="AD132" s="1">
        <f>(Table2[[#This Row],[Day High]]/Table2[[#This Row],[Close Price]])-1</f>
        <v>5.2848427224467143E-2</v>
      </c>
      <c r="AE132" s="1">
        <f>(Table2[[#This Row],[Close Price]]/Table2[[#This Row],[Current Week Low]])-1</f>
        <v>2.0208552259316059E-2</v>
      </c>
      <c r="AF132" s="1">
        <f>(Table2[[#This Row],[Current Week High]]/Table2[[#This Row],[Close Price]])-1</f>
        <v>6.0137865462324802E-2</v>
      </c>
      <c r="AG132" s="1">
        <f>(Table2[[#This Row],[Close Price]]/Table2[[#This Row],[Current Month Low]])-1</f>
        <v>7.5500639113762258E-2</v>
      </c>
      <c r="AH132" s="1">
        <f>(Table2[[#This Row],[Current Month High]]/Table2[[#This Row],[Close Price]])-1</f>
        <v>6.0137865462324802E-2</v>
      </c>
      <c r="AI132">
        <v>35.4884715949607</v>
      </c>
      <c r="AJ132">
        <v>92.246763137852199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-0.13</v>
      </c>
      <c r="AM132" t="s">
        <v>3181</v>
      </c>
      <c r="AN132">
        <v>11.41</v>
      </c>
      <c r="AO132" t="s">
        <v>3180</v>
      </c>
      <c r="AP132">
        <v>5.9116742757295997E-2</v>
      </c>
      <c r="AQ132">
        <f>(Table2[[#This Row],[Sharpe Ratio]]-AVERAGE(Table2[Sharpe Ratio]))/_xlfn.STDEV.P(Table2[Sharpe Ratio])</f>
        <v>1.7699851716652185E-2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98</v>
      </c>
      <c r="AT132">
        <f>_xlfn.RANK.AVG(Table2[[#This Row],[6M Return vs Nifty Z-Score]],Table2[6M Return vs Nifty Z-Score])</f>
        <v>131</v>
      </c>
      <c r="AU132">
        <f>_xlfn.RANK.AVG(Table2[[#This Row],[Sharpe Ratio Z-Score]],Table2[Sharpe Ratio Z-Score])</f>
        <v>348</v>
      </c>
      <c r="AV132">
        <f>(Table2[[#This Row],[Rank 1Y]]+Table2[[#This Row],[Rank 6M]]+Table2[[#This Row],[Rank Sharpe]])/3</f>
        <v>192.33333333333334</v>
      </c>
    </row>
    <row r="133" spans="1:48" x14ac:dyDescent="0.3">
      <c r="A133" t="s">
        <v>732</v>
      </c>
      <c r="B133" t="s">
        <v>733</v>
      </c>
      <c r="C133" t="s">
        <v>3129</v>
      </c>
      <c r="D133" t="s">
        <v>390</v>
      </c>
      <c r="E133">
        <v>23072.80010601</v>
      </c>
      <c r="F133">
        <v>4681.7</v>
      </c>
      <c r="G133">
        <v>66.022585251112702</v>
      </c>
      <c r="H133">
        <f>(Table2[[#This Row],[1Y Return vs Nifty]]-AVERAGE(Table2[1Y Return vs Nifty]))/_xlfn.STDEV.P(Table2[1Y Return vs Nifty])</f>
        <v>0.9199101994616502</v>
      </c>
      <c r="I133">
        <v>8.5270091044264191</v>
      </c>
      <c r="J133">
        <f>(Table2[[#This Row],[1M Return vs Nifty]]-AVERAGE(Table2[1M Return vs Nifty]))/_xlfn.STDEV.P(Table2[1M Return vs Nifty])</f>
        <v>1.0604536632509962</v>
      </c>
      <c r="K133">
        <v>41.4554900144527</v>
      </c>
      <c r="L133">
        <f>(Table2[[#This Row],[6M Return vs Nifty]]-AVERAGE(Table2[6M Return vs Nifty]))/_xlfn.STDEV.P(Table2[6M Return vs Nifty])</f>
        <v>1.194894472559985</v>
      </c>
      <c r="M133">
        <v>5.0688196747378198</v>
      </c>
      <c r="N133">
        <f>(Table2[[#This Row],[1W Return vs Nifty]]-AVERAGE(Table2[1W Return vs Nifty]))/_xlfn.STDEV.P(Table2[1W Return vs Nifty])</f>
        <v>0.78613999745053564</v>
      </c>
      <c r="O133">
        <v>4564.24</v>
      </c>
      <c r="P133">
        <v>4467.6090884325104</v>
      </c>
      <c r="Q133">
        <v>3842.1717669541099</v>
      </c>
      <c r="R133">
        <v>63.460546602796498</v>
      </c>
      <c r="S133" s="1">
        <f>(Table2[[#This Row],[Close Price]]-Table2[[#This Row],[20D EMA]])/Table2[[#This Row],[20D EMA]]</f>
        <v>2.5734843040681479E-2</v>
      </c>
      <c r="T133" s="1">
        <f>(Table2[[#This Row],[Close Price]]-Table2[[#This Row],[50D EMA]])/Table2[[#This Row],[50D EMA]]</f>
        <v>4.7920690313262085E-2</v>
      </c>
      <c r="U133" s="1">
        <f>(Table2[[#This Row],[Close Price]]-Table2[[#This Row],[200D EMA]])/Table2[[#This Row],[200D EMA]]</f>
        <v>0.21850356620350364</v>
      </c>
      <c r="V133">
        <v>0.92730597628150002</v>
      </c>
      <c r="W133">
        <v>4656.55</v>
      </c>
      <c r="X133">
        <v>4892.2</v>
      </c>
      <c r="Y133">
        <v>4620</v>
      </c>
      <c r="Z133">
        <v>4892.2</v>
      </c>
      <c r="AA133">
        <v>4460.25</v>
      </c>
      <c r="AB133">
        <v>4892.2</v>
      </c>
      <c r="AC133" s="1">
        <f>(Table2[[#This Row],[Close Price]]/Table2[[#This Row],[Day Low]])-1</f>
        <v>5.400994298353945E-3</v>
      </c>
      <c r="AD133" s="1">
        <f>(Table2[[#This Row],[Day High]]/Table2[[#This Row],[Close Price]])-1</f>
        <v>4.4962300019223855E-2</v>
      </c>
      <c r="AE133" s="1">
        <f>(Table2[[#This Row],[Close Price]]/Table2[[#This Row],[Current Week Low]])-1</f>
        <v>1.3354978354978231E-2</v>
      </c>
      <c r="AF133" s="1">
        <f>(Table2[[#This Row],[Current Week High]]/Table2[[#This Row],[Close Price]])-1</f>
        <v>4.4962300019223855E-2</v>
      </c>
      <c r="AG133" s="1">
        <f>(Table2[[#This Row],[Close Price]]/Table2[[#This Row],[Current Month Low]])-1</f>
        <v>4.9649683313715665E-2</v>
      </c>
      <c r="AH133" s="1">
        <f>(Table2[[#This Row],[Current Month High]]/Table2[[#This Row],[Close Price]])-1</f>
        <v>4.4962300019223855E-2</v>
      </c>
      <c r="AI133">
        <v>6.15481555845101</v>
      </c>
      <c r="AJ133">
        <v>90.069626291537205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0.05</v>
      </c>
      <c r="AM133" t="s">
        <v>3180</v>
      </c>
      <c r="AN133">
        <v>8.49</v>
      </c>
      <c r="AO133" t="s">
        <v>3180</v>
      </c>
      <c r="AP133">
        <v>4.0244251055356998E-2</v>
      </c>
      <c r="AQ133">
        <f>(Table2[[#This Row],[Sharpe Ratio]]-AVERAGE(Table2[Sharpe Ratio]))/_xlfn.STDEV.P(Table2[Sharpe Ratio])</f>
        <v>-0.20489932008489697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3.7564990126382698</v>
      </c>
      <c r="AS133">
        <f>_xlfn.RANK.AVG(Table2[[#This Row],[1Y Return vs Nifty Z-Score]],Table2[1Y Return vs Nifty Z-Score])</f>
        <v>104</v>
      </c>
      <c r="AT133">
        <f>_xlfn.RANK.AVG(Table2[[#This Row],[6M Return vs Nifty Z-Score]],Table2[6M Return vs Nifty Z-Score])</f>
        <v>73</v>
      </c>
      <c r="AU133">
        <f>_xlfn.RANK.AVG(Table2[[#This Row],[Sharpe Ratio Z-Score]],Table2[Sharpe Ratio Z-Score])</f>
        <v>404</v>
      </c>
      <c r="AV133">
        <f>(Table2[[#This Row],[Rank 1Y]]+Table2[[#This Row],[Rank 6M]]+Table2[[#This Row],[Rank Sharpe]])/3</f>
        <v>193.66666666666666</v>
      </c>
    </row>
    <row r="134" spans="1:48" x14ac:dyDescent="0.3">
      <c r="A134" t="s">
        <v>555</v>
      </c>
      <c r="B134" t="s">
        <v>556</v>
      </c>
      <c r="C134" t="s">
        <v>3129</v>
      </c>
      <c r="D134" t="s">
        <v>208</v>
      </c>
      <c r="E134">
        <v>34905.947686879997</v>
      </c>
      <c r="F134">
        <v>6899.05</v>
      </c>
      <c r="G134">
        <v>90.640971759358493</v>
      </c>
      <c r="H134">
        <f>(Table2[[#This Row],[1Y Return vs Nifty]]-AVERAGE(Table2[1Y Return vs Nifty]))/_xlfn.STDEV.P(Table2[1Y Return vs Nifty])</f>
        <v>1.3899741252520637</v>
      </c>
      <c r="I134">
        <v>1.6608357883785101</v>
      </c>
      <c r="J134">
        <f>(Table2[[#This Row],[1M Return vs Nifty]]-AVERAGE(Table2[1M Return vs Nifty]))/_xlfn.STDEV.P(Table2[1M Return vs Nifty])</f>
        <v>0.30094550013347754</v>
      </c>
      <c r="K134">
        <v>-2.2822987664405399</v>
      </c>
      <c r="L134">
        <f>(Table2[[#This Row],[6M Return vs Nifty]]-AVERAGE(Table2[6M Return vs Nifty]))/_xlfn.STDEV.P(Table2[6M Return vs Nifty])</f>
        <v>-0.27747274540366645</v>
      </c>
      <c r="M134">
        <v>4.0054231999274501</v>
      </c>
      <c r="N134">
        <f>(Table2[[#This Row],[1W Return vs Nifty]]-AVERAGE(Table2[1W Return vs Nifty]))/_xlfn.STDEV.P(Table2[1W Return vs Nifty])</f>
        <v>0.5693098687641186</v>
      </c>
      <c r="O134">
        <v>6783.6</v>
      </c>
      <c r="P134">
        <v>6760.3912844783599</v>
      </c>
      <c r="Q134">
        <v>6202.8214241406304</v>
      </c>
      <c r="R134">
        <v>60.819620969474599</v>
      </c>
      <c r="S134" s="1">
        <f>(Table2[[#This Row],[Close Price]]-Table2[[#This Row],[20D EMA]])/Table2[[#This Row],[20D EMA]]</f>
        <v>1.7018986968571233E-2</v>
      </c>
      <c r="T134" s="1">
        <f>(Table2[[#This Row],[Close Price]]-Table2[[#This Row],[50D EMA]])/Table2[[#This Row],[50D EMA]]</f>
        <v>2.0510457115107551E-2</v>
      </c>
      <c r="U134" s="1">
        <f>(Table2[[#This Row],[Close Price]]-Table2[[#This Row],[200D EMA]])/Table2[[#This Row],[200D EMA]]</f>
        <v>0.11224385295854761</v>
      </c>
      <c r="V134">
        <v>0.385864893487115</v>
      </c>
      <c r="W134">
        <v>6800</v>
      </c>
      <c r="X134">
        <v>6986</v>
      </c>
      <c r="Y134">
        <v>6685</v>
      </c>
      <c r="Z134">
        <v>7140</v>
      </c>
      <c r="AA134">
        <v>6600</v>
      </c>
      <c r="AB134">
        <v>7140</v>
      </c>
      <c r="AC134" s="1">
        <f>(Table2[[#This Row],[Close Price]]/Table2[[#This Row],[Day Low]])-1</f>
        <v>1.4566176470588221E-2</v>
      </c>
      <c r="AD134" s="1">
        <f>(Table2[[#This Row],[Day High]]/Table2[[#This Row],[Close Price]])-1</f>
        <v>1.2603184496416064E-2</v>
      </c>
      <c r="AE134" s="1">
        <f>(Table2[[#This Row],[Close Price]]/Table2[[#This Row],[Current Week Low]])-1</f>
        <v>3.2019446522064454E-2</v>
      </c>
      <c r="AF134" s="1">
        <f>(Table2[[#This Row],[Current Week High]]/Table2[[#This Row],[Close Price]])-1</f>
        <v>3.4925098383110642E-2</v>
      </c>
      <c r="AG134" s="1">
        <f>(Table2[[#This Row],[Close Price]]/Table2[[#This Row],[Current Month Low]])-1</f>
        <v>4.5310606060606107E-2</v>
      </c>
      <c r="AH134" s="1">
        <f>(Table2[[#This Row],[Current Month High]]/Table2[[#This Row],[Close Price]])-1</f>
        <v>3.4925098383110642E-2</v>
      </c>
      <c r="AI134">
        <v>41.423094484023103</v>
      </c>
      <c r="AJ134">
        <v>115.595312499999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0.11</v>
      </c>
      <c r="AM134" t="s">
        <v>3180</v>
      </c>
      <c r="AN134">
        <v>5.74</v>
      </c>
      <c r="AO134" t="s">
        <v>3180</v>
      </c>
      <c r="AP134">
        <v>0.14003337714243499</v>
      </c>
      <c r="AQ134">
        <f>(Table2[[#This Row],[Sharpe Ratio]]-AVERAGE(Table2[Sharpe Ratio]))/_xlfn.STDEV.P(Table2[Sharpe Ratio])</f>
        <v>0.97210354591724935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2.9548602946632427</v>
      </c>
      <c r="AS134">
        <f>_xlfn.RANK.AVG(Table2[[#This Row],[1Y Return vs Nifty Z-Score]],Table2[1Y Return vs Nifty Z-Score])</f>
        <v>60</v>
      </c>
      <c r="AT134">
        <f>_xlfn.RANK.AVG(Table2[[#This Row],[6M Return vs Nifty Z-Score]],Table2[6M Return vs Nifty Z-Score])</f>
        <v>400</v>
      </c>
      <c r="AU134">
        <f>_xlfn.RANK.AVG(Table2[[#This Row],[Sharpe Ratio Z-Score]],Table2[Sharpe Ratio Z-Score])</f>
        <v>124</v>
      </c>
      <c r="AV134">
        <f>(Table2[[#This Row],[Rank 1Y]]+Table2[[#This Row],[Rank 6M]]+Table2[[#This Row],[Rank Sharpe]])/3</f>
        <v>194.66666666666666</v>
      </c>
    </row>
    <row r="135" spans="1:48" x14ac:dyDescent="0.3">
      <c r="A135" t="s">
        <v>852</v>
      </c>
      <c r="B135" t="s">
        <v>853</v>
      </c>
      <c r="C135" t="s">
        <v>3129</v>
      </c>
      <c r="D135" t="s">
        <v>24</v>
      </c>
      <c r="E135">
        <v>17895.151354400001</v>
      </c>
      <c r="F135">
        <v>222.35</v>
      </c>
      <c r="G135">
        <v>22.157971507680902</v>
      </c>
      <c r="H135">
        <f>(Table2[[#This Row],[1Y Return vs Nifty]]-AVERAGE(Table2[1Y Return vs Nifty]))/_xlfn.STDEV.P(Table2[1Y Return vs Nifty])</f>
        <v>8.2358456068093333E-2</v>
      </c>
      <c r="I135">
        <v>17.2497890391219</v>
      </c>
      <c r="J135">
        <f>(Table2[[#This Row],[1M Return vs Nifty]]-AVERAGE(Table2[1M Return vs Nifty]))/_xlfn.STDEV.P(Table2[1M Return vs Nifty])</f>
        <v>2.0253320985207024</v>
      </c>
      <c r="K135">
        <v>10.4872810582801</v>
      </c>
      <c r="L135">
        <f>(Table2[[#This Row],[6M Return vs Nifty]]-AVERAGE(Table2[6M Return vs Nifty]))/_xlfn.STDEV.P(Table2[6M Return vs Nifty])</f>
        <v>0.15239605329751754</v>
      </c>
      <c r="M135">
        <v>3.0786790661862899</v>
      </c>
      <c r="N135">
        <f>(Table2[[#This Row],[1W Return vs Nifty]]-AVERAGE(Table2[1W Return vs Nifty]))/_xlfn.STDEV.P(Table2[1W Return vs Nifty])</f>
        <v>0.38034361343182432</v>
      </c>
      <c r="O135">
        <v>221.82</v>
      </c>
      <c r="P135">
        <v>217.772354706718</v>
      </c>
      <c r="Q135">
        <v>199.55329403894299</v>
      </c>
      <c r="R135">
        <v>47.178250791591097</v>
      </c>
      <c r="S135" s="1">
        <f>(Table2[[#This Row],[Close Price]]-Table2[[#This Row],[20D EMA]])/Table2[[#This Row],[20D EMA]]</f>
        <v>2.3893246776665817E-3</v>
      </c>
      <c r="T135" s="1">
        <f>(Table2[[#This Row],[Close Price]]-Table2[[#This Row],[50D EMA]])/Table2[[#This Row],[50D EMA]]</f>
        <v>2.1020323261172758E-2</v>
      </c>
      <c r="U135" s="1">
        <f>(Table2[[#This Row],[Close Price]]-Table2[[#This Row],[200D EMA]])/Table2[[#This Row],[200D EMA]]</f>
        <v>0.11423868531385006</v>
      </c>
      <c r="V135">
        <v>1.1432299307065401</v>
      </c>
      <c r="W135">
        <v>220</v>
      </c>
      <c r="X135">
        <v>231</v>
      </c>
      <c r="Y135">
        <v>220</v>
      </c>
      <c r="Z135">
        <v>231.8</v>
      </c>
      <c r="AA135">
        <v>220</v>
      </c>
      <c r="AB135">
        <v>239.8</v>
      </c>
      <c r="AC135" s="1">
        <f>(Table2[[#This Row],[Close Price]]/Table2[[#This Row],[Day Low]])-1</f>
        <v>1.0681818181818237E-2</v>
      </c>
      <c r="AD135" s="1">
        <f>(Table2[[#This Row],[Day High]]/Table2[[#This Row],[Close Price]])-1</f>
        <v>3.8902630987182496E-2</v>
      </c>
      <c r="AE135" s="1">
        <f>(Table2[[#This Row],[Close Price]]/Table2[[#This Row],[Current Week Low]])-1</f>
        <v>1.0681818181818237E-2</v>
      </c>
      <c r="AF135" s="1">
        <f>(Table2[[#This Row],[Current Week High]]/Table2[[#This Row],[Close Price]])-1</f>
        <v>4.2500562176748469E-2</v>
      </c>
      <c r="AG135" s="1">
        <f>(Table2[[#This Row],[Close Price]]/Table2[[#This Row],[Current Month Low]])-1</f>
        <v>1.0681818181818237E-2</v>
      </c>
      <c r="AH135" s="1">
        <f>(Table2[[#This Row],[Current Month High]]/Table2[[#This Row],[Close Price]])-1</f>
        <v>7.8479874072408418E-2</v>
      </c>
      <c r="AI135">
        <v>7.84798740724084</v>
      </c>
      <c r="AJ135">
        <v>49.983136593591901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-0.01</v>
      </c>
      <c r="AM135" t="s">
        <v>3181</v>
      </c>
      <c r="AN135">
        <v>3.64</v>
      </c>
      <c r="AO135" t="s">
        <v>3180</v>
      </c>
      <c r="AP135">
        <v>0.186924029151184</v>
      </c>
      <c r="AQ135">
        <f>(Table2[[#This Row],[Sharpe Ratio]]-AVERAGE(Table2[Sharpe Ratio]))/_xlfn.STDEV.P(Table2[Sharpe Ratio])</f>
        <v>1.5251741455620105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4.1656043668801477</v>
      </c>
      <c r="AS135">
        <f>_xlfn.RANK.AVG(Table2[[#This Row],[1Y Return vs Nifty Z-Score]],Table2[1Y Return vs Nifty Z-Score])</f>
        <v>275</v>
      </c>
      <c r="AT135">
        <f>_xlfn.RANK.AVG(Table2[[#This Row],[6M Return vs Nifty Z-Score]],Table2[6M Return vs Nifty Z-Score])</f>
        <v>267</v>
      </c>
      <c r="AU135">
        <f>_xlfn.RANK.AVG(Table2[[#This Row],[Sharpe Ratio Z-Score]],Table2[Sharpe Ratio Z-Score])</f>
        <v>43</v>
      </c>
      <c r="AV135">
        <f>(Table2[[#This Row],[Rank 1Y]]+Table2[[#This Row],[Rank 6M]]+Table2[[#This Row],[Rank Sharpe]])/3</f>
        <v>195</v>
      </c>
    </row>
    <row r="136" spans="1:48" x14ac:dyDescent="0.3">
      <c r="A136" t="s">
        <v>282</v>
      </c>
      <c r="B136" t="s">
        <v>283</v>
      </c>
      <c r="C136" t="s">
        <v>3143</v>
      </c>
      <c r="D136" t="s">
        <v>284</v>
      </c>
      <c r="E136">
        <v>90668.320408350002</v>
      </c>
      <c r="F136">
        <v>10019.700000000001</v>
      </c>
      <c r="G136">
        <v>41.794593462605199</v>
      </c>
      <c r="H136">
        <f>(Table2[[#This Row],[1Y Return vs Nifty]]-AVERAGE(Table2[1Y Return vs Nifty]))/_xlfn.STDEV.P(Table2[1Y Return vs Nifty])</f>
        <v>0.45730047764624376</v>
      </c>
      <c r="I136">
        <v>-4.5603213532944098</v>
      </c>
      <c r="J136">
        <f>(Table2[[#This Row],[1M Return vs Nifty]]-AVERAGE(Table2[1M Return vs Nifty]))/_xlfn.STDEV.P(Table2[1M Return vs Nifty])</f>
        <v>-0.38721359746662498</v>
      </c>
      <c r="K136">
        <v>7.2041138527428004</v>
      </c>
      <c r="L136">
        <f>(Table2[[#This Row],[6M Return vs Nifty]]-AVERAGE(Table2[6M Return vs Nifty]))/_xlfn.STDEV.P(Table2[6M Return vs Nifty])</f>
        <v>4.1873141662849257E-2</v>
      </c>
      <c r="M136">
        <v>4.6794842584749601</v>
      </c>
      <c r="N136">
        <f>(Table2[[#This Row],[1W Return vs Nifty]]-AVERAGE(Table2[1W Return vs Nifty]))/_xlfn.STDEV.P(Table2[1W Return vs Nifty])</f>
        <v>0.70675319261322433</v>
      </c>
      <c r="O136">
        <v>10441.31</v>
      </c>
      <c r="P136">
        <v>10674.852456828699</v>
      </c>
      <c r="Q136">
        <v>9538.2199001551908</v>
      </c>
      <c r="R136">
        <v>35.739029985269099</v>
      </c>
      <c r="S136" s="1">
        <f>(Table2[[#This Row],[Close Price]]-Table2[[#This Row],[20D EMA]])/Table2[[#This Row],[20D EMA]]</f>
        <v>-4.0379032899128441E-2</v>
      </c>
      <c r="T136" s="1">
        <f>(Table2[[#This Row],[Close Price]]-Table2[[#This Row],[50D EMA]])/Table2[[#This Row],[50D EMA]]</f>
        <v>-6.137344375280783E-2</v>
      </c>
      <c r="U136" s="1">
        <f>(Table2[[#This Row],[Close Price]]-Table2[[#This Row],[200D EMA]])/Table2[[#This Row],[200D EMA]]</f>
        <v>5.0479031190817487E-2</v>
      </c>
      <c r="V136">
        <v>1.0287318108791299</v>
      </c>
      <c r="W136">
        <v>9951</v>
      </c>
      <c r="X136">
        <v>10325</v>
      </c>
      <c r="Y136">
        <v>9951</v>
      </c>
      <c r="Z136">
        <v>10350</v>
      </c>
      <c r="AA136">
        <v>9680</v>
      </c>
      <c r="AB136">
        <v>10533.6</v>
      </c>
      <c r="AC136" s="1">
        <f>(Table2[[#This Row],[Close Price]]/Table2[[#This Row],[Day Low]])-1</f>
        <v>6.9038287609286542E-3</v>
      </c>
      <c r="AD136" s="1">
        <f>(Table2[[#This Row],[Day High]]/Table2[[#This Row],[Close Price]])-1</f>
        <v>3.0469974150922674E-2</v>
      </c>
      <c r="AE136" s="1">
        <f>(Table2[[#This Row],[Close Price]]/Table2[[#This Row],[Current Week Low]])-1</f>
        <v>6.9038287609286542E-3</v>
      </c>
      <c r="AF136" s="1">
        <f>(Table2[[#This Row],[Current Week High]]/Table2[[#This Row],[Close Price]])-1</f>
        <v>3.2965058834096839E-2</v>
      </c>
      <c r="AG136" s="1">
        <f>(Table2[[#This Row],[Close Price]]/Table2[[#This Row],[Current Month Low]])-1</f>
        <v>3.5092975206611587E-2</v>
      </c>
      <c r="AH136" s="1">
        <f>(Table2[[#This Row],[Current Month High]]/Table2[[#This Row],[Close Price]])-1</f>
        <v>5.1288960747327694E-2</v>
      </c>
      <c r="AI136">
        <v>32.718544467399198</v>
      </c>
      <c r="AJ136">
        <v>69.556719436147802</v>
      </c>
      <c r="AK136" t="str">
        <f>IF(AND(Table2[[#This Row],[20D EMA]]&gt;Table2[[#This Row],[50D EMA]],Table2[[#This Row],[50D EMA]]&gt;Table2[[#This Row],[200D EMA]]),"Uptrend","Downtrend/NoTrend")</f>
        <v>Downtrend/NoTrend</v>
      </c>
      <c r="AL136">
        <v>0.06</v>
      </c>
      <c r="AM136" t="s">
        <v>3180</v>
      </c>
      <c r="AN136">
        <v>-4.25</v>
      </c>
      <c r="AO136" t="s">
        <v>3181</v>
      </c>
      <c r="AP136">
        <v>0.14606280820585099</v>
      </c>
      <c r="AQ136">
        <f>(Table2[[#This Row],[Sharpe Ratio]]-AVERAGE(Table2[Sharpe Ratio]))/_xlfn.STDEV.P(Table2[Sharpe Ratio])</f>
        <v>1.0432200885735134</v>
      </c>
      <c r="AR1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6">
        <f>_xlfn.RANK.AVG(Table2[[#This Row],[1Y Return vs Nifty Z-Score]],Table2[1Y Return vs Nifty Z-Score])</f>
        <v>174</v>
      </c>
      <c r="AT136">
        <f>_xlfn.RANK.AVG(Table2[[#This Row],[6M Return vs Nifty Z-Score]],Table2[6M Return vs Nifty Z-Score])</f>
        <v>296</v>
      </c>
      <c r="AU136">
        <f>_xlfn.RANK.AVG(Table2[[#This Row],[Sharpe Ratio Z-Score]],Table2[Sharpe Ratio Z-Score])</f>
        <v>116</v>
      </c>
      <c r="AV136">
        <f>(Table2[[#This Row],[Rank 1Y]]+Table2[[#This Row],[Rank 6M]]+Table2[[#This Row],[Rank Sharpe]])/3</f>
        <v>195.33333333333334</v>
      </c>
    </row>
    <row r="137" spans="1:48" x14ac:dyDescent="0.3">
      <c r="A137" t="s">
        <v>799</v>
      </c>
      <c r="B137" t="s">
        <v>800</v>
      </c>
      <c r="C137" t="s">
        <v>3139</v>
      </c>
      <c r="D137" t="s">
        <v>114</v>
      </c>
      <c r="E137">
        <v>19255.32581876</v>
      </c>
      <c r="F137">
        <v>734.2</v>
      </c>
      <c r="G137">
        <v>16.4187557434025</v>
      </c>
      <c r="H137">
        <f>(Table2[[#This Row],[1Y Return vs Nifty]]-AVERAGE(Table2[1Y Return vs Nifty]))/_xlfn.STDEV.P(Table2[1Y Return vs Nifty])</f>
        <v>-2.7226235528625312E-2</v>
      </c>
      <c r="I137">
        <v>12.4308177843631</v>
      </c>
      <c r="J137">
        <f>(Table2[[#This Row],[1M Return vs Nifty]]-AVERAGE(Table2[1M Return vs Nifty]))/_xlfn.STDEV.P(Table2[1M Return vs Nifty])</f>
        <v>1.4922771001472177</v>
      </c>
      <c r="K137">
        <v>17.5051403192967</v>
      </c>
      <c r="L137">
        <f>(Table2[[#This Row],[6M Return vs Nifty]]-AVERAGE(Table2[6M Return vs Nifty]))/_xlfn.STDEV.P(Table2[6M Return vs Nifty])</f>
        <v>0.38864178505973562</v>
      </c>
      <c r="M137">
        <v>6.8703334725477099</v>
      </c>
      <c r="N137">
        <f>(Table2[[#This Row],[1W Return vs Nifty]]-AVERAGE(Table2[1W Return vs Nifty]))/_xlfn.STDEV.P(Table2[1W Return vs Nifty])</f>
        <v>1.1534747384079309</v>
      </c>
      <c r="O137">
        <v>738.34</v>
      </c>
      <c r="P137">
        <v>715.74307646541195</v>
      </c>
      <c r="Q137">
        <v>622.06909765268495</v>
      </c>
      <c r="R137">
        <v>45.239353398127598</v>
      </c>
      <c r="S137" s="1">
        <f>(Table2[[#This Row],[Close Price]]-Table2[[#This Row],[20D EMA]])/Table2[[#This Row],[20D EMA]]</f>
        <v>-5.6071728471977491E-3</v>
      </c>
      <c r="T137" s="1">
        <f>(Table2[[#This Row],[Close Price]]-Table2[[#This Row],[50D EMA]])/Table2[[#This Row],[50D EMA]]</f>
        <v>2.5787079388507401E-2</v>
      </c>
      <c r="U137" s="1">
        <f>(Table2[[#This Row],[Close Price]]-Table2[[#This Row],[200D EMA]])/Table2[[#This Row],[200D EMA]]</f>
        <v>0.18025473821224966</v>
      </c>
      <c r="V137">
        <v>0.90554174795891595</v>
      </c>
      <c r="W137">
        <v>730</v>
      </c>
      <c r="X137">
        <v>764.95</v>
      </c>
      <c r="Y137">
        <v>727.7</v>
      </c>
      <c r="Z137">
        <v>772.95</v>
      </c>
      <c r="AA137">
        <v>716.15</v>
      </c>
      <c r="AB137">
        <v>806</v>
      </c>
      <c r="AC137" s="1">
        <f>(Table2[[#This Row],[Close Price]]/Table2[[#This Row],[Day Low]])-1</f>
        <v>5.7534246575343673E-3</v>
      </c>
      <c r="AD137" s="1">
        <f>(Table2[[#This Row],[Day High]]/Table2[[#This Row],[Close Price]])-1</f>
        <v>4.1882320893489533E-2</v>
      </c>
      <c r="AE137" s="1">
        <f>(Table2[[#This Row],[Close Price]]/Table2[[#This Row],[Current Week Low]])-1</f>
        <v>8.9322523017727473E-3</v>
      </c>
      <c r="AF137" s="1">
        <f>(Table2[[#This Row],[Current Week High]]/Table2[[#This Row],[Close Price]])-1</f>
        <v>5.2778534459275495E-2</v>
      </c>
      <c r="AG137" s="1">
        <f>(Table2[[#This Row],[Close Price]]/Table2[[#This Row],[Current Month Low]])-1</f>
        <v>2.5204216993646611E-2</v>
      </c>
      <c r="AH137" s="1">
        <f>(Table2[[#This Row],[Current Month High]]/Table2[[#This Row],[Close Price]])-1</f>
        <v>9.7793516752928245E-2</v>
      </c>
      <c r="AI137">
        <v>9.7793516752928191</v>
      </c>
      <c r="AJ137">
        <v>66.806770419175294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0.05</v>
      </c>
      <c r="AM137" t="s">
        <v>3180</v>
      </c>
      <c r="AN137">
        <v>5.24</v>
      </c>
      <c r="AO137" t="s">
        <v>3180</v>
      </c>
      <c r="AP137">
        <v>0.158967545052276</v>
      </c>
      <c r="AQ137">
        <f>(Table2[[#This Row],[Sharpe Ratio]]-AVERAGE(Table2[Sharpe Ratio]))/_xlfn.STDEV.P(Table2[Sharpe Ratio])</f>
        <v>1.1954301824868683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4.2025975705731273</v>
      </c>
      <c r="AS137">
        <f>_xlfn.RANK.AVG(Table2[[#This Row],[1Y Return vs Nifty Z-Score]],Table2[1Y Return vs Nifty Z-Score])</f>
        <v>304</v>
      </c>
      <c r="AT137">
        <f>_xlfn.RANK.AVG(Table2[[#This Row],[6M Return vs Nifty Z-Score]],Table2[6M Return vs Nifty Z-Score])</f>
        <v>201</v>
      </c>
      <c r="AU137">
        <f>_xlfn.RANK.AVG(Table2[[#This Row],[Sharpe Ratio Z-Score]],Table2[Sharpe Ratio Z-Score])</f>
        <v>83</v>
      </c>
      <c r="AV137">
        <f>(Table2[[#This Row],[Rank 1Y]]+Table2[[#This Row],[Rank 6M]]+Table2[[#This Row],[Rank Sharpe]])/3</f>
        <v>196</v>
      </c>
    </row>
    <row r="138" spans="1:48" x14ac:dyDescent="0.3">
      <c r="A138" t="s">
        <v>704</v>
      </c>
      <c r="B138" t="s">
        <v>705</v>
      </c>
      <c r="C138" t="s">
        <v>3133</v>
      </c>
      <c r="D138" t="s">
        <v>51</v>
      </c>
      <c r="E138">
        <v>24911.496268949999</v>
      </c>
      <c r="F138">
        <v>1390.85</v>
      </c>
      <c r="G138">
        <v>53.326678391319199</v>
      </c>
      <c r="H138">
        <f>(Table2[[#This Row],[1Y Return vs Nifty]]-AVERAGE(Table2[1Y Return vs Nifty]))/_xlfn.STDEV.P(Table2[1Y Return vs Nifty])</f>
        <v>0.67749431985130004</v>
      </c>
      <c r="I138">
        <v>0.82971955564403499</v>
      </c>
      <c r="J138">
        <f>(Table2[[#This Row],[1M Return vs Nifty]]-AVERAGE(Table2[1M Return vs Nifty]))/_xlfn.STDEV.P(Table2[1M Return vs Nifty])</f>
        <v>0.20901080314790135</v>
      </c>
      <c r="K138">
        <v>34.435045745847297</v>
      </c>
      <c r="L138">
        <f>(Table2[[#This Row],[6M Return vs Nifty]]-AVERAGE(Table2[6M Return vs Nifty]))/_xlfn.STDEV.P(Table2[6M Return vs Nifty])</f>
        <v>0.95856172038502918</v>
      </c>
      <c r="M138">
        <v>0.40748684076938102</v>
      </c>
      <c r="N138">
        <f>(Table2[[#This Row],[1W Return vs Nifty]]-AVERAGE(Table2[1W Return vs Nifty]))/_xlfn.STDEV.P(Table2[1W Return vs Nifty])</f>
        <v>-0.16432149286034226</v>
      </c>
      <c r="O138">
        <v>1398.77</v>
      </c>
      <c r="P138">
        <v>1404.74671845067</v>
      </c>
      <c r="Q138">
        <v>1224.1290379378599</v>
      </c>
      <c r="R138">
        <v>46.834219356521501</v>
      </c>
      <c r="S138" s="1">
        <f>(Table2[[#This Row],[Close Price]]-Table2[[#This Row],[20D EMA]])/Table2[[#This Row],[20D EMA]]</f>
        <v>-5.6621174317436551E-3</v>
      </c>
      <c r="T138" s="1">
        <f>(Table2[[#This Row],[Close Price]]-Table2[[#This Row],[50D EMA]])/Table2[[#This Row],[50D EMA]]</f>
        <v>-9.892686181888424E-3</v>
      </c>
      <c r="U138" s="1">
        <f>(Table2[[#This Row],[Close Price]]-Table2[[#This Row],[200D EMA]])/Table2[[#This Row],[200D EMA]]</f>
        <v>0.13619557815816077</v>
      </c>
      <c r="V138">
        <v>0.56456941598977295</v>
      </c>
      <c r="W138">
        <v>1377.4</v>
      </c>
      <c r="X138">
        <v>1450</v>
      </c>
      <c r="Y138">
        <v>1377.4</v>
      </c>
      <c r="Z138">
        <v>1450</v>
      </c>
      <c r="AA138">
        <v>1377.4</v>
      </c>
      <c r="AB138">
        <v>1460.15</v>
      </c>
      <c r="AC138" s="1">
        <f>(Table2[[#This Row],[Close Price]]/Table2[[#This Row],[Day Low]])-1</f>
        <v>9.7647742122839443E-3</v>
      </c>
      <c r="AD138" s="1">
        <f>(Table2[[#This Row],[Day High]]/Table2[[#This Row],[Close Price]])-1</f>
        <v>4.2527950533846282E-2</v>
      </c>
      <c r="AE138" s="1">
        <f>(Table2[[#This Row],[Close Price]]/Table2[[#This Row],[Current Week Low]])-1</f>
        <v>9.7647742122839443E-3</v>
      </c>
      <c r="AF138" s="1">
        <f>(Table2[[#This Row],[Current Week High]]/Table2[[#This Row],[Close Price]])-1</f>
        <v>4.2527950533846282E-2</v>
      </c>
      <c r="AG138" s="1">
        <f>(Table2[[#This Row],[Close Price]]/Table2[[#This Row],[Current Month Low]])-1</f>
        <v>9.7647742122839443E-3</v>
      </c>
      <c r="AH138" s="1">
        <f>(Table2[[#This Row],[Current Month High]]/Table2[[#This Row],[Close Price]])-1</f>
        <v>4.9825646187583228E-2</v>
      </c>
      <c r="AI138">
        <v>17.841607649998199</v>
      </c>
      <c r="AJ138">
        <v>84.8428467007774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-0.09</v>
      </c>
      <c r="AM138" t="s">
        <v>3181</v>
      </c>
      <c r="AN138">
        <v>7.66</v>
      </c>
      <c r="AO138" t="s">
        <v>3180</v>
      </c>
      <c r="AP138">
        <v>5.4843817731814001E-2</v>
      </c>
      <c r="AQ138">
        <f>(Table2[[#This Row],[Sharpe Ratio]]-AVERAGE(Table2[Sharpe Ratio]))/_xlfn.STDEV.P(Table2[Sharpe Ratio])</f>
        <v>-3.2698876064729349E-2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133</v>
      </c>
      <c r="AT138">
        <f>_xlfn.RANK.AVG(Table2[[#This Row],[6M Return vs Nifty Z-Score]],Table2[6M Return vs Nifty Z-Score])</f>
        <v>93</v>
      </c>
      <c r="AU138">
        <f>_xlfn.RANK.AVG(Table2[[#This Row],[Sharpe Ratio Z-Score]],Table2[Sharpe Ratio Z-Score])</f>
        <v>366</v>
      </c>
      <c r="AV138">
        <f>(Table2[[#This Row],[Rank 1Y]]+Table2[[#This Row],[Rank 6M]]+Table2[[#This Row],[Rank Sharpe]])/3</f>
        <v>197.33333333333334</v>
      </c>
    </row>
    <row r="139" spans="1:48" x14ac:dyDescent="0.3">
      <c r="A139" t="s">
        <v>260</v>
      </c>
      <c r="B139" t="s">
        <v>261</v>
      </c>
      <c r="C139" t="s">
        <v>3139</v>
      </c>
      <c r="D139" t="s">
        <v>262</v>
      </c>
      <c r="E139">
        <v>96475.301999999996</v>
      </c>
      <c r="F139">
        <v>3480.35</v>
      </c>
      <c r="G139">
        <v>73.536412660480593</v>
      </c>
      <c r="H139">
        <f>(Table2[[#This Row],[1Y Return vs Nifty]]-AVERAGE(Table2[1Y Return vs Nifty]))/_xlfn.STDEV.P(Table2[1Y Return vs Nifty])</f>
        <v>1.0633793585219349</v>
      </c>
      <c r="I139">
        <v>3.9670170647728602</v>
      </c>
      <c r="J139">
        <f>(Table2[[#This Row],[1M Return vs Nifty]]-AVERAGE(Table2[1M Return vs Nifty]))/_xlfn.STDEV.P(Table2[1M Return vs Nifty])</f>
        <v>0.55604589221890011</v>
      </c>
      <c r="K139">
        <v>-9.2004992788428197</v>
      </c>
      <c r="L139">
        <f>(Table2[[#This Row],[6M Return vs Nifty]]-AVERAGE(Table2[6M Return vs Nifty]))/_xlfn.STDEV.P(Table2[6M Return vs Nifty])</f>
        <v>-0.51036361450517531</v>
      </c>
      <c r="M139">
        <v>5.3731830782129997</v>
      </c>
      <c r="N139">
        <f>(Table2[[#This Row],[1W Return vs Nifty]]-AVERAGE(Table2[1W Return vs Nifty]))/_xlfn.STDEV.P(Table2[1W Return vs Nifty])</f>
        <v>0.84820072221899778</v>
      </c>
      <c r="O139">
        <v>3561.21</v>
      </c>
      <c r="P139">
        <v>3630.4593768540599</v>
      </c>
      <c r="Q139">
        <v>3334.32359288518</v>
      </c>
      <c r="R139">
        <v>42.158416609588897</v>
      </c>
      <c r="S139" s="1">
        <f>(Table2[[#This Row],[Close Price]]-Table2[[#This Row],[20D EMA]])/Table2[[#This Row],[20D EMA]]</f>
        <v>-2.2705765736926529E-2</v>
      </c>
      <c r="T139" s="1">
        <f>(Table2[[#This Row],[Close Price]]-Table2[[#This Row],[50D EMA]])/Table2[[#This Row],[50D EMA]]</f>
        <v>-4.1347212920513611E-2</v>
      </c>
      <c r="U139" s="1">
        <f>(Table2[[#This Row],[Close Price]]-Table2[[#This Row],[200D EMA]])/Table2[[#This Row],[200D EMA]]</f>
        <v>4.3794911635575147E-2</v>
      </c>
      <c r="V139">
        <v>1.3565802678391501</v>
      </c>
      <c r="W139">
        <v>3457</v>
      </c>
      <c r="X139">
        <v>3643.5</v>
      </c>
      <c r="Y139">
        <v>3457</v>
      </c>
      <c r="Z139">
        <v>3645</v>
      </c>
      <c r="AA139">
        <v>3401</v>
      </c>
      <c r="AB139">
        <v>3691.95</v>
      </c>
      <c r="AC139" s="1">
        <f>(Table2[[#This Row],[Close Price]]/Table2[[#This Row],[Day Low]])-1</f>
        <v>6.754411339311428E-3</v>
      </c>
      <c r="AD139" s="1">
        <f>(Table2[[#This Row],[Day High]]/Table2[[#This Row],[Close Price]])-1</f>
        <v>4.6877469220049761E-2</v>
      </c>
      <c r="AE139" s="1">
        <f>(Table2[[#This Row],[Close Price]]/Table2[[#This Row],[Current Week Low]])-1</f>
        <v>6.754411339311428E-3</v>
      </c>
      <c r="AF139" s="1">
        <f>(Table2[[#This Row],[Current Week High]]/Table2[[#This Row],[Close Price]])-1</f>
        <v>4.7308460355998783E-2</v>
      </c>
      <c r="AG139" s="1">
        <f>(Table2[[#This Row],[Close Price]]/Table2[[#This Row],[Current Month Low]])-1</f>
        <v>2.3331373125551336E-2</v>
      </c>
      <c r="AH139" s="1">
        <f>(Table2[[#This Row],[Current Month High]]/Table2[[#This Row],[Close Price]])-1</f>
        <v>6.0798482911201379E-2</v>
      </c>
      <c r="AI139">
        <v>19.870128004367299</v>
      </c>
      <c r="AJ139">
        <v>99.047755218758894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0.01</v>
      </c>
      <c r="AM139" t="s">
        <v>3180</v>
      </c>
      <c r="AN139">
        <v>3.27</v>
      </c>
      <c r="AO139" t="s">
        <v>3180</v>
      </c>
      <c r="AP139">
        <v>0.20888087658934101</v>
      </c>
      <c r="AQ139">
        <f>(Table2[[#This Row],[Sharpe Ratio]]-AVERAGE(Table2[Sharpe Ratio]))/_xlfn.STDEV.P(Table2[Sharpe Ratio])</f>
        <v>1.7841529880115508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89</v>
      </c>
      <c r="AT139">
        <f>_xlfn.RANK.AVG(Table2[[#This Row],[6M Return vs Nifty Z-Score]],Table2[6M Return vs Nifty Z-Score])</f>
        <v>486</v>
      </c>
      <c r="AU139">
        <f>_xlfn.RANK.AVG(Table2[[#This Row],[Sharpe Ratio Z-Score]],Table2[Sharpe Ratio Z-Score])</f>
        <v>21</v>
      </c>
      <c r="AV139">
        <f>(Table2[[#This Row],[Rank 1Y]]+Table2[[#This Row],[Rank 6M]]+Table2[[#This Row],[Rank Sharpe]])/3</f>
        <v>198.66666666666666</v>
      </c>
    </row>
    <row r="140" spans="1:48" x14ac:dyDescent="0.3">
      <c r="A140" t="s">
        <v>1531</v>
      </c>
      <c r="B140" t="s">
        <v>1532</v>
      </c>
      <c r="C140" t="s">
        <v>3132</v>
      </c>
      <c r="D140" t="s">
        <v>48</v>
      </c>
      <c r="E140">
        <v>6313.4651503300001</v>
      </c>
      <c r="F140">
        <v>224.9</v>
      </c>
      <c r="G140">
        <v>36.117107472650403</v>
      </c>
      <c r="H140">
        <f>(Table2[[#This Row],[1Y Return vs Nifty]]-AVERAGE(Table2[1Y Return vs Nifty]))/_xlfn.STDEV.P(Table2[1Y Return vs Nifty])</f>
        <v>0.34889445549835318</v>
      </c>
      <c r="I140">
        <v>-9.5673295525169699</v>
      </c>
      <c r="J140">
        <f>(Table2[[#This Row],[1M Return vs Nifty]]-AVERAGE(Table2[1M Return vs Nifty]))/_xlfn.STDEV.P(Table2[1M Return vs Nifty])</f>
        <v>-0.94106847777057367</v>
      </c>
      <c r="K140">
        <v>27.2333194721779</v>
      </c>
      <c r="L140">
        <f>(Table2[[#This Row],[6M Return vs Nifty]]-AVERAGE(Table2[6M Return vs Nifty]))/_xlfn.STDEV.P(Table2[6M Return vs Nifty])</f>
        <v>0.7161263807473176</v>
      </c>
      <c r="M140">
        <v>-0.91553098499124697</v>
      </c>
      <c r="N140">
        <f>(Table2[[#This Row],[1W Return vs Nifty]]-AVERAGE(Table2[1W Return vs Nifty]))/_xlfn.STDEV.P(Table2[1W Return vs Nifty])</f>
        <v>-0.43408929086367576</v>
      </c>
      <c r="O140">
        <v>236.48</v>
      </c>
      <c r="P140">
        <v>237.84236824363501</v>
      </c>
      <c r="Q140">
        <v>209.625390110746</v>
      </c>
      <c r="R140">
        <v>32.075398000197701</v>
      </c>
      <c r="S140" s="1">
        <f>(Table2[[#This Row],[Close Price]]-Table2[[#This Row],[20D EMA]])/Table2[[#This Row],[20D EMA]]</f>
        <v>-4.8968200270635927E-2</v>
      </c>
      <c r="T140" s="1">
        <f>(Table2[[#This Row],[Close Price]]-Table2[[#This Row],[50D EMA]])/Table2[[#This Row],[50D EMA]]</f>
        <v>-5.4415739042664689E-2</v>
      </c>
      <c r="U140" s="1">
        <f>(Table2[[#This Row],[Close Price]]-Table2[[#This Row],[200D EMA]])/Table2[[#This Row],[200D EMA]]</f>
        <v>7.2866220457285094E-2</v>
      </c>
      <c r="V140">
        <v>0.59884103341413197</v>
      </c>
      <c r="W140">
        <v>223.05</v>
      </c>
      <c r="X140">
        <v>234.85</v>
      </c>
      <c r="Y140">
        <v>223.05</v>
      </c>
      <c r="Z140">
        <v>236.52</v>
      </c>
      <c r="AA140">
        <v>223.05</v>
      </c>
      <c r="AB140">
        <v>247</v>
      </c>
      <c r="AC140" s="1">
        <f>(Table2[[#This Row],[Close Price]]/Table2[[#This Row],[Day Low]])-1</f>
        <v>8.2941044608830783E-3</v>
      </c>
      <c r="AD140" s="1">
        <f>(Table2[[#This Row],[Day High]]/Table2[[#This Row],[Close Price]])-1</f>
        <v>4.4241885282347626E-2</v>
      </c>
      <c r="AE140" s="1">
        <f>(Table2[[#This Row],[Close Price]]/Table2[[#This Row],[Current Week Low]])-1</f>
        <v>8.2941044608830783E-3</v>
      </c>
      <c r="AF140" s="1">
        <f>(Table2[[#This Row],[Current Week High]]/Table2[[#This Row],[Close Price]])-1</f>
        <v>5.1667407736771809E-2</v>
      </c>
      <c r="AG140" s="1">
        <f>(Table2[[#This Row],[Close Price]]/Table2[[#This Row],[Current Month Low]])-1</f>
        <v>8.2941044608830783E-3</v>
      </c>
      <c r="AH140" s="1">
        <f>(Table2[[#This Row],[Current Month High]]/Table2[[#This Row],[Close Price]])-1</f>
        <v>9.8265895953757232E-2</v>
      </c>
      <c r="AI140">
        <v>26.607381058248102</v>
      </c>
      <c r="AJ140">
        <v>71.876194115399301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0.05</v>
      </c>
      <c r="AM140" t="s">
        <v>3180</v>
      </c>
      <c r="AN140">
        <v>4.22</v>
      </c>
      <c r="AO140" t="s">
        <v>3180</v>
      </c>
      <c r="AP140">
        <v>8.3634805313431995E-2</v>
      </c>
      <c r="AQ140">
        <f>(Table2[[#This Row],[Sharpe Ratio]]-AVERAGE(Table2[Sharpe Ratio]))/_xlfn.STDEV.P(Table2[Sharpe Ratio])</f>
        <v>0.30688797299762277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195</v>
      </c>
      <c r="AT140">
        <f>_xlfn.RANK.AVG(Table2[[#This Row],[6M Return vs Nifty Z-Score]],Table2[6M Return vs Nifty Z-Score])</f>
        <v>134</v>
      </c>
      <c r="AU140">
        <f>_xlfn.RANK.AVG(Table2[[#This Row],[Sharpe Ratio Z-Score]],Table2[Sharpe Ratio Z-Score])</f>
        <v>267</v>
      </c>
      <c r="AV140">
        <f>(Table2[[#This Row],[Rank 1Y]]+Table2[[#This Row],[Rank 6M]]+Table2[[#This Row],[Rank Sharpe]])/3</f>
        <v>198.66666666666666</v>
      </c>
    </row>
    <row r="141" spans="1:48" x14ac:dyDescent="0.3">
      <c r="A141" t="s">
        <v>538</v>
      </c>
      <c r="B141" t="s">
        <v>539</v>
      </c>
      <c r="C141" t="s">
        <v>3139</v>
      </c>
      <c r="D141" t="s">
        <v>251</v>
      </c>
      <c r="E141">
        <v>36670.809971449999</v>
      </c>
      <c r="F141">
        <v>5728.85</v>
      </c>
      <c r="G141">
        <v>100.39968464649699</v>
      </c>
      <c r="H141">
        <f>(Table2[[#This Row],[1Y Return vs Nifty]]-AVERAGE(Table2[1Y Return vs Nifty]))/_xlfn.STDEV.P(Table2[1Y Return vs Nifty])</f>
        <v>1.5763071690059003</v>
      </c>
      <c r="I141">
        <v>5.0274666287033503</v>
      </c>
      <c r="J141">
        <f>(Table2[[#This Row],[1M Return vs Nifty]]-AVERAGE(Table2[1M Return vs Nifty]))/_xlfn.STDEV.P(Table2[1M Return vs Nifty])</f>
        <v>0.67334850945653357</v>
      </c>
      <c r="K141">
        <v>124.05701174336301</v>
      </c>
      <c r="L141">
        <f>(Table2[[#This Row],[6M Return vs Nifty]]-AVERAGE(Table2[6M Return vs Nifty]))/_xlfn.STDEV.P(Table2[6M Return vs Nifty])</f>
        <v>3.9755511115323028</v>
      </c>
      <c r="M141">
        <v>6.2422693340400004</v>
      </c>
      <c r="N141">
        <f>(Table2[[#This Row],[1W Return vs Nifty]]-AVERAGE(Table2[1W Return vs Nifty]))/_xlfn.STDEV.P(Table2[1W Return vs Nifty])</f>
        <v>1.0254103417300735</v>
      </c>
      <c r="O141">
        <v>5524.65</v>
      </c>
      <c r="P141">
        <v>5309.8012679000103</v>
      </c>
      <c r="Q141">
        <v>4132.4523450796396</v>
      </c>
      <c r="R141">
        <v>58.961774481375002</v>
      </c>
      <c r="S141" s="1">
        <f>(Table2[[#This Row],[Close Price]]-Table2[[#This Row],[20D EMA]])/Table2[[#This Row],[20D EMA]]</f>
        <v>3.6961617478030416E-2</v>
      </c>
      <c r="T141" s="1">
        <f>(Table2[[#This Row],[Close Price]]-Table2[[#This Row],[50D EMA]])/Table2[[#This Row],[50D EMA]]</f>
        <v>7.8919852355551698E-2</v>
      </c>
      <c r="U141" s="1">
        <f>(Table2[[#This Row],[Close Price]]-Table2[[#This Row],[200D EMA]])/Table2[[#This Row],[200D EMA]]</f>
        <v>0.38630757758674056</v>
      </c>
      <c r="V141">
        <v>1.0865027897133599</v>
      </c>
      <c r="W141">
        <v>5647.15</v>
      </c>
      <c r="X141">
        <v>5848.15</v>
      </c>
      <c r="Y141">
        <v>5464.85</v>
      </c>
      <c r="Z141">
        <v>5848.15</v>
      </c>
      <c r="AA141">
        <v>5230.1000000000004</v>
      </c>
      <c r="AB141">
        <v>6037.95</v>
      </c>
      <c r="AC141" s="1">
        <f>(Table2[[#This Row],[Close Price]]/Table2[[#This Row],[Day Low]])-1</f>
        <v>1.4467474743897535E-2</v>
      </c>
      <c r="AD141" s="1">
        <f>(Table2[[#This Row],[Day High]]/Table2[[#This Row],[Close Price]])-1</f>
        <v>2.0824423749967069E-2</v>
      </c>
      <c r="AE141" s="1">
        <f>(Table2[[#This Row],[Close Price]]/Table2[[#This Row],[Current Week Low]])-1</f>
        <v>4.8308736744832936E-2</v>
      </c>
      <c r="AF141" s="1">
        <f>(Table2[[#This Row],[Current Week High]]/Table2[[#This Row],[Close Price]])-1</f>
        <v>2.0824423749967069E-2</v>
      </c>
      <c r="AG141" s="1">
        <f>(Table2[[#This Row],[Close Price]]/Table2[[#This Row],[Current Month Low]])-1</f>
        <v>9.5361465363950959E-2</v>
      </c>
      <c r="AH141" s="1">
        <f>(Table2[[#This Row],[Current Month High]]/Table2[[#This Row],[Close Price]])-1</f>
        <v>5.3954982239018179E-2</v>
      </c>
      <c r="AI141">
        <v>5.3954982239018099</v>
      </c>
      <c r="AJ141">
        <v>151.72353186721401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0.23</v>
      </c>
      <c r="AM141" t="s">
        <v>3180</v>
      </c>
      <c r="AN141">
        <v>8.06</v>
      </c>
      <c r="AO141" t="s">
        <v>3180</v>
      </c>
      <c r="AQ141">
        <f>(Table2[[#This Row],[Sharpe Ratio]]-AVERAGE(Table2[Sharpe Ratio]))/_xlfn.STDEV.P(Table2[Sharpe Ratio])</f>
        <v>-0.67957627828303946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6.5710408534417706</v>
      </c>
      <c r="AS141">
        <f>_xlfn.RANK.AVG(Table2[[#This Row],[1Y Return vs Nifty Z-Score]],Table2[1Y Return vs Nifty Z-Score])</f>
        <v>52</v>
      </c>
      <c r="AT141">
        <f>_xlfn.RANK.AVG(Table2[[#This Row],[6M Return vs Nifty Z-Score]],Table2[6M Return vs Nifty Z-Score])</f>
        <v>7</v>
      </c>
      <c r="AU141">
        <f>_xlfn.RANK.AVG(Table2[[#This Row],[Sharpe Ratio Z-Score]],Table2[Sharpe Ratio Z-Score])</f>
        <v>538</v>
      </c>
      <c r="AV141">
        <f>(Table2[[#This Row],[Rank 1Y]]+Table2[[#This Row],[Rank 6M]]+Table2[[#This Row],[Rank Sharpe]])/3</f>
        <v>199</v>
      </c>
    </row>
    <row r="142" spans="1:48" x14ac:dyDescent="0.3">
      <c r="A142" t="s">
        <v>770</v>
      </c>
      <c r="B142" t="s">
        <v>771</v>
      </c>
      <c r="C142" t="s">
        <v>3139</v>
      </c>
      <c r="D142" t="s">
        <v>173</v>
      </c>
      <c r="E142">
        <v>20596.834577835001</v>
      </c>
      <c r="F142">
        <v>647.95000000000005</v>
      </c>
      <c r="G142">
        <v>37.274634493369902</v>
      </c>
      <c r="H142">
        <f>(Table2[[#This Row],[1Y Return vs Nifty]]-AVERAGE(Table2[1Y Return vs Nifty]))/_xlfn.STDEV.P(Table2[1Y Return vs Nifty])</f>
        <v>0.37099629776919579</v>
      </c>
      <c r="I142">
        <v>-17.340302714173902</v>
      </c>
      <c r="J142">
        <f>(Table2[[#This Row],[1M Return vs Nifty]]-AVERAGE(Table2[1M Return vs Nifty]))/_xlfn.STDEV.P(Table2[1M Return vs Nifty])</f>
        <v>-1.800883151276353</v>
      </c>
      <c r="K142">
        <v>8.3532359229974293</v>
      </c>
      <c r="L142">
        <f>(Table2[[#This Row],[6M Return vs Nifty]]-AVERAGE(Table2[6M Return vs Nifty]))/_xlfn.STDEV.P(Table2[6M Return vs Nifty])</f>
        <v>8.0556616818789367E-2</v>
      </c>
      <c r="M142">
        <v>-6.1303357057641303</v>
      </c>
      <c r="N142">
        <f>(Table2[[#This Row],[1W Return vs Nifty]]-AVERAGE(Table2[1W Return vs Nifty]))/_xlfn.STDEV.P(Table2[1W Return vs Nifty])</f>
        <v>-1.4974055660858188</v>
      </c>
      <c r="O142">
        <v>684.94</v>
      </c>
      <c r="P142">
        <v>702.28350257671298</v>
      </c>
      <c r="Q142">
        <v>616.95284452627197</v>
      </c>
      <c r="R142">
        <v>39.6879982622117</v>
      </c>
      <c r="S142" s="1">
        <f>(Table2[[#This Row],[Close Price]]-Table2[[#This Row],[20D EMA]])/Table2[[#This Row],[20D EMA]]</f>
        <v>-5.4004730341343773E-2</v>
      </c>
      <c r="T142" s="1">
        <f>(Table2[[#This Row],[Close Price]]-Table2[[#This Row],[50D EMA]])/Table2[[#This Row],[50D EMA]]</f>
        <v>-7.7366907206791305E-2</v>
      </c>
      <c r="U142" s="1">
        <f>(Table2[[#This Row],[Close Price]]-Table2[[#This Row],[200D EMA]])/Table2[[#This Row],[200D EMA]]</f>
        <v>5.0242341450794793E-2</v>
      </c>
      <c r="V142">
        <v>1.2940833328425301</v>
      </c>
      <c r="W142">
        <v>626.04999999999995</v>
      </c>
      <c r="X142">
        <v>698.65</v>
      </c>
      <c r="Y142">
        <v>613.04999999999995</v>
      </c>
      <c r="Z142">
        <v>698.65</v>
      </c>
      <c r="AA142">
        <v>613.04999999999995</v>
      </c>
      <c r="AB142">
        <v>709.9</v>
      </c>
      <c r="AC142" s="1">
        <f>(Table2[[#This Row],[Close Price]]/Table2[[#This Row],[Day Low]])-1</f>
        <v>3.4981231531028056E-2</v>
      </c>
      <c r="AD142" s="1">
        <f>(Table2[[#This Row],[Day High]]/Table2[[#This Row],[Close Price]])-1</f>
        <v>7.8246778300794739E-2</v>
      </c>
      <c r="AE142" s="1">
        <f>(Table2[[#This Row],[Close Price]]/Table2[[#This Row],[Current Week Low]])-1</f>
        <v>5.6928472392137719E-2</v>
      </c>
      <c r="AF142" s="1">
        <f>(Table2[[#This Row],[Current Week High]]/Table2[[#This Row],[Close Price]])-1</f>
        <v>7.8246778300794739E-2</v>
      </c>
      <c r="AG142" s="1">
        <f>(Table2[[#This Row],[Close Price]]/Table2[[#This Row],[Current Month Low]])-1</f>
        <v>5.6928472392137719E-2</v>
      </c>
      <c r="AH142" s="1">
        <f>(Table2[[#This Row],[Current Month High]]/Table2[[#This Row],[Close Price]])-1</f>
        <v>9.5609229107184168E-2</v>
      </c>
      <c r="AI142">
        <v>30.249247627131702</v>
      </c>
      <c r="AJ142">
        <v>84.943627800770599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-0.02</v>
      </c>
      <c r="AM142" t="s">
        <v>3181</v>
      </c>
      <c r="AN142">
        <v>-6.13</v>
      </c>
      <c r="AO142" t="s">
        <v>3181</v>
      </c>
      <c r="AP142">
        <v>0.13754940914189401</v>
      </c>
      <c r="AQ142">
        <f>(Table2[[#This Row],[Sharpe Ratio]]-AVERAGE(Table2[Sharpe Ratio]))/_xlfn.STDEV.P(Table2[Sharpe Ratio])</f>
        <v>0.9428053891908027</v>
      </c>
      <c r="AR1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2">
        <f>_xlfn.RANK.AVG(Table2[[#This Row],[1Y Return vs Nifty Z-Score]],Table2[1Y Return vs Nifty Z-Score])</f>
        <v>189</v>
      </c>
      <c r="AT142">
        <f>_xlfn.RANK.AVG(Table2[[#This Row],[6M Return vs Nifty Z-Score]],Table2[6M Return vs Nifty Z-Score])</f>
        <v>281</v>
      </c>
      <c r="AU142">
        <f>_xlfn.RANK.AVG(Table2[[#This Row],[Sharpe Ratio Z-Score]],Table2[Sharpe Ratio Z-Score])</f>
        <v>128</v>
      </c>
      <c r="AV142">
        <f>(Table2[[#This Row],[Rank 1Y]]+Table2[[#This Row],[Rank 6M]]+Table2[[#This Row],[Rank Sharpe]])/3</f>
        <v>199.33333333333334</v>
      </c>
    </row>
    <row r="143" spans="1:48" x14ac:dyDescent="0.3">
      <c r="A143" t="s">
        <v>1120</v>
      </c>
      <c r="B143" t="s">
        <v>1121</v>
      </c>
      <c r="C143" t="s">
        <v>3133</v>
      </c>
      <c r="D143" t="s">
        <v>248</v>
      </c>
      <c r="E143">
        <v>10978.786697449999</v>
      </c>
      <c r="F143">
        <v>1069.75</v>
      </c>
      <c r="G143">
        <v>45.156576594726303</v>
      </c>
      <c r="H143">
        <f>(Table2[[#This Row],[1Y Return vs Nifty]]-AVERAGE(Table2[1Y Return vs Nifty]))/_xlfn.STDEV.P(Table2[1Y Return vs Nifty])</f>
        <v>0.52149424554393553</v>
      </c>
      <c r="I143">
        <v>13.111116917496499</v>
      </c>
      <c r="J143">
        <f>(Table2[[#This Row],[1M Return vs Nifty]]-AVERAGE(Table2[1M Return vs Nifty]))/_xlfn.STDEV.P(Table2[1M Return vs Nifty])</f>
        <v>1.5675290230442049</v>
      </c>
      <c r="K143">
        <v>31.474093997830199</v>
      </c>
      <c r="L143">
        <f>(Table2[[#This Row],[6M Return vs Nifty]]-AVERAGE(Table2[6M Return vs Nifty]))/_xlfn.STDEV.P(Table2[6M Return vs Nifty])</f>
        <v>0.85888571002263447</v>
      </c>
      <c r="M143">
        <v>12.5079553088748</v>
      </c>
      <c r="N143">
        <f>(Table2[[#This Row],[1W Return vs Nifty]]-AVERAGE(Table2[1W Return vs Nifty]))/_xlfn.STDEV.P(Table2[1W Return vs Nifty])</f>
        <v>2.3030048499066962</v>
      </c>
      <c r="O143">
        <v>1000.66</v>
      </c>
      <c r="P143">
        <v>957.80169175621097</v>
      </c>
      <c r="Q143">
        <v>811.67234659408098</v>
      </c>
      <c r="R143">
        <v>64.418292988503097</v>
      </c>
      <c r="S143" s="1">
        <f>(Table2[[#This Row],[Close Price]]-Table2[[#This Row],[20D EMA]])/Table2[[#This Row],[20D EMA]]</f>
        <v>6.904443067575404E-2</v>
      </c>
      <c r="T143" s="1">
        <f>(Table2[[#This Row],[Close Price]]-Table2[[#This Row],[50D EMA]])/Table2[[#This Row],[50D EMA]]</f>
        <v>0.11688046618347715</v>
      </c>
      <c r="U143" s="1">
        <f>(Table2[[#This Row],[Close Price]]-Table2[[#This Row],[200D EMA]])/Table2[[#This Row],[200D EMA]]</f>
        <v>0.31795792290923541</v>
      </c>
      <c r="V143">
        <v>1.07287353906489</v>
      </c>
      <c r="W143">
        <v>1057.5</v>
      </c>
      <c r="X143">
        <v>1086</v>
      </c>
      <c r="Y143">
        <v>1057.5</v>
      </c>
      <c r="Z143">
        <v>1126</v>
      </c>
      <c r="AA143">
        <v>951.9</v>
      </c>
      <c r="AB143">
        <v>1138.6500000000001</v>
      </c>
      <c r="AC143" s="1">
        <f>(Table2[[#This Row],[Close Price]]/Table2[[#This Row],[Day Low]])-1</f>
        <v>1.1583924349881869E-2</v>
      </c>
      <c r="AD143" s="1">
        <f>(Table2[[#This Row],[Day High]]/Table2[[#This Row],[Close Price]])-1</f>
        <v>1.5190465061930336E-2</v>
      </c>
      <c r="AE143" s="1">
        <f>(Table2[[#This Row],[Close Price]]/Table2[[#This Row],[Current Week Low]])-1</f>
        <v>1.1583924349881869E-2</v>
      </c>
      <c r="AF143" s="1">
        <f>(Table2[[#This Row],[Current Week High]]/Table2[[#This Row],[Close Price]])-1</f>
        <v>5.2582379060528206E-2</v>
      </c>
      <c r="AG143" s="1">
        <f>(Table2[[#This Row],[Close Price]]/Table2[[#This Row],[Current Month Low]])-1</f>
        <v>0.12380502153587569</v>
      </c>
      <c r="AH143" s="1">
        <f>(Table2[[#This Row],[Current Month High]]/Table2[[#This Row],[Close Price]])-1</f>
        <v>6.4407571862584723E-2</v>
      </c>
      <c r="AI143">
        <v>6.4407571862584696</v>
      </c>
      <c r="AJ143">
        <v>84.185606060606005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0.19</v>
      </c>
      <c r="AM143" t="s">
        <v>3180</v>
      </c>
      <c r="AN143">
        <v>18.170000000000002</v>
      </c>
      <c r="AO143" t="s">
        <v>3180</v>
      </c>
      <c r="AP143">
        <v>6.2426374419120002E-2</v>
      </c>
      <c r="AQ143">
        <f>(Table2[[#This Row],[Sharpe Ratio]]-AVERAGE(Table2[Sharpe Ratio]))/_xlfn.STDEV.P(Table2[Sharpe Ratio])</f>
        <v>5.673662961146065E-2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5.307650458128931</v>
      </c>
      <c r="AS143">
        <f>_xlfn.RANK.AVG(Table2[[#This Row],[1Y Return vs Nifty Z-Score]],Table2[1Y Return vs Nifty Z-Score])</f>
        <v>161</v>
      </c>
      <c r="AT143">
        <f>_xlfn.RANK.AVG(Table2[[#This Row],[6M Return vs Nifty Z-Score]],Table2[6M Return vs Nifty Z-Score])</f>
        <v>107</v>
      </c>
      <c r="AU143">
        <f>_xlfn.RANK.AVG(Table2[[#This Row],[Sharpe Ratio Z-Score]],Table2[Sharpe Ratio Z-Score])</f>
        <v>334</v>
      </c>
      <c r="AV143">
        <f>(Table2[[#This Row],[Rank 1Y]]+Table2[[#This Row],[Rank 6M]]+Table2[[#This Row],[Rank Sharpe]])/3</f>
        <v>200.66666666666666</v>
      </c>
    </row>
    <row r="144" spans="1:48" x14ac:dyDescent="0.3">
      <c r="A144" t="s">
        <v>1148</v>
      </c>
      <c r="B144" t="s">
        <v>1149</v>
      </c>
      <c r="C144" t="s">
        <v>3142</v>
      </c>
      <c r="D144" t="s">
        <v>423</v>
      </c>
      <c r="E144">
        <v>10367.714678335</v>
      </c>
      <c r="F144">
        <v>1557.85</v>
      </c>
      <c r="G144">
        <v>13.3712550333283</v>
      </c>
      <c r="H144">
        <f>(Table2[[#This Row],[1Y Return vs Nifty]]-AVERAGE(Table2[1Y Return vs Nifty]))/_xlfn.STDEV.P(Table2[1Y Return vs Nifty])</f>
        <v>-8.5415270262755291E-2</v>
      </c>
      <c r="I144">
        <v>1.21291023611099</v>
      </c>
      <c r="J144">
        <f>(Table2[[#This Row],[1M Return vs Nifty]]-AVERAGE(Table2[1M Return vs Nifty]))/_xlfn.STDEV.P(Table2[1M Return vs Nifty])</f>
        <v>0.25139779754039454</v>
      </c>
      <c r="K144">
        <v>14.8627310991961</v>
      </c>
      <c r="L144">
        <f>(Table2[[#This Row],[6M Return vs Nifty]]-AVERAGE(Table2[6M Return vs Nifty]))/_xlfn.STDEV.P(Table2[6M Return vs Nifty])</f>
        <v>0.29968903229001581</v>
      </c>
      <c r="M144">
        <v>-6.9224325865659599</v>
      </c>
      <c r="N144">
        <f>(Table2[[#This Row],[1W Return vs Nifty]]-AVERAGE(Table2[1W Return vs Nifty]))/_xlfn.STDEV.P(Table2[1W Return vs Nifty])</f>
        <v>-1.6589167922980346</v>
      </c>
      <c r="O144">
        <v>1629.18</v>
      </c>
      <c r="P144">
        <v>1701.2899793485001</v>
      </c>
      <c r="Q144">
        <v>1565.49553033748</v>
      </c>
      <c r="R144">
        <v>31.860145930369502</v>
      </c>
      <c r="S144" s="1">
        <f>(Table2[[#This Row],[Close Price]]-Table2[[#This Row],[20D EMA]])/Table2[[#This Row],[20D EMA]]</f>
        <v>-4.378276188020977E-2</v>
      </c>
      <c r="T144" s="1">
        <f>(Table2[[#This Row],[Close Price]]-Table2[[#This Row],[50D EMA]])/Table2[[#This Row],[50D EMA]]</f>
        <v>-8.4312481169982412E-2</v>
      </c>
      <c r="U144" s="1">
        <f>(Table2[[#This Row],[Close Price]]-Table2[[#This Row],[200D EMA]])/Table2[[#This Row],[200D EMA]]</f>
        <v>-4.8837765354921778E-3</v>
      </c>
      <c r="V144">
        <v>0.65193815311305903</v>
      </c>
      <c r="W144">
        <v>1550</v>
      </c>
      <c r="X144">
        <v>1600.75</v>
      </c>
      <c r="Y144">
        <v>1550</v>
      </c>
      <c r="Z144">
        <v>1600.75</v>
      </c>
      <c r="AA144">
        <v>1325</v>
      </c>
      <c r="AB144">
        <v>1763</v>
      </c>
      <c r="AC144" s="1">
        <f>(Table2[[#This Row],[Close Price]]/Table2[[#This Row],[Day Low]])-1</f>
        <v>5.0645161290321372E-3</v>
      </c>
      <c r="AD144" s="1">
        <f>(Table2[[#This Row],[Day High]]/Table2[[#This Row],[Close Price]])-1</f>
        <v>2.7537952947973121E-2</v>
      </c>
      <c r="AE144" s="1">
        <f>(Table2[[#This Row],[Close Price]]/Table2[[#This Row],[Current Week Low]])-1</f>
        <v>5.0645161290321372E-3</v>
      </c>
      <c r="AF144" s="1">
        <f>(Table2[[#This Row],[Current Week High]]/Table2[[#This Row],[Close Price]])-1</f>
        <v>2.7537952947973121E-2</v>
      </c>
      <c r="AG144" s="1">
        <f>(Table2[[#This Row],[Close Price]]/Table2[[#This Row],[Current Month Low]])-1</f>
        <v>0.17573584905660367</v>
      </c>
      <c r="AH144" s="1">
        <f>(Table2[[#This Row],[Current Month High]]/Table2[[#This Row],[Close Price]])-1</f>
        <v>0.13168790319992296</v>
      </c>
      <c r="AI144">
        <v>52.774657380363898</v>
      </c>
      <c r="AJ144">
        <v>73.407280704823293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-0.17</v>
      </c>
      <c r="AM144" t="s">
        <v>3181</v>
      </c>
      <c r="AN144">
        <v>-0.18</v>
      </c>
      <c r="AO144" t="s">
        <v>3181</v>
      </c>
      <c r="AP144">
        <v>0.17677923977458701</v>
      </c>
      <c r="AQ144">
        <f>(Table2[[#This Row],[Sharpe Ratio]]-AVERAGE(Table2[Sharpe Ratio]))/_xlfn.STDEV.P(Table2[Sharpe Ratio])</f>
        <v>1.4055173589014747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325</v>
      </c>
      <c r="AT144">
        <f>_xlfn.RANK.AVG(Table2[[#This Row],[6M Return vs Nifty Z-Score]],Table2[6M Return vs Nifty Z-Score])</f>
        <v>220</v>
      </c>
      <c r="AU144">
        <f>_xlfn.RANK.AVG(Table2[[#This Row],[Sharpe Ratio Z-Score]],Table2[Sharpe Ratio Z-Score])</f>
        <v>58</v>
      </c>
      <c r="AV144">
        <f>(Table2[[#This Row],[Rank 1Y]]+Table2[[#This Row],[Rank 6M]]+Table2[[#This Row],[Rank Sharpe]])/3</f>
        <v>201</v>
      </c>
    </row>
    <row r="145" spans="1:48" x14ac:dyDescent="0.3">
      <c r="A145" t="s">
        <v>1453</v>
      </c>
      <c r="B145" t="s">
        <v>1454</v>
      </c>
      <c r="C145" t="s">
        <v>3143</v>
      </c>
      <c r="D145" t="s">
        <v>407</v>
      </c>
      <c r="E145">
        <v>7012.8348646799996</v>
      </c>
      <c r="F145">
        <v>1555.7</v>
      </c>
      <c r="G145">
        <v>64.990652545387803</v>
      </c>
      <c r="H145">
        <f>(Table2[[#This Row],[1Y Return vs Nifty]]-AVERAGE(Table2[1Y Return vs Nifty]))/_xlfn.STDEV.P(Table2[1Y Return vs Nifty])</f>
        <v>0.90020645735645188</v>
      </c>
      <c r="I145">
        <v>12.292724362505</v>
      </c>
      <c r="J145">
        <f>(Table2[[#This Row],[1M Return vs Nifty]]-AVERAGE(Table2[1M Return vs Nifty]))/_xlfn.STDEV.P(Table2[1M Return vs Nifty])</f>
        <v>1.4770017675352485</v>
      </c>
      <c r="K145">
        <v>12.5463322686333</v>
      </c>
      <c r="L145">
        <f>(Table2[[#This Row],[6M Return vs Nifty]]-AVERAGE(Table2[6M Return vs Nifty]))/_xlfn.STDEV.P(Table2[6M Return vs Nifty])</f>
        <v>0.22171093150088964</v>
      </c>
      <c r="M145">
        <v>4.5152344995207301</v>
      </c>
      <c r="N145">
        <f>(Table2[[#This Row],[1W Return vs Nifty]]-AVERAGE(Table2[1W Return vs Nifty]))/_xlfn.STDEV.P(Table2[1W Return vs Nifty])</f>
        <v>0.67326211264974267</v>
      </c>
      <c r="O145">
        <v>1549.02</v>
      </c>
      <c r="P145">
        <v>1560.7047206647101</v>
      </c>
      <c r="Q145">
        <v>1432.8613592387701</v>
      </c>
      <c r="R145">
        <v>49.248563971034301</v>
      </c>
      <c r="S145" s="1">
        <f>(Table2[[#This Row],[Close Price]]-Table2[[#This Row],[20D EMA]])/Table2[[#This Row],[20D EMA]]</f>
        <v>4.3124039715433391E-3</v>
      </c>
      <c r="T145" s="1">
        <f>(Table2[[#This Row],[Close Price]]-Table2[[#This Row],[50D EMA]])/Table2[[#This Row],[50D EMA]]</f>
        <v>-3.2067056621565746E-3</v>
      </c>
      <c r="U145" s="1">
        <f>(Table2[[#This Row],[Close Price]]-Table2[[#This Row],[200D EMA]])/Table2[[#This Row],[200D EMA]]</f>
        <v>8.572960668468993E-2</v>
      </c>
      <c r="V145">
        <v>1.3059515580177801</v>
      </c>
      <c r="W145">
        <v>1540</v>
      </c>
      <c r="X145">
        <v>1630</v>
      </c>
      <c r="Y145">
        <v>1540</v>
      </c>
      <c r="Z145">
        <v>1643.95</v>
      </c>
      <c r="AA145">
        <v>1510.1</v>
      </c>
      <c r="AB145">
        <v>1670</v>
      </c>
      <c r="AC145" s="1">
        <f>(Table2[[#This Row],[Close Price]]/Table2[[#This Row],[Day Low]])-1</f>
        <v>1.0194805194805312E-2</v>
      </c>
      <c r="AD145" s="1">
        <f>(Table2[[#This Row],[Day High]]/Table2[[#This Row],[Close Price]])-1</f>
        <v>4.7759850870990439E-2</v>
      </c>
      <c r="AE145" s="1">
        <f>(Table2[[#This Row],[Close Price]]/Table2[[#This Row],[Current Week Low]])-1</f>
        <v>1.0194805194805312E-2</v>
      </c>
      <c r="AF145" s="1">
        <f>(Table2[[#This Row],[Current Week High]]/Table2[[#This Row],[Close Price]])-1</f>
        <v>5.6726875361573503E-2</v>
      </c>
      <c r="AG145" s="1">
        <f>(Table2[[#This Row],[Close Price]]/Table2[[#This Row],[Current Month Low]])-1</f>
        <v>3.0196675716839927E-2</v>
      </c>
      <c r="AH145" s="1">
        <f>(Table2[[#This Row],[Current Month High]]/Table2[[#This Row],[Close Price]])-1</f>
        <v>7.3471749051873703E-2</v>
      </c>
      <c r="AI145">
        <v>23.789933791862101</v>
      </c>
      <c r="AJ145">
        <v>88.684050939963598</v>
      </c>
      <c r="AK145" t="str">
        <f>IF(AND(Table2[[#This Row],[20D EMA]]&gt;Table2[[#This Row],[50D EMA]],Table2[[#This Row],[50D EMA]]&gt;Table2[[#This Row],[200D EMA]]),"Uptrend","Downtrend/NoTrend")</f>
        <v>Downtrend/NoTrend</v>
      </c>
      <c r="AL145">
        <v>-0.05</v>
      </c>
      <c r="AM145" t="s">
        <v>3181</v>
      </c>
      <c r="AN145">
        <v>13.8</v>
      </c>
      <c r="AO145" t="s">
        <v>3180</v>
      </c>
      <c r="AP145">
        <v>8.5819487230786001E-2</v>
      </c>
      <c r="AQ145">
        <f>(Table2[[#This Row],[Sharpe Ratio]]-AVERAGE(Table2[Sharpe Ratio]))/_xlfn.STDEV.P(Table2[Sharpe Ratio])</f>
        <v>0.33265607999341806</v>
      </c>
      <c r="AR1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5">
        <f>_xlfn.RANK.AVG(Table2[[#This Row],[1Y Return vs Nifty Z-Score]],Table2[1Y Return vs Nifty Z-Score])</f>
        <v>108</v>
      </c>
      <c r="AT145">
        <f>_xlfn.RANK.AVG(Table2[[#This Row],[6M Return vs Nifty Z-Score]],Table2[6M Return vs Nifty Z-Score])</f>
        <v>238</v>
      </c>
      <c r="AU145">
        <f>_xlfn.RANK.AVG(Table2[[#This Row],[Sharpe Ratio Z-Score]],Table2[Sharpe Ratio Z-Score])</f>
        <v>259</v>
      </c>
      <c r="AV145">
        <f>(Table2[[#This Row],[Rank 1Y]]+Table2[[#This Row],[Rank 6M]]+Table2[[#This Row],[Rank Sharpe]])/3</f>
        <v>201.66666666666666</v>
      </c>
    </row>
    <row r="146" spans="1:48" x14ac:dyDescent="0.3">
      <c r="A146" t="s">
        <v>92</v>
      </c>
      <c r="B146" t="s">
        <v>93</v>
      </c>
      <c r="C146" t="s">
        <v>3135</v>
      </c>
      <c r="D146" t="s">
        <v>94</v>
      </c>
      <c r="E146">
        <v>270285.06105496001</v>
      </c>
      <c r="F146">
        <v>9678.7000000000007</v>
      </c>
      <c r="G146">
        <v>55.514958196132902</v>
      </c>
      <c r="H146">
        <f>(Table2[[#This Row],[1Y Return vs Nifty]]-AVERAGE(Table2[1Y Return vs Nifty]))/_xlfn.STDEV.P(Table2[1Y Return vs Nifty])</f>
        <v>0.71927737478197462</v>
      </c>
      <c r="I146">
        <v>-12.4849426661659</v>
      </c>
      <c r="J146">
        <f>(Table2[[#This Row],[1M Return vs Nifty]]-AVERAGE(Table2[1M Return vs Nifty]))/_xlfn.STDEV.P(Table2[1M Return vs Nifty])</f>
        <v>-1.2638029726100599</v>
      </c>
      <c r="K146">
        <v>-0.65623105241354995</v>
      </c>
      <c r="L146">
        <f>(Table2[[#This Row],[6M Return vs Nifty]]-AVERAGE(Table2[6M Return vs Nifty]))/_xlfn.STDEV.P(Table2[6M Return vs Nifty])</f>
        <v>-0.22273360876564047</v>
      </c>
      <c r="M146">
        <v>5.5571207857081903</v>
      </c>
      <c r="N146">
        <f>(Table2[[#This Row],[1W Return vs Nifty]]-AVERAGE(Table2[1W Return vs Nifty]))/_xlfn.STDEV.P(Table2[1W Return vs Nifty])</f>
        <v>0.88570624130921183</v>
      </c>
      <c r="O146">
        <v>10208.280000000001</v>
      </c>
      <c r="P146">
        <v>10574.2642633386</v>
      </c>
      <c r="Q146">
        <v>9454.9439700052808</v>
      </c>
      <c r="R146">
        <v>34.304800256381299</v>
      </c>
      <c r="S146" s="1">
        <f>(Table2[[#This Row],[Close Price]]-Table2[[#This Row],[20D EMA]])/Table2[[#This Row],[20D EMA]]</f>
        <v>-5.1877495523241904E-2</v>
      </c>
      <c r="T146" s="1">
        <f>(Table2[[#This Row],[Close Price]]-Table2[[#This Row],[50D EMA]])/Table2[[#This Row],[50D EMA]]</f>
        <v>-8.4692820326380244E-2</v>
      </c>
      <c r="U146" s="1">
        <f>(Table2[[#This Row],[Close Price]]-Table2[[#This Row],[200D EMA]])/Table2[[#This Row],[200D EMA]]</f>
        <v>2.3665505655513151E-2</v>
      </c>
      <c r="V146">
        <v>0.95557390822967303</v>
      </c>
      <c r="W146">
        <v>9662</v>
      </c>
      <c r="X146">
        <v>9999</v>
      </c>
      <c r="Y146">
        <v>9662</v>
      </c>
      <c r="Z146">
        <v>10032.9</v>
      </c>
      <c r="AA146">
        <v>9365</v>
      </c>
      <c r="AB146">
        <v>10079.799999999999</v>
      </c>
      <c r="AC146" s="1">
        <f>(Table2[[#This Row],[Close Price]]/Table2[[#This Row],[Day Low]])-1</f>
        <v>1.7284206168495242E-3</v>
      </c>
      <c r="AD146" s="1">
        <f>(Table2[[#This Row],[Day High]]/Table2[[#This Row],[Close Price]])-1</f>
        <v>3.3093287321644294E-2</v>
      </c>
      <c r="AE146" s="1">
        <f>(Table2[[#This Row],[Close Price]]/Table2[[#This Row],[Current Week Low]])-1</f>
        <v>1.7284206168495242E-3</v>
      </c>
      <c r="AF146" s="1">
        <f>(Table2[[#This Row],[Current Week High]]/Table2[[#This Row],[Close Price]])-1</f>
        <v>3.6595823819314477E-2</v>
      </c>
      <c r="AG146" s="1">
        <f>(Table2[[#This Row],[Close Price]]/Table2[[#This Row],[Current Month Low]])-1</f>
        <v>3.3497063534436711E-2</v>
      </c>
      <c r="AH146" s="1">
        <f>(Table2[[#This Row],[Current Month High]]/Table2[[#This Row],[Close Price]])-1</f>
        <v>4.144151590606171E-2</v>
      </c>
      <c r="AI146">
        <v>31.980534575924398</v>
      </c>
      <c r="AJ146">
        <v>80.6199380435188</v>
      </c>
      <c r="AK146" t="str">
        <f>IF(AND(Table2[[#This Row],[20D EMA]]&gt;Table2[[#This Row],[50D EMA]],Table2[[#This Row],[50D EMA]]&gt;Table2[[#This Row],[200D EMA]]),"Uptrend","Downtrend/NoTrend")</f>
        <v>Downtrend/NoTrend</v>
      </c>
      <c r="AL146">
        <v>0.03</v>
      </c>
      <c r="AM146" t="s">
        <v>3180</v>
      </c>
      <c r="AN146">
        <v>-5.17</v>
      </c>
      <c r="AO146" t="s">
        <v>3181</v>
      </c>
      <c r="AP146">
        <v>0.153518752222188</v>
      </c>
      <c r="AQ146">
        <f>(Table2[[#This Row],[Sharpe Ratio]]-AVERAGE(Table2[Sharpe Ratio]))/_xlfn.STDEV.P(Table2[Sharpe Ratio])</f>
        <v>1.1311622103265628</v>
      </c>
      <c r="AR1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6">
        <f>_xlfn.RANK.AVG(Table2[[#This Row],[1Y Return vs Nifty Z-Score]],Table2[1Y Return vs Nifty Z-Score])</f>
        <v>128</v>
      </c>
      <c r="AT146">
        <f>_xlfn.RANK.AVG(Table2[[#This Row],[6M Return vs Nifty Z-Score]],Table2[6M Return vs Nifty Z-Score])</f>
        <v>383</v>
      </c>
      <c r="AU146">
        <f>_xlfn.RANK.AVG(Table2[[#This Row],[Sharpe Ratio Z-Score]],Table2[Sharpe Ratio Z-Score])</f>
        <v>95</v>
      </c>
      <c r="AV146">
        <f>(Table2[[#This Row],[Rank 1Y]]+Table2[[#This Row],[Rank 6M]]+Table2[[#This Row],[Rank Sharpe]])/3</f>
        <v>202</v>
      </c>
    </row>
    <row r="147" spans="1:48" x14ac:dyDescent="0.3">
      <c r="A147" t="s">
        <v>818</v>
      </c>
      <c r="B147" t="s">
        <v>819</v>
      </c>
      <c r="C147" t="s">
        <v>3133</v>
      </c>
      <c r="D147" t="s">
        <v>51</v>
      </c>
      <c r="E147">
        <v>18639.007685439999</v>
      </c>
      <c r="F147">
        <v>1369.45</v>
      </c>
      <c r="G147">
        <v>27.642711671225499</v>
      </c>
      <c r="H147">
        <f>(Table2[[#This Row],[1Y Return vs Nifty]]-AVERAGE(Table2[1Y Return vs Nifty]))/_xlfn.STDEV.P(Table2[1Y Return vs Nifty])</f>
        <v>0.18708418585353567</v>
      </c>
      <c r="I147">
        <v>1.6459464875420101E-2</v>
      </c>
      <c r="J147">
        <f>(Table2[[#This Row],[1M Return vs Nifty]]-AVERAGE(Table2[1M Return vs Nifty]))/_xlfn.STDEV.P(Table2[1M Return vs Nifty])</f>
        <v>0.11905127995427689</v>
      </c>
      <c r="K147">
        <v>52.812859757270701</v>
      </c>
      <c r="L147">
        <f>(Table2[[#This Row],[6M Return vs Nifty]]-AVERAGE(Table2[6M Return vs Nifty]))/_xlfn.STDEV.P(Table2[6M Return vs Nifty])</f>
        <v>1.5772233318305877</v>
      </c>
      <c r="M147">
        <v>3.2955652334248899</v>
      </c>
      <c r="N147">
        <f>(Table2[[#This Row],[1W Return vs Nifty]]-AVERAGE(Table2[1W Return vs Nifty]))/_xlfn.STDEV.P(Table2[1W Return vs Nifty])</f>
        <v>0.42456743461858876</v>
      </c>
      <c r="O147">
        <v>1322.54</v>
      </c>
      <c r="P147">
        <v>1309.6852198920601</v>
      </c>
      <c r="Q147">
        <v>1121.3689816629601</v>
      </c>
      <c r="R147">
        <v>70.048136320129899</v>
      </c>
      <c r="S147" s="1">
        <f>(Table2[[#This Row],[Close Price]]-Table2[[#This Row],[20D EMA]])/Table2[[#This Row],[20D EMA]]</f>
        <v>3.5469626627550079E-2</v>
      </c>
      <c r="T147" s="1">
        <f>(Table2[[#This Row],[Close Price]]-Table2[[#This Row],[50D EMA]])/Table2[[#This Row],[50D EMA]]</f>
        <v>4.5632934693166621E-2</v>
      </c>
      <c r="U147" s="1">
        <f>(Table2[[#This Row],[Close Price]]-Table2[[#This Row],[200D EMA]])/Table2[[#This Row],[200D EMA]]</f>
        <v>0.22123049807311637</v>
      </c>
      <c r="V147">
        <v>0.27816579473104303</v>
      </c>
      <c r="W147">
        <v>1326.65</v>
      </c>
      <c r="X147">
        <v>1397</v>
      </c>
      <c r="Y147">
        <v>1298.3</v>
      </c>
      <c r="Z147">
        <v>1397</v>
      </c>
      <c r="AA147">
        <v>1287</v>
      </c>
      <c r="AB147">
        <v>1397</v>
      </c>
      <c r="AC147" s="1">
        <f>(Table2[[#This Row],[Close Price]]/Table2[[#This Row],[Day Low]])-1</f>
        <v>3.2261711830550599E-2</v>
      </c>
      <c r="AD147" s="1">
        <f>(Table2[[#This Row],[Day High]]/Table2[[#This Row],[Close Price]])-1</f>
        <v>2.0117565445981977E-2</v>
      </c>
      <c r="AE147" s="1">
        <f>(Table2[[#This Row],[Close Price]]/Table2[[#This Row],[Current Week Low]])-1</f>
        <v>5.4802433952091167E-2</v>
      </c>
      <c r="AF147" s="1">
        <f>(Table2[[#This Row],[Current Week High]]/Table2[[#This Row],[Close Price]])-1</f>
        <v>2.0117565445981977E-2</v>
      </c>
      <c r="AG147" s="1">
        <f>(Table2[[#This Row],[Close Price]]/Table2[[#This Row],[Current Month Low]])-1</f>
        <v>6.4063714063714139E-2</v>
      </c>
      <c r="AH147" s="1">
        <f>(Table2[[#This Row],[Current Month High]]/Table2[[#This Row],[Close Price]])-1</f>
        <v>2.0117565445981977E-2</v>
      </c>
      <c r="AI147">
        <v>11.143159662638199</v>
      </c>
      <c r="AJ147">
        <v>69.245504541803101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0.09</v>
      </c>
      <c r="AM147" t="s">
        <v>3180</v>
      </c>
      <c r="AN147">
        <v>5.99</v>
      </c>
      <c r="AO147" t="s">
        <v>3180</v>
      </c>
      <c r="AP147">
        <v>6.8152871280326002E-2</v>
      </c>
      <c r="AQ147">
        <f>(Table2[[#This Row],[Sharpe Ratio]]-AVERAGE(Table2[Sharpe Ratio]))/_xlfn.STDEV.P(Table2[Sharpe Ratio])</f>
        <v>0.12428009333425352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2.4322063255912427</v>
      </c>
      <c r="AS147">
        <f>_xlfn.RANK.AVG(Table2[[#This Row],[1Y Return vs Nifty Z-Score]],Table2[1Y Return vs Nifty Z-Score])</f>
        <v>245</v>
      </c>
      <c r="AT147">
        <f>_xlfn.RANK.AVG(Table2[[#This Row],[6M Return vs Nifty Z-Score]],Table2[6M Return vs Nifty Z-Score])</f>
        <v>51</v>
      </c>
      <c r="AU147">
        <f>_xlfn.RANK.AVG(Table2[[#This Row],[Sharpe Ratio Z-Score]],Table2[Sharpe Ratio Z-Score])</f>
        <v>310</v>
      </c>
      <c r="AV147">
        <f>(Table2[[#This Row],[Rank 1Y]]+Table2[[#This Row],[Rank 6M]]+Table2[[#This Row],[Rank Sharpe]])/3</f>
        <v>202</v>
      </c>
    </row>
    <row r="148" spans="1:48" x14ac:dyDescent="0.3">
      <c r="A148" t="s">
        <v>923</v>
      </c>
      <c r="B148" t="s">
        <v>924</v>
      </c>
      <c r="C148" t="s">
        <v>3129</v>
      </c>
      <c r="D148" t="s">
        <v>208</v>
      </c>
      <c r="E148">
        <v>16205.2126536299</v>
      </c>
      <c r="F148">
        <v>3903.9</v>
      </c>
      <c r="G148">
        <v>62.893107890561701</v>
      </c>
      <c r="H148">
        <f>(Table2[[#This Row],[1Y Return vs Nifty]]-AVERAGE(Table2[1Y Return vs Nifty]))/_xlfn.STDEV.P(Table2[1Y Return vs Nifty])</f>
        <v>0.86015590105220296</v>
      </c>
      <c r="I148">
        <v>1.54538274739409</v>
      </c>
      <c r="J148">
        <f>(Table2[[#This Row],[1M Return vs Nifty]]-AVERAGE(Table2[1M Return vs Nifty]))/_xlfn.STDEV.P(Table2[1M Return vs Nifty])</f>
        <v>0.2881745543608939</v>
      </c>
      <c r="K148">
        <v>-9.4852827149413006</v>
      </c>
      <c r="L148">
        <f>(Table2[[#This Row],[6M Return vs Nifty]]-AVERAGE(Table2[6M Return vs Nifty]))/_xlfn.STDEV.P(Table2[6M Return vs Nifty])</f>
        <v>-0.51995042278281789</v>
      </c>
      <c r="M148">
        <v>8.9426793217577794E-2</v>
      </c>
      <c r="N148">
        <f>(Table2[[#This Row],[1W Return vs Nifty]]-AVERAGE(Table2[1W Return vs Nifty]))/_xlfn.STDEV.P(Table2[1W Return vs Nifty])</f>
        <v>-0.22917500956300355</v>
      </c>
      <c r="O148">
        <v>3993.4</v>
      </c>
      <c r="P148">
        <v>3961.80665423953</v>
      </c>
      <c r="Q148">
        <v>3600.5548975319798</v>
      </c>
      <c r="R148">
        <v>38.631470891376502</v>
      </c>
      <c r="S148" s="1">
        <f>(Table2[[#This Row],[Close Price]]-Table2[[#This Row],[20D EMA]])/Table2[[#This Row],[20D EMA]]</f>
        <v>-2.2411979766614912E-2</v>
      </c>
      <c r="T148" s="1">
        <f>(Table2[[#This Row],[Close Price]]-Table2[[#This Row],[50D EMA]])/Table2[[#This Row],[50D EMA]]</f>
        <v>-1.4616224185893562E-2</v>
      </c>
      <c r="U148" s="1">
        <f>(Table2[[#This Row],[Close Price]]-Table2[[#This Row],[200D EMA]])/Table2[[#This Row],[200D EMA]]</f>
        <v>8.4249542390243751E-2</v>
      </c>
      <c r="V148">
        <v>0.68940247945438404</v>
      </c>
      <c r="W148">
        <v>3892.4</v>
      </c>
      <c r="X148">
        <v>3998.5</v>
      </c>
      <c r="Y148">
        <v>3872.45</v>
      </c>
      <c r="Z148">
        <v>4025.75</v>
      </c>
      <c r="AA148">
        <v>3872.45</v>
      </c>
      <c r="AB148">
        <v>4189.8999999999996</v>
      </c>
      <c r="AC148" s="1">
        <f>(Table2[[#This Row],[Close Price]]/Table2[[#This Row],[Day Low]])-1</f>
        <v>2.9544753879353625E-3</v>
      </c>
      <c r="AD148" s="1">
        <f>(Table2[[#This Row],[Day High]]/Table2[[#This Row],[Close Price]])-1</f>
        <v>2.423217807833189E-2</v>
      </c>
      <c r="AE148" s="1">
        <f>(Table2[[#This Row],[Close Price]]/Table2[[#This Row],[Current Week Low]])-1</f>
        <v>8.1214734857777415E-3</v>
      </c>
      <c r="AF148" s="1">
        <f>(Table2[[#This Row],[Current Week High]]/Table2[[#This Row],[Close Price]])-1</f>
        <v>3.1212377366223398E-2</v>
      </c>
      <c r="AG148" s="1">
        <f>(Table2[[#This Row],[Close Price]]/Table2[[#This Row],[Current Month Low]])-1</f>
        <v>8.1214734857777415E-3</v>
      </c>
      <c r="AH148" s="1">
        <f>(Table2[[#This Row],[Current Month High]]/Table2[[#This Row],[Close Price]])-1</f>
        <v>7.3260073260073222E-2</v>
      </c>
      <c r="AI148">
        <v>12.246727631342999</v>
      </c>
      <c r="AJ148">
        <v>87.999325804820401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0.06</v>
      </c>
      <c r="AM148" t="s">
        <v>3180</v>
      </c>
      <c r="AN148">
        <v>-2.31</v>
      </c>
      <c r="AO148" t="s">
        <v>3181</v>
      </c>
      <c r="AP148">
        <v>0.25910183215231097</v>
      </c>
      <c r="AQ148">
        <f>(Table2[[#This Row],[Sharpe Ratio]]-AVERAGE(Table2[Sharpe Ratio]))/_xlfn.STDEV.P(Table2[Sharpe Ratio])</f>
        <v>2.3765041884760314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2.7757092115433069</v>
      </c>
      <c r="AS148">
        <f>_xlfn.RANK.AVG(Table2[[#This Row],[1Y Return vs Nifty Z-Score]],Table2[1Y Return vs Nifty Z-Score])</f>
        <v>112</v>
      </c>
      <c r="AT148">
        <f>_xlfn.RANK.AVG(Table2[[#This Row],[6M Return vs Nifty Z-Score]],Table2[6M Return vs Nifty Z-Score])</f>
        <v>493</v>
      </c>
      <c r="AU148">
        <f>_xlfn.RANK.AVG(Table2[[#This Row],[Sharpe Ratio Z-Score]],Table2[Sharpe Ratio Z-Score])</f>
        <v>5</v>
      </c>
      <c r="AV148">
        <f>(Table2[[#This Row],[Rank 1Y]]+Table2[[#This Row],[Rank 6M]]+Table2[[#This Row],[Rank Sharpe]])/3</f>
        <v>203.33333333333334</v>
      </c>
    </row>
    <row r="149" spans="1:48" x14ac:dyDescent="0.3">
      <c r="A149" t="s">
        <v>498</v>
      </c>
      <c r="B149" t="s">
        <v>499</v>
      </c>
      <c r="C149" t="s">
        <v>3129</v>
      </c>
      <c r="D149" t="s">
        <v>138</v>
      </c>
      <c r="E149">
        <v>42085.943700000003</v>
      </c>
      <c r="F149">
        <v>210.23</v>
      </c>
      <c r="G149">
        <v>143.058047086914</v>
      </c>
      <c r="H149">
        <f>(Table2[[#This Row],[1Y Return vs Nifty]]-AVERAGE(Table2[1Y Return vs Nifty]))/_xlfn.STDEV.P(Table2[1Y Return vs Nifty])</f>
        <v>2.3908267277843112</v>
      </c>
      <c r="I149">
        <v>0.67638200884230604</v>
      </c>
      <c r="J149">
        <f>(Table2[[#This Row],[1M Return vs Nifty]]-AVERAGE(Table2[1M Return vs Nifty]))/_xlfn.STDEV.P(Table2[1M Return vs Nifty])</f>
        <v>0.19204922744224154</v>
      </c>
      <c r="K149">
        <v>-11.1181780545454</v>
      </c>
      <c r="L149">
        <f>(Table2[[#This Row],[6M Return vs Nifty]]-AVERAGE(Table2[6M Return vs Nifty]))/_xlfn.STDEV.P(Table2[6M Return vs Nifty])</f>
        <v>-0.57491940122026874</v>
      </c>
      <c r="M149">
        <v>-0.25536573625830999</v>
      </c>
      <c r="N149">
        <f>(Table2[[#This Row],[1W Return vs Nifty]]-AVERAGE(Table2[1W Return vs Nifty]))/_xlfn.STDEV.P(Table2[1W Return vs Nifty])</f>
        <v>-0.29947936951464232</v>
      </c>
      <c r="O149">
        <v>218.44</v>
      </c>
      <c r="P149">
        <v>231.574932921201</v>
      </c>
      <c r="Q149">
        <v>224.173719637678</v>
      </c>
      <c r="R149">
        <v>38.163911146320601</v>
      </c>
      <c r="S149" s="1">
        <f>(Table2[[#This Row],[Close Price]]-Table2[[#This Row],[20D EMA]])/Table2[[#This Row],[20D EMA]]</f>
        <v>-3.7584691448452702E-2</v>
      </c>
      <c r="T149" s="1">
        <f>(Table2[[#This Row],[Close Price]]-Table2[[#This Row],[50D EMA]])/Table2[[#This Row],[50D EMA]]</f>
        <v>-9.2172899078261372E-2</v>
      </c>
      <c r="U149" s="1">
        <f>(Table2[[#This Row],[Close Price]]-Table2[[#This Row],[200D EMA]])/Table2[[#This Row],[200D EMA]]</f>
        <v>-6.2200509766330452E-2</v>
      </c>
      <c r="V149">
        <v>0.624782933769779</v>
      </c>
      <c r="W149">
        <v>209.15</v>
      </c>
      <c r="X149">
        <v>219.5</v>
      </c>
      <c r="Y149">
        <v>209.15</v>
      </c>
      <c r="Z149">
        <v>224.03</v>
      </c>
      <c r="AA149">
        <v>209.15</v>
      </c>
      <c r="AB149">
        <v>231.74</v>
      </c>
      <c r="AC149" s="1">
        <f>(Table2[[#This Row],[Close Price]]/Table2[[#This Row],[Day Low]])-1</f>
        <v>5.163758068371882E-3</v>
      </c>
      <c r="AD149" s="1">
        <f>(Table2[[#This Row],[Day High]]/Table2[[#This Row],[Close Price]])-1</f>
        <v>4.4094563097559769E-2</v>
      </c>
      <c r="AE149" s="1">
        <f>(Table2[[#This Row],[Close Price]]/Table2[[#This Row],[Current Week Low]])-1</f>
        <v>5.163758068371882E-3</v>
      </c>
      <c r="AF149" s="1">
        <f>(Table2[[#This Row],[Current Week High]]/Table2[[#This Row],[Close Price]])-1</f>
        <v>6.5642391666270283E-2</v>
      </c>
      <c r="AG149" s="1">
        <f>(Table2[[#This Row],[Close Price]]/Table2[[#This Row],[Current Month Low]])-1</f>
        <v>5.163758068371882E-3</v>
      </c>
      <c r="AH149" s="1">
        <f>(Table2[[#This Row],[Current Month High]]/Table2[[#This Row],[Close Price]])-1</f>
        <v>0.10231651048851265</v>
      </c>
      <c r="AI149">
        <v>68.244303857679597</v>
      </c>
      <c r="AJ149">
        <v>162.45942571785201</v>
      </c>
      <c r="AK149" t="str">
        <f>IF(AND(Table2[[#This Row],[20D EMA]]&gt;Table2[[#This Row],[50D EMA]],Table2[[#This Row],[50D EMA]]&gt;Table2[[#This Row],[200D EMA]]),"Uptrend","Downtrend/NoTrend")</f>
        <v>Downtrend/NoTrend</v>
      </c>
      <c r="AL149">
        <v>-0.25</v>
      </c>
      <c r="AM149" t="s">
        <v>3181</v>
      </c>
      <c r="AN149">
        <v>8.3699999999999992</v>
      </c>
      <c r="AO149" t="s">
        <v>3180</v>
      </c>
      <c r="AP149">
        <v>0.161370489399915</v>
      </c>
      <c r="AQ149">
        <f>(Table2[[#This Row],[Sharpe Ratio]]-AVERAGE(Table2[Sharpe Ratio]))/_xlfn.STDEV.P(Table2[Sharpe Ratio])</f>
        <v>1.2237726732462997</v>
      </c>
      <c r="AR1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9">
        <f>_xlfn.RANK.AVG(Table2[[#This Row],[1Y Return vs Nifty Z-Score]],Table2[1Y Return vs Nifty Z-Score])</f>
        <v>24</v>
      </c>
      <c r="AT149">
        <f>_xlfn.RANK.AVG(Table2[[#This Row],[6M Return vs Nifty Z-Score]],Table2[6M Return vs Nifty Z-Score])</f>
        <v>513</v>
      </c>
      <c r="AU149">
        <f>_xlfn.RANK.AVG(Table2[[#This Row],[Sharpe Ratio Z-Score]],Table2[Sharpe Ratio Z-Score])</f>
        <v>74</v>
      </c>
      <c r="AV149">
        <f>(Table2[[#This Row],[Rank 1Y]]+Table2[[#This Row],[Rank 6M]]+Table2[[#This Row],[Rank Sharpe]])/3</f>
        <v>203.66666666666666</v>
      </c>
    </row>
    <row r="150" spans="1:48" x14ac:dyDescent="0.3">
      <c r="A150" t="s">
        <v>694</v>
      </c>
      <c r="B150" t="s">
        <v>695</v>
      </c>
      <c r="C150" t="s">
        <v>3132</v>
      </c>
      <c r="D150" t="s">
        <v>48</v>
      </c>
      <c r="E150">
        <v>25234.2</v>
      </c>
      <c r="F150">
        <v>93.46</v>
      </c>
      <c r="G150">
        <v>86.452445731352697</v>
      </c>
      <c r="H150">
        <f>(Table2[[#This Row],[1Y Return vs Nifty]]-AVERAGE(Table2[1Y Return vs Nifty]))/_xlfn.STDEV.P(Table2[1Y Return vs Nifty])</f>
        <v>1.3099983320643067</v>
      </c>
      <c r="I150">
        <v>-12.927981859600401</v>
      </c>
      <c r="J150">
        <f>(Table2[[#This Row],[1M Return vs Nifty]]-AVERAGE(Table2[1M Return vs Nifty]))/_xlfn.STDEV.P(Table2[1M Return vs Nifty])</f>
        <v>-1.3128101660649707</v>
      </c>
      <c r="K150">
        <v>-0.450966804967669</v>
      </c>
      <c r="L150">
        <f>(Table2[[#This Row],[6M Return vs Nifty]]-AVERAGE(Table2[6M Return vs Nifty]))/_xlfn.STDEV.P(Table2[6M Return vs Nifty])</f>
        <v>-0.21582369499580398</v>
      </c>
      <c r="M150">
        <v>-1.3940830759660701</v>
      </c>
      <c r="N150">
        <f>(Table2[[#This Row],[1W Return vs Nifty]]-AVERAGE(Table2[1W Return vs Nifty]))/_xlfn.STDEV.P(Table2[1W Return vs Nifty])</f>
        <v>-0.53166767665598214</v>
      </c>
      <c r="O150">
        <v>99.73</v>
      </c>
      <c r="P150">
        <v>106.217842047129</v>
      </c>
      <c r="Q150">
        <v>97.852381711827107</v>
      </c>
      <c r="R150">
        <v>34.990860392562602</v>
      </c>
      <c r="S150" s="1">
        <f>(Table2[[#This Row],[Close Price]]-Table2[[#This Row],[20D EMA]])/Table2[[#This Row],[20D EMA]]</f>
        <v>-6.2869748320465352E-2</v>
      </c>
      <c r="T150" s="1">
        <f>(Table2[[#This Row],[Close Price]]-Table2[[#This Row],[50D EMA]])/Table2[[#This Row],[50D EMA]]</f>
        <v>-0.12011016041418288</v>
      </c>
      <c r="U150" s="1">
        <f>(Table2[[#This Row],[Close Price]]-Table2[[#This Row],[200D EMA]])/Table2[[#This Row],[200D EMA]]</f>
        <v>-4.4887836504200487E-2</v>
      </c>
      <c r="V150">
        <v>0.27711844399129298</v>
      </c>
      <c r="W150">
        <v>92.12</v>
      </c>
      <c r="X150">
        <v>96.4</v>
      </c>
      <c r="Y150">
        <v>92.12</v>
      </c>
      <c r="Z150">
        <v>96.45</v>
      </c>
      <c r="AA150">
        <v>92.12</v>
      </c>
      <c r="AB150">
        <v>101.89</v>
      </c>
      <c r="AC150" s="1">
        <f>(Table2[[#This Row],[Close Price]]/Table2[[#This Row],[Day Low]])-1</f>
        <v>1.4546244029526534E-2</v>
      </c>
      <c r="AD150" s="1">
        <f>(Table2[[#This Row],[Day High]]/Table2[[#This Row],[Close Price]])-1</f>
        <v>3.1457307939225521E-2</v>
      </c>
      <c r="AE150" s="1">
        <f>(Table2[[#This Row],[Close Price]]/Table2[[#This Row],[Current Week Low]])-1</f>
        <v>1.4546244029526534E-2</v>
      </c>
      <c r="AF150" s="1">
        <f>(Table2[[#This Row],[Current Week High]]/Table2[[#This Row],[Close Price]])-1</f>
        <v>3.1992296169484291E-2</v>
      </c>
      <c r="AG150" s="1">
        <f>(Table2[[#This Row],[Close Price]]/Table2[[#This Row],[Current Month Low]])-1</f>
        <v>1.4546244029526534E-2</v>
      </c>
      <c r="AH150" s="1">
        <f>(Table2[[#This Row],[Current Month High]]/Table2[[#This Row],[Close Price]])-1</f>
        <v>9.0199015621656331E-2</v>
      </c>
      <c r="AI150">
        <v>49.618375062415197</v>
      </c>
      <c r="AJ150">
        <v>119.73354231974901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-0.15</v>
      </c>
      <c r="AM150" t="s">
        <v>3181</v>
      </c>
      <c r="AN150">
        <v>6.31</v>
      </c>
      <c r="AO150" t="s">
        <v>3180</v>
      </c>
      <c r="AP150">
        <v>0.12012522481912601</v>
      </c>
      <c r="AQ150">
        <f>(Table2[[#This Row],[Sharpe Ratio]]-AVERAGE(Table2[Sharpe Ratio]))/_xlfn.STDEV.P(Table2[Sharpe Ratio])</f>
        <v>0.7372888595866488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66</v>
      </c>
      <c r="AT150">
        <f>_xlfn.RANK.AVG(Table2[[#This Row],[6M Return vs Nifty Z-Score]],Table2[6M Return vs Nifty Z-Score])</f>
        <v>381</v>
      </c>
      <c r="AU150">
        <f>_xlfn.RANK.AVG(Table2[[#This Row],[Sharpe Ratio Z-Score]],Table2[Sharpe Ratio Z-Score])</f>
        <v>164</v>
      </c>
      <c r="AV150">
        <f>(Table2[[#This Row],[Rank 1Y]]+Table2[[#This Row],[Rank 6M]]+Table2[[#This Row],[Rank Sharpe]])/3</f>
        <v>203.66666666666666</v>
      </c>
    </row>
    <row r="151" spans="1:48" x14ac:dyDescent="0.3">
      <c r="A151" t="s">
        <v>1608</v>
      </c>
      <c r="B151" t="s">
        <v>1609</v>
      </c>
      <c r="C151" t="s">
        <v>3127</v>
      </c>
      <c r="D151" t="s">
        <v>284</v>
      </c>
      <c r="E151">
        <v>5699.8689197550002</v>
      </c>
      <c r="F151">
        <v>1157.55</v>
      </c>
      <c r="G151">
        <v>64.142056475493703</v>
      </c>
      <c r="H151">
        <f>(Table2[[#This Row],[1Y Return vs Nifty]]-AVERAGE(Table2[1Y Return vs Nifty]))/_xlfn.STDEV.P(Table2[1Y Return vs Nifty])</f>
        <v>0.88400334835533478</v>
      </c>
      <c r="I151">
        <v>-6.1687688524536499</v>
      </c>
      <c r="J151">
        <f>(Table2[[#This Row],[1M Return vs Nifty]]-AVERAGE(Table2[1M Return vs Nifty]))/_xlfn.STDEV.P(Table2[1M Return vs Nifty])</f>
        <v>-0.56513351724234029</v>
      </c>
      <c r="K151">
        <v>16.844348209189501</v>
      </c>
      <c r="L151">
        <f>(Table2[[#This Row],[6M Return vs Nifty]]-AVERAGE(Table2[6M Return vs Nifty]))/_xlfn.STDEV.P(Table2[6M Return vs Nifty])</f>
        <v>0.36639720736320863</v>
      </c>
      <c r="M151">
        <v>2.3857786149483999</v>
      </c>
      <c r="N151">
        <f>(Table2[[#This Row],[1W Return vs Nifty]]-AVERAGE(Table2[1W Return vs Nifty]))/_xlfn.STDEV.P(Table2[1W Return vs Nifty])</f>
        <v>0.2390588738566061</v>
      </c>
      <c r="O151">
        <v>1208.97</v>
      </c>
      <c r="P151">
        <v>1251.57512023044</v>
      </c>
      <c r="Q151">
        <v>1111.1273701241801</v>
      </c>
      <c r="R151">
        <v>39.167834105186699</v>
      </c>
      <c r="S151" s="1">
        <f>(Table2[[#This Row],[Close Price]]-Table2[[#This Row],[20D EMA]])/Table2[[#This Row],[20D EMA]]</f>
        <v>-4.2532072756147857E-2</v>
      </c>
      <c r="T151" s="1">
        <f>(Table2[[#This Row],[Close Price]]-Table2[[#This Row],[50D EMA]])/Table2[[#This Row],[50D EMA]]</f>
        <v>-7.5125430915507607E-2</v>
      </c>
      <c r="U151" s="1">
        <f>(Table2[[#This Row],[Close Price]]-Table2[[#This Row],[200D EMA]])/Table2[[#This Row],[200D EMA]]</f>
        <v>4.1779755520405984E-2</v>
      </c>
      <c r="V151">
        <v>0.57560091350440401</v>
      </c>
      <c r="W151">
        <v>1150</v>
      </c>
      <c r="X151">
        <v>1207.3</v>
      </c>
      <c r="Y151">
        <v>1150</v>
      </c>
      <c r="Z151">
        <v>1207.3</v>
      </c>
      <c r="AA151">
        <v>1140.3499999999999</v>
      </c>
      <c r="AB151">
        <v>1280</v>
      </c>
      <c r="AC151" s="1">
        <f>(Table2[[#This Row],[Close Price]]/Table2[[#This Row],[Day Low]])-1</f>
        <v>6.5652173913042233E-3</v>
      </c>
      <c r="AD151" s="1">
        <f>(Table2[[#This Row],[Day High]]/Table2[[#This Row],[Close Price]])-1</f>
        <v>4.2978705023541064E-2</v>
      </c>
      <c r="AE151" s="1">
        <f>(Table2[[#This Row],[Close Price]]/Table2[[#This Row],[Current Week Low]])-1</f>
        <v>6.5652173913042233E-3</v>
      </c>
      <c r="AF151" s="1">
        <f>(Table2[[#This Row],[Current Week High]]/Table2[[#This Row],[Close Price]])-1</f>
        <v>4.2978705023541064E-2</v>
      </c>
      <c r="AG151" s="1">
        <f>(Table2[[#This Row],[Close Price]]/Table2[[#This Row],[Current Month Low]])-1</f>
        <v>1.5083088525452704E-2</v>
      </c>
      <c r="AH151" s="1">
        <f>(Table2[[#This Row],[Current Month High]]/Table2[[#This Row],[Close Price]])-1</f>
        <v>0.10578376743985141</v>
      </c>
      <c r="AI151">
        <v>30.754611031920799</v>
      </c>
      <c r="AJ151">
        <v>89.762295081967196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-0.08</v>
      </c>
      <c r="AM151" t="s">
        <v>3181</v>
      </c>
      <c r="AN151">
        <v>3.08</v>
      </c>
      <c r="AO151" t="s">
        <v>3180</v>
      </c>
      <c r="AP151">
        <v>7.2613236788131003E-2</v>
      </c>
      <c r="AQ151">
        <f>(Table2[[#This Row],[Sharpe Ratio]]-AVERAGE(Table2[Sharpe Ratio]))/_xlfn.STDEV.P(Table2[Sharpe Ratio])</f>
        <v>0.17688966305352805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111</v>
      </c>
      <c r="AT151">
        <f>_xlfn.RANK.AVG(Table2[[#This Row],[6M Return vs Nifty Z-Score]],Table2[6M Return vs Nifty Z-Score])</f>
        <v>204</v>
      </c>
      <c r="AU151">
        <f>_xlfn.RANK.AVG(Table2[[#This Row],[Sharpe Ratio Z-Score]],Table2[Sharpe Ratio Z-Score])</f>
        <v>296</v>
      </c>
      <c r="AV151">
        <f>(Table2[[#This Row],[Rank 1Y]]+Table2[[#This Row],[Rank 6M]]+Table2[[#This Row],[Rank Sharpe]])/3</f>
        <v>203.66666666666666</v>
      </c>
    </row>
    <row r="152" spans="1:48" x14ac:dyDescent="0.3">
      <c r="A152" t="s">
        <v>351</v>
      </c>
      <c r="B152" t="s">
        <v>352</v>
      </c>
      <c r="C152" t="s">
        <v>3142</v>
      </c>
      <c r="D152" t="s">
        <v>144</v>
      </c>
      <c r="E152">
        <v>68598.096748319993</v>
      </c>
      <c r="F152">
        <v>1592.6</v>
      </c>
      <c r="G152">
        <v>60.559835012312497</v>
      </c>
      <c r="H152">
        <f>(Table2[[#This Row],[1Y Return vs Nifty]]-AVERAGE(Table2[1Y Return vs Nifty]))/_xlfn.STDEV.P(Table2[1Y Return vs Nifty])</f>
        <v>0.81560434570462748</v>
      </c>
      <c r="I152">
        <v>-9.3986697584995191</v>
      </c>
      <c r="J152">
        <f>(Table2[[#This Row],[1M Return vs Nifty]]-AVERAGE(Table2[1M Return vs Nifty]))/_xlfn.STDEV.P(Table2[1M Return vs Nifty])</f>
        <v>-0.92241201740325729</v>
      </c>
      <c r="K152">
        <v>-0.87002998918666496</v>
      </c>
      <c r="L152">
        <f>(Table2[[#This Row],[6M Return vs Nifty]]-AVERAGE(Table2[6M Return vs Nifty]))/_xlfn.STDEV.P(Table2[6M Return vs Nifty])</f>
        <v>-0.22993083008190723</v>
      </c>
      <c r="M152">
        <v>2.3614534612704201</v>
      </c>
      <c r="N152">
        <f>(Table2[[#This Row],[1W Return vs Nifty]]-AVERAGE(Table2[1W Return vs Nifty]))/_xlfn.STDEV.P(Table2[1W Return vs Nifty])</f>
        <v>0.23409889295836794</v>
      </c>
      <c r="O152">
        <v>1668.94</v>
      </c>
      <c r="P152">
        <v>1728.1077093236399</v>
      </c>
      <c r="Q152">
        <v>1558.5620335492999</v>
      </c>
      <c r="R152">
        <v>38.133899291855599</v>
      </c>
      <c r="S152" s="1">
        <f>(Table2[[#This Row],[Close Price]]-Table2[[#This Row],[20D EMA]])/Table2[[#This Row],[20D EMA]]</f>
        <v>-4.5741608446079635E-2</v>
      </c>
      <c r="T152" s="1">
        <f>(Table2[[#This Row],[Close Price]]-Table2[[#This Row],[50D EMA]])/Table2[[#This Row],[50D EMA]]</f>
        <v>-7.8413925586082872E-2</v>
      </c>
      <c r="U152" s="1">
        <f>(Table2[[#This Row],[Close Price]]-Table2[[#This Row],[200D EMA]])/Table2[[#This Row],[200D EMA]]</f>
        <v>2.1839340185379467E-2</v>
      </c>
      <c r="V152">
        <v>0.46812007173989501</v>
      </c>
      <c r="W152">
        <v>1580</v>
      </c>
      <c r="X152">
        <v>1633</v>
      </c>
      <c r="Y152">
        <v>1557.1</v>
      </c>
      <c r="Z152">
        <v>1646</v>
      </c>
      <c r="AA152">
        <v>1555.15</v>
      </c>
      <c r="AB152">
        <v>1713</v>
      </c>
      <c r="AC152" s="1">
        <f>(Table2[[#This Row],[Close Price]]/Table2[[#This Row],[Day Low]])-1</f>
        <v>7.9746835443037511E-3</v>
      </c>
      <c r="AD152" s="1">
        <f>(Table2[[#This Row],[Day High]]/Table2[[#This Row],[Close Price]])-1</f>
        <v>2.5367323872912184E-2</v>
      </c>
      <c r="AE152" s="1">
        <f>(Table2[[#This Row],[Close Price]]/Table2[[#This Row],[Current Week Low]])-1</f>
        <v>2.2798792627320097E-2</v>
      </c>
      <c r="AF152" s="1">
        <f>(Table2[[#This Row],[Current Week High]]/Table2[[#This Row],[Close Price]])-1</f>
        <v>3.3530076604294967E-2</v>
      </c>
      <c r="AG152" s="1">
        <f>(Table2[[#This Row],[Close Price]]/Table2[[#This Row],[Current Month Low]])-1</f>
        <v>2.4081278333279554E-2</v>
      </c>
      <c r="AH152" s="1">
        <f>(Table2[[#This Row],[Current Month High]]/Table2[[#This Row],[Close Price]])-1</f>
        <v>7.5599648373728456E-2</v>
      </c>
      <c r="AI152">
        <v>30.277533592867002</v>
      </c>
      <c r="AJ152">
        <v>89.595238095238003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-0.03</v>
      </c>
      <c r="AM152" t="s">
        <v>3181</v>
      </c>
      <c r="AN152">
        <v>-6.7</v>
      </c>
      <c r="AO152" t="s">
        <v>3181</v>
      </c>
      <c r="AP152">
        <v>0.14759470273012501</v>
      </c>
      <c r="AQ152">
        <f>(Table2[[#This Row],[Sharpe Ratio]]-AVERAGE(Table2[Sharpe Ratio]))/_xlfn.STDEV.P(Table2[Sharpe Ratio])</f>
        <v>1.0612886328747246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116</v>
      </c>
      <c r="AT152">
        <f>_xlfn.RANK.AVG(Table2[[#This Row],[6M Return vs Nifty Z-Score]],Table2[6M Return vs Nifty Z-Score])</f>
        <v>386</v>
      </c>
      <c r="AU152">
        <f>_xlfn.RANK.AVG(Table2[[#This Row],[Sharpe Ratio Z-Score]],Table2[Sharpe Ratio Z-Score])</f>
        <v>110</v>
      </c>
      <c r="AV152">
        <f>(Table2[[#This Row],[Rank 1Y]]+Table2[[#This Row],[Rank 6M]]+Table2[[#This Row],[Rank Sharpe]])/3</f>
        <v>204</v>
      </c>
    </row>
    <row r="153" spans="1:48" x14ac:dyDescent="0.3">
      <c r="A153" t="s">
        <v>840</v>
      </c>
      <c r="B153" t="s">
        <v>841</v>
      </c>
      <c r="C153" t="s">
        <v>3139</v>
      </c>
      <c r="D153" t="s">
        <v>173</v>
      </c>
      <c r="E153">
        <v>18151.582817024999</v>
      </c>
      <c r="F153">
        <v>759.15</v>
      </c>
      <c r="G153">
        <v>100.99329023599201</v>
      </c>
      <c r="H153">
        <f>(Table2[[#This Row],[1Y Return vs Nifty]]-AVERAGE(Table2[1Y Return vs Nifty]))/_xlfn.STDEV.P(Table2[1Y Return vs Nifty])</f>
        <v>1.5876414850739211</v>
      </c>
      <c r="I153">
        <v>-5.8923125880978304</v>
      </c>
      <c r="J153">
        <f>(Table2[[#This Row],[1M Return vs Nifty]]-AVERAGE(Table2[1M Return vs Nifty]))/_xlfn.STDEV.P(Table2[1M Return vs Nifty])</f>
        <v>-0.53455304980315299</v>
      </c>
      <c r="K153">
        <v>-11.5577769672824</v>
      </c>
      <c r="L153">
        <f>(Table2[[#This Row],[6M Return vs Nifty]]-AVERAGE(Table2[6M Return vs Nifty]))/_xlfn.STDEV.P(Table2[6M Return vs Nifty])</f>
        <v>-0.58971784088096724</v>
      </c>
      <c r="M153">
        <v>2.94663541780871</v>
      </c>
      <c r="N153">
        <f>(Table2[[#This Row],[1W Return vs Nifty]]-AVERAGE(Table2[1W Return vs Nifty]))/_xlfn.STDEV.P(Table2[1W Return vs Nifty])</f>
        <v>0.3534194680654027</v>
      </c>
      <c r="O153">
        <v>781.46</v>
      </c>
      <c r="P153">
        <v>793.49861523711195</v>
      </c>
      <c r="Q153">
        <v>723.01271131469002</v>
      </c>
      <c r="R153">
        <v>41.150149235163902</v>
      </c>
      <c r="S153" s="1">
        <f>(Table2[[#This Row],[Close Price]]-Table2[[#This Row],[20D EMA]])/Table2[[#This Row],[20D EMA]]</f>
        <v>-2.8549125994932638E-2</v>
      </c>
      <c r="T153" s="1">
        <f>(Table2[[#This Row],[Close Price]]-Table2[[#This Row],[50D EMA]])/Table2[[#This Row],[50D EMA]]</f>
        <v>-4.3287555362460178E-2</v>
      </c>
      <c r="U153" s="1">
        <f>(Table2[[#This Row],[Close Price]]-Table2[[#This Row],[200D EMA]])/Table2[[#This Row],[200D EMA]]</f>
        <v>4.9981539909028323E-2</v>
      </c>
      <c r="V153">
        <v>0.33659252063296502</v>
      </c>
      <c r="W153">
        <v>755</v>
      </c>
      <c r="X153">
        <v>784</v>
      </c>
      <c r="Y153">
        <v>755</v>
      </c>
      <c r="Z153">
        <v>785.35</v>
      </c>
      <c r="AA153">
        <v>751.3</v>
      </c>
      <c r="AB153">
        <v>817.8</v>
      </c>
      <c r="AC153" s="1">
        <f>(Table2[[#This Row],[Close Price]]/Table2[[#This Row],[Day Low]])-1</f>
        <v>5.4966887417218224E-3</v>
      </c>
      <c r="AD153" s="1">
        <f>(Table2[[#This Row],[Day High]]/Table2[[#This Row],[Close Price]])-1</f>
        <v>3.2733978792070184E-2</v>
      </c>
      <c r="AE153" s="1">
        <f>(Table2[[#This Row],[Close Price]]/Table2[[#This Row],[Current Week Low]])-1</f>
        <v>5.4966887417218224E-3</v>
      </c>
      <c r="AF153" s="1">
        <f>(Table2[[#This Row],[Current Week High]]/Table2[[#This Row],[Close Price]])-1</f>
        <v>3.4512283474939176E-2</v>
      </c>
      <c r="AG153" s="1">
        <f>(Table2[[#This Row],[Close Price]]/Table2[[#This Row],[Current Month Low]])-1</f>
        <v>1.0448555836549911E-2</v>
      </c>
      <c r="AH153" s="1">
        <f>(Table2[[#This Row],[Current Month High]]/Table2[[#This Row],[Close Price]])-1</f>
        <v>7.7257459000197537E-2</v>
      </c>
      <c r="AI153">
        <v>29.091747349008699</v>
      </c>
      <c r="AJ153">
        <v>133.18998617723801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0.02</v>
      </c>
      <c r="AM153" t="s">
        <v>3180</v>
      </c>
      <c r="AN153">
        <v>3.98</v>
      </c>
      <c r="AO153" t="s">
        <v>3180</v>
      </c>
      <c r="AP153">
        <v>0.18647955819321199</v>
      </c>
      <c r="AQ153">
        <f>(Table2[[#This Row],[Sharpe Ratio]]-AVERAGE(Table2[Sharpe Ratio]))/_xlfn.STDEV.P(Table2[Sharpe Ratio])</f>
        <v>1.5199316546023114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3">
        <f>_xlfn.RANK.AVG(Table2[[#This Row],[1Y Return vs Nifty Z-Score]],Table2[1Y Return vs Nifty Z-Score])</f>
        <v>51</v>
      </c>
      <c r="AT153">
        <f>_xlfn.RANK.AVG(Table2[[#This Row],[6M Return vs Nifty Z-Score]],Table2[6M Return vs Nifty Z-Score])</f>
        <v>517</v>
      </c>
      <c r="AU153">
        <f>_xlfn.RANK.AVG(Table2[[#This Row],[Sharpe Ratio Z-Score]],Table2[Sharpe Ratio Z-Score])</f>
        <v>44</v>
      </c>
      <c r="AV153">
        <f>(Table2[[#This Row],[Rank 1Y]]+Table2[[#This Row],[Rank 6M]]+Table2[[#This Row],[Rank Sharpe]])/3</f>
        <v>204</v>
      </c>
    </row>
    <row r="154" spans="1:48" x14ac:dyDescent="0.3">
      <c r="A154" t="s">
        <v>103</v>
      </c>
      <c r="B154" t="s">
        <v>104</v>
      </c>
      <c r="C154" t="s">
        <v>3139</v>
      </c>
      <c r="D154" t="s">
        <v>105</v>
      </c>
      <c r="E154">
        <v>242142.356772225</v>
      </c>
      <c r="F154">
        <v>6799.45</v>
      </c>
      <c r="G154">
        <v>76.202227905943104</v>
      </c>
      <c r="H154">
        <f>(Table2[[#This Row],[1Y Return vs Nifty]]-AVERAGE(Table2[1Y Return vs Nifty]))/_xlfn.STDEV.P(Table2[1Y Return vs Nifty])</f>
        <v>1.1142804839589868</v>
      </c>
      <c r="I154">
        <v>-5.1038315493795601</v>
      </c>
      <c r="J154">
        <f>(Table2[[#This Row],[1M Return vs Nifty]]-AVERAGE(Table2[1M Return vs Nifty]))/_xlfn.STDEV.P(Table2[1M Return vs Nifty])</f>
        <v>-0.44733448455513763</v>
      </c>
      <c r="K154">
        <v>-5.5802547659908104</v>
      </c>
      <c r="L154">
        <f>(Table2[[#This Row],[6M Return vs Nifty]]-AVERAGE(Table2[6M Return vs Nifty]))/_xlfn.STDEV.P(Table2[6M Return vs Nifty])</f>
        <v>-0.3884934996614951</v>
      </c>
      <c r="M154">
        <v>3.1110169329727899</v>
      </c>
      <c r="N154">
        <f>(Table2[[#This Row],[1W Return vs Nifty]]-AVERAGE(Table2[1W Return vs Nifty]))/_xlfn.STDEV.P(Table2[1W Return vs Nifty])</f>
        <v>0.3869374135645654</v>
      </c>
      <c r="O154">
        <v>7071.43</v>
      </c>
      <c r="P154">
        <v>7099.7178993070702</v>
      </c>
      <c r="Q154">
        <v>6369.7911601794503</v>
      </c>
      <c r="R154">
        <v>32.923683082610403</v>
      </c>
      <c r="S154" s="1">
        <f>(Table2[[#This Row],[Close Price]]-Table2[[#This Row],[20D EMA]])/Table2[[#This Row],[20D EMA]]</f>
        <v>-3.8461810411755538E-2</v>
      </c>
      <c r="T154" s="1">
        <f>(Table2[[#This Row],[Close Price]]-Table2[[#This Row],[50D EMA]])/Table2[[#This Row],[50D EMA]]</f>
        <v>-4.2292933827184374E-2</v>
      </c>
      <c r="U154" s="1">
        <f>(Table2[[#This Row],[Close Price]]-Table2[[#This Row],[200D EMA]])/Table2[[#This Row],[200D EMA]]</f>
        <v>6.7452578744896421E-2</v>
      </c>
      <c r="V154">
        <v>0.70832306044124504</v>
      </c>
      <c r="W154">
        <v>6777</v>
      </c>
      <c r="X154">
        <v>7097.75</v>
      </c>
      <c r="Y154">
        <v>6777</v>
      </c>
      <c r="Z154">
        <v>7180</v>
      </c>
      <c r="AA154">
        <v>6777</v>
      </c>
      <c r="AB154">
        <v>7227.4</v>
      </c>
      <c r="AC154" s="1">
        <f>(Table2[[#This Row],[Close Price]]/Table2[[#This Row],[Day Low]])-1</f>
        <v>3.312675225025874E-3</v>
      </c>
      <c r="AD154" s="1">
        <f>(Table2[[#This Row],[Day High]]/Table2[[#This Row],[Close Price]])-1</f>
        <v>4.3871195464339152E-2</v>
      </c>
      <c r="AE154" s="1">
        <f>(Table2[[#This Row],[Close Price]]/Table2[[#This Row],[Current Week Low]])-1</f>
        <v>3.312675225025874E-3</v>
      </c>
      <c r="AF154" s="1">
        <f>(Table2[[#This Row],[Current Week High]]/Table2[[#This Row],[Close Price]])-1</f>
        <v>5.5967762098405149E-2</v>
      </c>
      <c r="AG154" s="1">
        <f>(Table2[[#This Row],[Close Price]]/Table2[[#This Row],[Current Month Low]])-1</f>
        <v>3.312675225025874E-3</v>
      </c>
      <c r="AH154" s="1">
        <f>(Table2[[#This Row],[Current Month High]]/Table2[[#This Row],[Close Price]])-1</f>
        <v>6.293891417688191E-2</v>
      </c>
      <c r="AI154">
        <v>19.567023803395799</v>
      </c>
      <c r="AJ154">
        <v>100.086809387184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0.05</v>
      </c>
      <c r="AM154" t="s">
        <v>3180</v>
      </c>
      <c r="AN154">
        <v>0.34</v>
      </c>
      <c r="AO154" t="s">
        <v>3180</v>
      </c>
      <c r="AP154">
        <v>0.15301756107949499</v>
      </c>
      <c r="AQ154">
        <f>(Table2[[#This Row],[Sharpe Ratio]]-AVERAGE(Table2[Sharpe Ratio]))/_xlfn.STDEV.P(Table2[Sharpe Ratio])</f>
        <v>1.1252507104017133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86</v>
      </c>
      <c r="AT154">
        <f>_xlfn.RANK.AVG(Table2[[#This Row],[6M Return vs Nifty Z-Score]],Table2[6M Return vs Nifty Z-Score])</f>
        <v>433</v>
      </c>
      <c r="AU154">
        <f>_xlfn.RANK.AVG(Table2[[#This Row],[Sharpe Ratio Z-Score]],Table2[Sharpe Ratio Z-Score])</f>
        <v>96</v>
      </c>
      <c r="AV154">
        <f>(Table2[[#This Row],[Rank 1Y]]+Table2[[#This Row],[Rank 6M]]+Table2[[#This Row],[Rank Sharpe]])/3</f>
        <v>205</v>
      </c>
    </row>
    <row r="155" spans="1:48" x14ac:dyDescent="0.3">
      <c r="A155" t="s">
        <v>393</v>
      </c>
      <c r="B155" t="s">
        <v>394</v>
      </c>
      <c r="C155" t="s">
        <v>3139</v>
      </c>
      <c r="D155" t="s">
        <v>262</v>
      </c>
      <c r="E155">
        <v>57575.1575619</v>
      </c>
      <c r="F155">
        <v>5111.7</v>
      </c>
      <c r="G155">
        <v>53.000435481227299</v>
      </c>
      <c r="H155">
        <f>(Table2[[#This Row],[1Y Return vs Nifty]]-AVERAGE(Table2[1Y Return vs Nifty]))/_xlfn.STDEV.P(Table2[1Y Return vs Nifty])</f>
        <v>0.67126503171222085</v>
      </c>
      <c r="I155">
        <v>5.4943020846722996</v>
      </c>
      <c r="J155">
        <f>(Table2[[#This Row],[1M Return vs Nifty]]-AVERAGE(Table2[1M Return vs Nifty]))/_xlfn.STDEV.P(Table2[1M Return vs Nifty])</f>
        <v>0.72498794867843619</v>
      </c>
      <c r="K155">
        <v>2.6114774438463702</v>
      </c>
      <c r="L155">
        <f>(Table2[[#This Row],[6M Return vs Nifty]]-AVERAGE(Table2[6M Return vs Nifty]))/_xlfn.STDEV.P(Table2[6M Return vs Nifty])</f>
        <v>-0.11273109144916844</v>
      </c>
      <c r="M155">
        <v>6.3098438643340797</v>
      </c>
      <c r="N155">
        <f>(Table2[[#This Row],[1W Return vs Nifty]]-AVERAGE(Table2[1W Return vs Nifty]))/_xlfn.STDEV.P(Table2[1W Return vs Nifty])</f>
        <v>1.0391890164263595</v>
      </c>
      <c r="O155">
        <v>5099.76</v>
      </c>
      <c r="P155">
        <v>5027.4256663256401</v>
      </c>
      <c r="Q155">
        <v>4534.7250863059098</v>
      </c>
      <c r="R155">
        <v>50.7088253515101</v>
      </c>
      <c r="S155" s="1">
        <f>(Table2[[#This Row],[Close Price]]-Table2[[#This Row],[20D EMA]])/Table2[[#This Row],[20D EMA]]</f>
        <v>2.3412866487833935E-3</v>
      </c>
      <c r="T155" s="1">
        <f>(Table2[[#This Row],[Close Price]]-Table2[[#This Row],[50D EMA]])/Table2[[#This Row],[50D EMA]]</f>
        <v>1.676291988538792E-2</v>
      </c>
      <c r="U155" s="1">
        <f>(Table2[[#This Row],[Close Price]]-Table2[[#This Row],[200D EMA]])/Table2[[#This Row],[200D EMA]]</f>
        <v>0.12723481638092132</v>
      </c>
      <c r="V155">
        <v>0.61863432556711995</v>
      </c>
      <c r="W155">
        <v>5095</v>
      </c>
      <c r="X155">
        <v>5355</v>
      </c>
      <c r="Y155">
        <v>5086.5</v>
      </c>
      <c r="Z155">
        <v>5355</v>
      </c>
      <c r="AA155">
        <v>4901.3</v>
      </c>
      <c r="AB155">
        <v>5355</v>
      </c>
      <c r="AC155" s="1">
        <f>(Table2[[#This Row],[Close Price]]/Table2[[#This Row],[Day Low]])-1</f>
        <v>3.2777232580960547E-3</v>
      </c>
      <c r="AD155" s="1">
        <f>(Table2[[#This Row],[Day High]]/Table2[[#This Row],[Close Price]])-1</f>
        <v>4.7596689946593163E-2</v>
      </c>
      <c r="AE155" s="1">
        <f>(Table2[[#This Row],[Close Price]]/Table2[[#This Row],[Current Week Low]])-1</f>
        <v>4.9542907696844551E-3</v>
      </c>
      <c r="AF155" s="1">
        <f>(Table2[[#This Row],[Current Week High]]/Table2[[#This Row],[Close Price]])-1</f>
        <v>4.7596689946593163E-2</v>
      </c>
      <c r="AG155" s="1">
        <f>(Table2[[#This Row],[Close Price]]/Table2[[#This Row],[Current Month Low]])-1</f>
        <v>4.2927386611715246E-2</v>
      </c>
      <c r="AH155" s="1">
        <f>(Table2[[#This Row],[Current Month High]]/Table2[[#This Row],[Close Price]])-1</f>
        <v>4.7596689946593163E-2</v>
      </c>
      <c r="AI155">
        <v>14.246728094371701</v>
      </c>
      <c r="AJ155">
        <v>104.447555244475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0.26</v>
      </c>
      <c r="AM155" t="s">
        <v>3180</v>
      </c>
      <c r="AN155">
        <v>-5.88</v>
      </c>
      <c r="AO155" t="s">
        <v>3181</v>
      </c>
      <c r="AP155">
        <v>0.12912211750029101</v>
      </c>
      <c r="AQ155">
        <f>(Table2[[#This Row],[Sharpe Ratio]]-AVERAGE(Table2[Sharpe Ratio]))/_xlfn.STDEV.P(Table2[Sharpe Ratio])</f>
        <v>0.84340631833264934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3.166117223700498</v>
      </c>
      <c r="AS155">
        <f>_xlfn.RANK.AVG(Table2[[#This Row],[1Y Return vs Nifty Z-Score]],Table2[1Y Return vs Nifty Z-Score])</f>
        <v>134</v>
      </c>
      <c r="AT155">
        <f>_xlfn.RANK.AVG(Table2[[#This Row],[6M Return vs Nifty Z-Score]],Table2[6M Return vs Nifty Z-Score])</f>
        <v>344</v>
      </c>
      <c r="AU155">
        <f>_xlfn.RANK.AVG(Table2[[#This Row],[Sharpe Ratio Z-Score]],Table2[Sharpe Ratio Z-Score])</f>
        <v>141</v>
      </c>
      <c r="AV155">
        <f>(Table2[[#This Row],[Rank 1Y]]+Table2[[#This Row],[Rank 6M]]+Table2[[#This Row],[Rank Sharpe]])/3</f>
        <v>206.33333333333334</v>
      </c>
    </row>
    <row r="156" spans="1:48" x14ac:dyDescent="0.3">
      <c r="A156" t="s">
        <v>49</v>
      </c>
      <c r="B156" t="s">
        <v>50</v>
      </c>
      <c r="C156" t="s">
        <v>3133</v>
      </c>
      <c r="D156" t="s">
        <v>51</v>
      </c>
      <c r="E156">
        <v>432084.23807244998</v>
      </c>
      <c r="F156">
        <v>1800.85</v>
      </c>
      <c r="G156">
        <v>30.217884105949</v>
      </c>
      <c r="H156">
        <f>(Table2[[#This Row],[1Y Return vs Nifty]]-AVERAGE(Table2[1Y Return vs Nifty]))/_xlfn.STDEV.P(Table2[1Y Return vs Nifty])</f>
        <v>0.23625457579147649</v>
      </c>
      <c r="I156">
        <v>-1.11595789993601</v>
      </c>
      <c r="J156">
        <f>(Table2[[#This Row],[1M Return vs Nifty]]-AVERAGE(Table2[1M Return vs Nifty]))/_xlfn.STDEV.P(Table2[1M Return vs Nifty])</f>
        <v>-6.2121226778842761E-3</v>
      </c>
      <c r="K156">
        <v>9.7952246187687404</v>
      </c>
      <c r="L156">
        <f>(Table2[[#This Row],[6M Return vs Nifty]]-AVERAGE(Table2[6M Return vs Nifty]))/_xlfn.STDEV.P(Table2[6M Return vs Nifty])</f>
        <v>0.12909900872990782</v>
      </c>
      <c r="M156">
        <v>0.75580444002893199</v>
      </c>
      <c r="N156">
        <f>(Table2[[#This Row],[1W Return vs Nifty]]-AVERAGE(Table2[1W Return vs Nifty]))/_xlfn.STDEV.P(Table2[1W Return vs Nifty])</f>
        <v>-9.3298359287644989E-2</v>
      </c>
      <c r="O156">
        <v>1839.32</v>
      </c>
      <c r="P156">
        <v>1834.5588306786699</v>
      </c>
      <c r="Q156">
        <v>1641.72218603593</v>
      </c>
      <c r="R156">
        <v>38.501632054698099</v>
      </c>
      <c r="S156" s="1">
        <f>(Table2[[#This Row],[Close Price]]-Table2[[#This Row],[20D EMA]])/Table2[[#This Row],[20D EMA]]</f>
        <v>-2.0915338277189412E-2</v>
      </c>
      <c r="T156" s="1">
        <f>(Table2[[#This Row],[Close Price]]-Table2[[#This Row],[50D EMA]])/Table2[[#This Row],[50D EMA]]</f>
        <v>-1.8374352522780565E-2</v>
      </c>
      <c r="U156" s="1">
        <f>(Table2[[#This Row],[Close Price]]-Table2[[#This Row],[200D EMA]])/Table2[[#This Row],[200D EMA]]</f>
        <v>9.6927370122405904E-2</v>
      </c>
      <c r="V156">
        <v>1.0955584567968</v>
      </c>
      <c r="W156">
        <v>1795.1</v>
      </c>
      <c r="X156">
        <v>1825</v>
      </c>
      <c r="Y156">
        <v>1791.95</v>
      </c>
      <c r="Z156">
        <v>1825</v>
      </c>
      <c r="AA156">
        <v>1760.1</v>
      </c>
      <c r="AB156">
        <v>1864.95</v>
      </c>
      <c r="AC156" s="1">
        <f>(Table2[[#This Row],[Close Price]]/Table2[[#This Row],[Day Low]])-1</f>
        <v>3.2031641691270263E-3</v>
      </c>
      <c r="AD156" s="1">
        <f>(Table2[[#This Row],[Day High]]/Table2[[#This Row],[Close Price]])-1</f>
        <v>1.3410334008940206E-2</v>
      </c>
      <c r="AE156" s="1">
        <f>(Table2[[#This Row],[Close Price]]/Table2[[#This Row],[Current Week Low]])-1</f>
        <v>4.9666564357264686E-3</v>
      </c>
      <c r="AF156" s="1">
        <f>(Table2[[#This Row],[Current Week High]]/Table2[[#This Row],[Close Price]])-1</f>
        <v>1.3410334008940206E-2</v>
      </c>
      <c r="AG156" s="1">
        <f>(Table2[[#This Row],[Close Price]]/Table2[[#This Row],[Current Month Low]])-1</f>
        <v>2.3152093631043646E-2</v>
      </c>
      <c r="AH156" s="1">
        <f>(Table2[[#This Row],[Current Month High]]/Table2[[#This Row],[Close Price]])-1</f>
        <v>3.5594302690396207E-2</v>
      </c>
      <c r="AI156">
        <v>8.8569286725712804</v>
      </c>
      <c r="AJ156">
        <v>53.787361229718101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0.03</v>
      </c>
      <c r="AM156" t="s">
        <v>3180</v>
      </c>
      <c r="AN156">
        <v>-3.2</v>
      </c>
      <c r="AO156" t="s">
        <v>3181</v>
      </c>
      <c r="AP156">
        <v>0.141017982889447</v>
      </c>
      <c r="AQ156">
        <f>(Table2[[#This Row],[Sharpe Ratio]]-AVERAGE(Table2[Sharpe Ratio]))/_xlfn.STDEV.P(Table2[Sharpe Ratio])</f>
        <v>0.98371687325618262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1.2495599758120377</v>
      </c>
      <c r="AS156">
        <f>_xlfn.RANK.AVG(Table2[[#This Row],[1Y Return vs Nifty Z-Score]],Table2[1Y Return vs Nifty Z-Score])</f>
        <v>228</v>
      </c>
      <c r="AT156">
        <f>_xlfn.RANK.AVG(Table2[[#This Row],[6M Return vs Nifty Z-Score]],Table2[6M Return vs Nifty Z-Score])</f>
        <v>270</v>
      </c>
      <c r="AU156">
        <f>_xlfn.RANK.AVG(Table2[[#This Row],[Sharpe Ratio Z-Score]],Table2[Sharpe Ratio Z-Score])</f>
        <v>123</v>
      </c>
      <c r="AV156">
        <f>(Table2[[#This Row],[Rank 1Y]]+Table2[[#This Row],[Rank 6M]]+Table2[[#This Row],[Rank Sharpe]])/3</f>
        <v>207</v>
      </c>
    </row>
    <row r="157" spans="1:48" x14ac:dyDescent="0.3">
      <c r="A157" t="s">
        <v>864</v>
      </c>
      <c r="B157" t="s">
        <v>865</v>
      </c>
      <c r="C157" t="s">
        <v>3139</v>
      </c>
      <c r="D157" t="s">
        <v>114</v>
      </c>
      <c r="E157">
        <v>17510.6757645</v>
      </c>
      <c r="F157">
        <v>11696.25</v>
      </c>
      <c r="G157">
        <v>126.29674025483401</v>
      </c>
      <c r="H157">
        <f>(Table2[[#This Row],[1Y Return vs Nifty]]-AVERAGE(Table2[1Y Return vs Nifty]))/_xlfn.STDEV.P(Table2[1Y Return vs Nifty])</f>
        <v>2.0707860261637476</v>
      </c>
      <c r="I157">
        <v>-7.19152749866723</v>
      </c>
      <c r="J157">
        <f>(Table2[[#This Row],[1M Return vs Nifty]]-AVERAGE(Table2[1M Return vs Nifty]))/_xlfn.STDEV.P(Table2[1M Return vs Nifty])</f>
        <v>-0.67826691847511744</v>
      </c>
      <c r="K157">
        <v>52.285118608794797</v>
      </c>
      <c r="L157">
        <f>(Table2[[#This Row],[6M Return vs Nifty]]-AVERAGE(Table2[6M Return vs Nifty]))/_xlfn.STDEV.P(Table2[6M Return vs Nifty])</f>
        <v>1.5594577156838967</v>
      </c>
      <c r="M157">
        <v>-0.56619714548559896</v>
      </c>
      <c r="N157">
        <f>(Table2[[#This Row],[1W Return vs Nifty]]-AVERAGE(Table2[1W Return vs Nifty]))/_xlfn.STDEV.P(Table2[1W Return vs Nifty])</f>
        <v>-0.36285894247641287</v>
      </c>
      <c r="O157">
        <v>12209.99</v>
      </c>
      <c r="P157">
        <v>12801.145868368199</v>
      </c>
      <c r="Q157">
        <v>11169.864379373599</v>
      </c>
      <c r="R157">
        <v>33.952541590448199</v>
      </c>
      <c r="S157" s="1">
        <f>(Table2[[#This Row],[Close Price]]-Table2[[#This Row],[20D EMA]])/Table2[[#This Row],[20D EMA]]</f>
        <v>-4.2075382535120817E-2</v>
      </c>
      <c r="T157" s="1">
        <f>(Table2[[#This Row],[Close Price]]-Table2[[#This Row],[50D EMA]])/Table2[[#This Row],[50D EMA]]</f>
        <v>-8.6312262959084909E-2</v>
      </c>
      <c r="U157" s="1">
        <f>(Table2[[#This Row],[Close Price]]-Table2[[#This Row],[200D EMA]])/Table2[[#This Row],[200D EMA]]</f>
        <v>4.7125515829756236E-2</v>
      </c>
      <c r="V157">
        <v>1.0700714060136201</v>
      </c>
      <c r="W157">
        <v>11520</v>
      </c>
      <c r="X157">
        <v>11907.35</v>
      </c>
      <c r="Y157">
        <v>11220.6</v>
      </c>
      <c r="Z157">
        <v>11950</v>
      </c>
      <c r="AA157">
        <v>11220.6</v>
      </c>
      <c r="AB157">
        <v>12599</v>
      </c>
      <c r="AC157" s="1">
        <f>(Table2[[#This Row],[Close Price]]/Table2[[#This Row],[Day Low]])-1</f>
        <v>1.5299479166666741E-2</v>
      </c>
      <c r="AD157" s="1">
        <f>(Table2[[#This Row],[Day High]]/Table2[[#This Row],[Close Price]])-1</f>
        <v>1.8048519824730214E-2</v>
      </c>
      <c r="AE157" s="1">
        <f>(Table2[[#This Row],[Close Price]]/Table2[[#This Row],[Current Week Low]])-1</f>
        <v>4.2390781241644859E-2</v>
      </c>
      <c r="AF157" s="1">
        <f>(Table2[[#This Row],[Current Week High]]/Table2[[#This Row],[Close Price]])-1</f>
        <v>2.1694987709736102E-2</v>
      </c>
      <c r="AG157" s="1">
        <f>(Table2[[#This Row],[Close Price]]/Table2[[#This Row],[Current Month Low]])-1</f>
        <v>4.2390781241644859E-2</v>
      </c>
      <c r="AH157" s="1">
        <f>(Table2[[#This Row],[Current Month High]]/Table2[[#This Row],[Close Price]])-1</f>
        <v>7.718285775355338E-2</v>
      </c>
      <c r="AI157">
        <v>34.249011435288999</v>
      </c>
      <c r="AJ157">
        <v>161.699128508619</v>
      </c>
      <c r="AK157" t="str">
        <f>IF(AND(Table2[[#This Row],[20D EMA]]&gt;Table2[[#This Row],[50D EMA]],Table2[[#This Row],[50D EMA]]&gt;Table2[[#This Row],[200D EMA]]),"Uptrend","Downtrend/NoTrend")</f>
        <v>Downtrend/NoTrend</v>
      </c>
      <c r="AL157">
        <v>-7.0000000000000007E-2</v>
      </c>
      <c r="AM157" t="s">
        <v>3181</v>
      </c>
      <c r="AN157">
        <v>-1.33</v>
      </c>
      <c r="AO157" t="s">
        <v>3181</v>
      </c>
      <c r="AQ157">
        <f>(Table2[[#This Row],[Sharpe Ratio]]-AVERAGE(Table2[Sharpe Ratio]))/_xlfn.STDEV.P(Table2[Sharpe Ratio])</f>
        <v>-0.67957627828303946</v>
      </c>
      <c r="AR1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7">
        <f>_xlfn.RANK.AVG(Table2[[#This Row],[1Y Return vs Nifty Z-Score]],Table2[1Y Return vs Nifty Z-Score])</f>
        <v>31</v>
      </c>
      <c r="AT157">
        <f>_xlfn.RANK.AVG(Table2[[#This Row],[6M Return vs Nifty Z-Score]],Table2[6M Return vs Nifty Z-Score])</f>
        <v>53</v>
      </c>
      <c r="AU157">
        <f>_xlfn.RANK.AVG(Table2[[#This Row],[Sharpe Ratio Z-Score]],Table2[Sharpe Ratio Z-Score])</f>
        <v>538</v>
      </c>
      <c r="AV157">
        <f>(Table2[[#This Row],[Rank 1Y]]+Table2[[#This Row],[Rank 6M]]+Table2[[#This Row],[Rank Sharpe]])/3</f>
        <v>207.33333333333334</v>
      </c>
    </row>
    <row r="158" spans="1:48" x14ac:dyDescent="0.3">
      <c r="A158" t="s">
        <v>328</v>
      </c>
      <c r="B158" t="s">
        <v>329</v>
      </c>
      <c r="C158" t="s">
        <v>3129</v>
      </c>
      <c r="D158" t="s">
        <v>120</v>
      </c>
      <c r="E158">
        <v>76444.530157140005</v>
      </c>
      <c r="F158">
        <v>1685.1</v>
      </c>
      <c r="G158">
        <v>101.510486531487</v>
      </c>
      <c r="H158">
        <f>(Table2[[#This Row],[1Y Return vs Nifty]]-AVERAGE(Table2[1Y Return vs Nifty]))/_xlfn.STDEV.P(Table2[1Y Return vs Nifty])</f>
        <v>1.5975168406738183</v>
      </c>
      <c r="I158">
        <v>5.47344468134298</v>
      </c>
      <c r="J158">
        <f>(Table2[[#This Row],[1M Return vs Nifty]]-AVERAGE(Table2[1M Return vs Nifty]))/_xlfn.STDEV.P(Table2[1M Return vs Nifty])</f>
        <v>0.72268078756250176</v>
      </c>
      <c r="K158">
        <v>26.897093918905298</v>
      </c>
      <c r="L158">
        <f>(Table2[[#This Row],[6M Return vs Nifty]]-AVERAGE(Table2[6M Return vs Nifty]))/_xlfn.STDEV.P(Table2[6M Return vs Nifty])</f>
        <v>0.70480785056372197</v>
      </c>
      <c r="M158">
        <v>-0.86999286943970799</v>
      </c>
      <c r="N158">
        <f>(Table2[[#This Row],[1W Return vs Nifty]]-AVERAGE(Table2[1W Return vs Nifty]))/_xlfn.STDEV.P(Table2[1W Return vs Nifty])</f>
        <v>-0.42480391547540591</v>
      </c>
      <c r="O158">
        <v>1684.05</v>
      </c>
      <c r="P158">
        <v>1674.1717484081601</v>
      </c>
      <c r="Q158">
        <v>1414.42050667273</v>
      </c>
      <c r="R158">
        <v>50.532120693608199</v>
      </c>
      <c r="S158" s="1">
        <f>(Table2[[#This Row],[Close Price]]-Table2[[#This Row],[20D EMA]])/Table2[[#This Row],[20D EMA]]</f>
        <v>6.2349692705083255E-4</v>
      </c>
      <c r="T158" s="1">
        <f>(Table2[[#This Row],[Close Price]]-Table2[[#This Row],[50D EMA]])/Table2[[#This Row],[50D EMA]]</f>
        <v>6.5275570455842888E-3</v>
      </c>
      <c r="U158" s="1">
        <f>(Table2[[#This Row],[Close Price]]-Table2[[#This Row],[200D EMA]])/Table2[[#This Row],[200D EMA]]</f>
        <v>0.19137130156859358</v>
      </c>
      <c r="V158">
        <v>0.64291477475610104</v>
      </c>
      <c r="W158">
        <v>1661</v>
      </c>
      <c r="X158">
        <v>1711</v>
      </c>
      <c r="Y158">
        <v>1653</v>
      </c>
      <c r="Z158">
        <v>1711</v>
      </c>
      <c r="AA158">
        <v>1596.6</v>
      </c>
      <c r="AB158">
        <v>1764.75</v>
      </c>
      <c r="AC158" s="1">
        <f>(Table2[[#This Row],[Close Price]]/Table2[[#This Row],[Day Low]])-1</f>
        <v>1.450933172787483E-2</v>
      </c>
      <c r="AD158" s="1">
        <f>(Table2[[#This Row],[Day High]]/Table2[[#This Row],[Close Price]])-1</f>
        <v>1.5370007714675671E-2</v>
      </c>
      <c r="AE158" s="1">
        <f>(Table2[[#This Row],[Close Price]]/Table2[[#This Row],[Current Week Low]])-1</f>
        <v>1.9419237749546125E-2</v>
      </c>
      <c r="AF158" s="1">
        <f>(Table2[[#This Row],[Current Week High]]/Table2[[#This Row],[Close Price]])-1</f>
        <v>1.5370007714675671E-2</v>
      </c>
      <c r="AG158" s="1">
        <f>(Table2[[#This Row],[Close Price]]/Table2[[#This Row],[Current Month Low]])-1</f>
        <v>5.5430289364900354E-2</v>
      </c>
      <c r="AH158" s="1">
        <f>(Table2[[#This Row],[Current Month High]]/Table2[[#This Row],[Close Price]])-1</f>
        <v>4.7267224497062443E-2</v>
      </c>
      <c r="AI158">
        <v>16.6993056791881</v>
      </c>
      <c r="AJ158">
        <v>132.347466390899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-0.09</v>
      </c>
      <c r="AM158" t="s">
        <v>3181</v>
      </c>
      <c r="AN158">
        <v>2.77</v>
      </c>
      <c r="AO158" t="s">
        <v>3180</v>
      </c>
      <c r="AP158">
        <v>2.6218611603854001E-2</v>
      </c>
      <c r="AQ158">
        <f>(Table2[[#This Row],[Sharpe Ratio]]-AVERAGE(Table2[Sharpe Ratio]))/_xlfn.STDEV.P(Table2[Sharpe Ratio])</f>
        <v>-0.37033034928868419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2.2298712140359518</v>
      </c>
      <c r="AS158">
        <f>_xlfn.RANK.AVG(Table2[[#This Row],[1Y Return vs Nifty Z-Score]],Table2[1Y Return vs Nifty Z-Score])</f>
        <v>50</v>
      </c>
      <c r="AT158">
        <f>_xlfn.RANK.AVG(Table2[[#This Row],[6M Return vs Nifty Z-Score]],Table2[6M Return vs Nifty Z-Score])</f>
        <v>136</v>
      </c>
      <c r="AU158">
        <f>_xlfn.RANK.AVG(Table2[[#This Row],[Sharpe Ratio Z-Score]],Table2[Sharpe Ratio Z-Score])</f>
        <v>438</v>
      </c>
      <c r="AV158">
        <f>(Table2[[#This Row],[Rank 1Y]]+Table2[[#This Row],[Rank 6M]]+Table2[[#This Row],[Rank Sharpe]])/3</f>
        <v>208</v>
      </c>
    </row>
    <row r="159" spans="1:48" x14ac:dyDescent="0.3">
      <c r="A159" t="s">
        <v>1012</v>
      </c>
      <c r="B159" t="s">
        <v>1013</v>
      </c>
      <c r="C159" t="s">
        <v>3133</v>
      </c>
      <c r="D159" t="s">
        <v>51</v>
      </c>
      <c r="E159">
        <v>13469.42485535</v>
      </c>
      <c r="F159">
        <v>1099.25</v>
      </c>
      <c r="G159">
        <v>51.723153697081202</v>
      </c>
      <c r="H159">
        <f>(Table2[[#This Row],[1Y Return vs Nifty]]-AVERAGE(Table2[1Y Return vs Nifty]))/_xlfn.STDEV.P(Table2[1Y Return vs Nifty])</f>
        <v>0.64687658978101648</v>
      </c>
      <c r="I159">
        <v>-3.2129818521842202</v>
      </c>
      <c r="J159">
        <f>(Table2[[#This Row],[1M Return vs Nifty]]-AVERAGE(Table2[1M Return vs Nifty]))/_xlfn.STDEV.P(Table2[1M Return vs Nifty])</f>
        <v>-0.23817638234242494</v>
      </c>
      <c r="K159">
        <v>27.036190270383401</v>
      </c>
      <c r="L159">
        <f>(Table2[[#This Row],[6M Return vs Nifty]]-AVERAGE(Table2[6M Return vs Nifty]))/_xlfn.STDEV.P(Table2[6M Return vs Nifty])</f>
        <v>0.70949032111751864</v>
      </c>
      <c r="M159">
        <v>3.5445287792512001</v>
      </c>
      <c r="N159">
        <f>(Table2[[#This Row],[1W Return vs Nifty]]-AVERAGE(Table2[1W Return vs Nifty]))/_xlfn.STDEV.P(Table2[1W Return vs Nifty])</f>
        <v>0.47533194151557845</v>
      </c>
      <c r="O159">
        <v>1084.31</v>
      </c>
      <c r="P159">
        <v>1082.10085138812</v>
      </c>
      <c r="Q159">
        <v>937.35472456163802</v>
      </c>
      <c r="R159">
        <v>56.316407477427298</v>
      </c>
      <c r="S159" s="1">
        <f>(Table2[[#This Row],[Close Price]]-Table2[[#This Row],[20D EMA]])/Table2[[#This Row],[20D EMA]]</f>
        <v>1.3778347520543069E-2</v>
      </c>
      <c r="T159" s="1">
        <f>(Table2[[#This Row],[Close Price]]-Table2[[#This Row],[50D EMA]])/Table2[[#This Row],[50D EMA]]</f>
        <v>1.5848013232667817E-2</v>
      </c>
      <c r="U159" s="1">
        <f>(Table2[[#This Row],[Close Price]]-Table2[[#This Row],[200D EMA]])/Table2[[#This Row],[200D EMA]]</f>
        <v>0.17271505780703639</v>
      </c>
      <c r="V159">
        <v>0.36672738562131102</v>
      </c>
      <c r="W159">
        <v>1075</v>
      </c>
      <c r="X159">
        <v>1121</v>
      </c>
      <c r="Y159">
        <v>1061.45</v>
      </c>
      <c r="Z159">
        <v>1121</v>
      </c>
      <c r="AA159">
        <v>1012.05</v>
      </c>
      <c r="AB159">
        <v>1164</v>
      </c>
      <c r="AC159" s="1">
        <f>(Table2[[#This Row],[Close Price]]/Table2[[#This Row],[Day Low]])-1</f>
        <v>2.2558139534883725E-2</v>
      </c>
      <c r="AD159" s="1">
        <f>(Table2[[#This Row],[Day High]]/Table2[[#This Row],[Close Price]])-1</f>
        <v>1.9786217875824352E-2</v>
      </c>
      <c r="AE159" s="1">
        <f>(Table2[[#This Row],[Close Price]]/Table2[[#This Row],[Current Week Low]])-1</f>
        <v>3.561166329078147E-2</v>
      </c>
      <c r="AF159" s="1">
        <f>(Table2[[#This Row],[Current Week High]]/Table2[[#This Row],[Close Price]])-1</f>
        <v>1.9786217875824352E-2</v>
      </c>
      <c r="AG159" s="1">
        <f>(Table2[[#This Row],[Close Price]]/Table2[[#This Row],[Current Month Low]])-1</f>
        <v>8.6161750901635248E-2</v>
      </c>
      <c r="AH159" s="1">
        <f>(Table2[[#This Row],[Current Month High]]/Table2[[#This Row],[Close Price]])-1</f>
        <v>5.8903798044120936E-2</v>
      </c>
      <c r="AI159">
        <v>21.455537866727301</v>
      </c>
      <c r="AJ159">
        <v>77.241212512092801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0.08</v>
      </c>
      <c r="AM159" t="s">
        <v>3180</v>
      </c>
      <c r="AN159">
        <v>17.14</v>
      </c>
      <c r="AO159" t="s">
        <v>3180</v>
      </c>
      <c r="AP159">
        <v>5.7482009241893998E-2</v>
      </c>
      <c r="AQ159">
        <f>(Table2[[#This Row],[Sharpe Ratio]]-AVERAGE(Table2[Sharpe Ratio]))/_xlfn.STDEV.P(Table2[Sharpe Ratio])</f>
        <v>-1.5816683068714153E-3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1.5919408017648173</v>
      </c>
      <c r="AS159">
        <f>_xlfn.RANK.AVG(Table2[[#This Row],[1Y Return vs Nifty Z-Score]],Table2[1Y Return vs Nifty Z-Score])</f>
        <v>136</v>
      </c>
      <c r="AT159">
        <f>_xlfn.RANK.AVG(Table2[[#This Row],[6M Return vs Nifty Z-Score]],Table2[6M Return vs Nifty Z-Score])</f>
        <v>135</v>
      </c>
      <c r="AU159">
        <f>_xlfn.RANK.AVG(Table2[[#This Row],[Sharpe Ratio Z-Score]],Table2[Sharpe Ratio Z-Score])</f>
        <v>355</v>
      </c>
      <c r="AV159">
        <f>(Table2[[#This Row],[Rank 1Y]]+Table2[[#This Row],[Rank 6M]]+Table2[[#This Row],[Rank Sharpe]])/3</f>
        <v>208.66666666666666</v>
      </c>
    </row>
    <row r="160" spans="1:48" x14ac:dyDescent="0.3">
      <c r="A160" t="s">
        <v>730</v>
      </c>
      <c r="B160" t="s">
        <v>731</v>
      </c>
      <c r="C160" t="s">
        <v>3135</v>
      </c>
      <c r="D160" t="s">
        <v>537</v>
      </c>
      <c r="E160">
        <v>23237.81534026</v>
      </c>
      <c r="F160">
        <v>1269.6500000000001</v>
      </c>
      <c r="G160">
        <v>76.467636210990605</v>
      </c>
      <c r="H160">
        <f>(Table2[[#This Row],[1Y Return vs Nifty]]-AVERAGE(Table2[1Y Return vs Nifty]))/_xlfn.STDEV.P(Table2[1Y Return vs Nifty])</f>
        <v>1.1193481950279562</v>
      </c>
      <c r="I160">
        <v>-4.5760024279458804</v>
      </c>
      <c r="J160">
        <f>(Table2[[#This Row],[1M Return vs Nifty]]-AVERAGE(Table2[1M Return vs Nifty]))/_xlfn.STDEV.P(Table2[1M Return vs Nifty])</f>
        <v>-0.38894817415964417</v>
      </c>
      <c r="K160">
        <v>10.8649989476411</v>
      </c>
      <c r="L160">
        <f>(Table2[[#This Row],[6M Return vs Nifty]]-AVERAGE(Table2[6M Return vs Nifty]))/_xlfn.STDEV.P(Table2[6M Return vs Nifty])</f>
        <v>0.16511136089387471</v>
      </c>
      <c r="M160">
        <v>-4.2724637912990202</v>
      </c>
      <c r="N160">
        <f>(Table2[[#This Row],[1W Return vs Nifty]]-AVERAGE(Table2[1W Return vs Nifty]))/_xlfn.STDEV.P(Table2[1W Return vs Nifty])</f>
        <v>-1.1185792150127751</v>
      </c>
      <c r="O160">
        <v>1329.09</v>
      </c>
      <c r="P160">
        <v>1368.7862926786099</v>
      </c>
      <c r="Q160">
        <v>1245.7843100551499</v>
      </c>
      <c r="R160">
        <v>32.814746247178903</v>
      </c>
      <c r="S160" s="1">
        <f>(Table2[[#This Row],[Close Price]]-Table2[[#This Row],[20D EMA]])/Table2[[#This Row],[20D EMA]]</f>
        <v>-4.4722328811442287E-2</v>
      </c>
      <c r="T160" s="1">
        <f>(Table2[[#This Row],[Close Price]]-Table2[[#This Row],[50D EMA]])/Table2[[#This Row],[50D EMA]]</f>
        <v>-7.2426421282030598E-2</v>
      </c>
      <c r="U160" s="1">
        <f>(Table2[[#This Row],[Close Price]]-Table2[[#This Row],[200D EMA]])/Table2[[#This Row],[200D EMA]]</f>
        <v>1.9157160474908879E-2</v>
      </c>
      <c r="V160">
        <v>0.97454203065980805</v>
      </c>
      <c r="W160">
        <v>1263</v>
      </c>
      <c r="X160">
        <v>1305</v>
      </c>
      <c r="Y160">
        <v>1263</v>
      </c>
      <c r="Z160">
        <v>1305</v>
      </c>
      <c r="AA160">
        <v>1263</v>
      </c>
      <c r="AB160">
        <v>1422</v>
      </c>
      <c r="AC160" s="1">
        <f>(Table2[[#This Row],[Close Price]]/Table2[[#This Row],[Day Low]])-1</f>
        <v>5.2652414885194787E-3</v>
      </c>
      <c r="AD160" s="1">
        <f>(Table2[[#This Row],[Day High]]/Table2[[#This Row],[Close Price]])-1</f>
        <v>2.7842318749261574E-2</v>
      </c>
      <c r="AE160" s="1">
        <f>(Table2[[#This Row],[Close Price]]/Table2[[#This Row],[Current Week Low]])-1</f>
        <v>5.2652414885194787E-3</v>
      </c>
      <c r="AF160" s="1">
        <f>(Table2[[#This Row],[Current Week High]]/Table2[[#This Row],[Close Price]])-1</f>
        <v>2.7842318749261574E-2</v>
      </c>
      <c r="AG160" s="1">
        <f>(Table2[[#This Row],[Close Price]]/Table2[[#This Row],[Current Month Low]])-1</f>
        <v>5.2652414885194787E-3</v>
      </c>
      <c r="AH160" s="1">
        <f>(Table2[[#This Row],[Current Month High]]/Table2[[#This Row],[Close Price]])-1</f>
        <v>0.11999369905091939</v>
      </c>
      <c r="AI160">
        <v>39.877131492931099</v>
      </c>
      <c r="AJ160">
        <v>100.893987341772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-7.0000000000000007E-2</v>
      </c>
      <c r="AM160" t="s">
        <v>3181</v>
      </c>
      <c r="AN160">
        <v>2.2400000000000002</v>
      </c>
      <c r="AO160" t="s">
        <v>3180</v>
      </c>
      <c r="AP160">
        <v>8.0146654249138999E-2</v>
      </c>
      <c r="AQ160">
        <f>(Table2[[#This Row],[Sharpe Ratio]]-AVERAGE(Table2[Sharpe Ratio]))/_xlfn.STDEV.P(Table2[Sharpe Ratio])</f>
        <v>0.26574557641887436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85</v>
      </c>
      <c r="AT160">
        <f>_xlfn.RANK.AVG(Table2[[#This Row],[6M Return vs Nifty Z-Score]],Table2[6M Return vs Nifty Z-Score])</f>
        <v>265</v>
      </c>
      <c r="AU160">
        <f>_xlfn.RANK.AVG(Table2[[#This Row],[Sharpe Ratio Z-Score]],Table2[Sharpe Ratio Z-Score])</f>
        <v>277</v>
      </c>
      <c r="AV160">
        <f>(Table2[[#This Row],[Rank 1Y]]+Table2[[#This Row],[Rank 6M]]+Table2[[#This Row],[Rank Sharpe]])/3</f>
        <v>209</v>
      </c>
    </row>
    <row r="161" spans="1:48" x14ac:dyDescent="0.3">
      <c r="A161" t="s">
        <v>1192</v>
      </c>
      <c r="B161" t="s">
        <v>1193</v>
      </c>
      <c r="C161" t="s">
        <v>3131</v>
      </c>
      <c r="D161" t="s">
        <v>123</v>
      </c>
      <c r="E161">
        <v>9850.1002311699995</v>
      </c>
      <c r="F161">
        <v>1604.3</v>
      </c>
      <c r="G161">
        <v>5.4170151849234598</v>
      </c>
      <c r="H161">
        <f>(Table2[[#This Row],[1Y Return vs Nifty]]-AVERAGE(Table2[1Y Return vs Nifty]))/_xlfn.STDEV.P(Table2[1Y Return vs Nifty])</f>
        <v>-0.23729367255233527</v>
      </c>
      <c r="I161">
        <v>-3.38814759918285</v>
      </c>
      <c r="J161">
        <f>(Table2[[#This Row],[1M Return vs Nifty]]-AVERAGE(Table2[1M Return vs Nifty]))/_xlfn.STDEV.P(Table2[1M Return vs Nifty])</f>
        <v>-0.25755250476466135</v>
      </c>
      <c r="K161">
        <v>24.643413351893301</v>
      </c>
      <c r="L161">
        <f>(Table2[[#This Row],[6M Return vs Nifty]]-AVERAGE(Table2[6M Return vs Nifty]))/_xlfn.STDEV.P(Table2[6M Return vs Nifty])</f>
        <v>0.62894106627672652</v>
      </c>
      <c r="M161">
        <v>-4.3932274215111198</v>
      </c>
      <c r="N161">
        <f>(Table2[[#This Row],[1W Return vs Nifty]]-AVERAGE(Table2[1W Return vs Nifty]))/_xlfn.STDEV.P(Table2[1W Return vs Nifty])</f>
        <v>-1.1432033266210049</v>
      </c>
      <c r="O161">
        <v>1784.45</v>
      </c>
      <c r="P161">
        <v>1761.7417421167099</v>
      </c>
      <c r="Q161">
        <v>1474.33920182917</v>
      </c>
      <c r="R161">
        <v>24.0051667035614</v>
      </c>
      <c r="S161" s="1">
        <f>(Table2[[#This Row],[Close Price]]-Table2[[#This Row],[20D EMA]])/Table2[[#This Row],[20D EMA]]</f>
        <v>-0.10095547647734601</v>
      </c>
      <c r="T161" s="1">
        <f>(Table2[[#This Row],[Close Price]]-Table2[[#This Row],[50D EMA]])/Table2[[#This Row],[50D EMA]]</f>
        <v>-8.9367095274444572E-2</v>
      </c>
      <c r="U161" s="1">
        <f>(Table2[[#This Row],[Close Price]]-Table2[[#This Row],[200D EMA]])/Table2[[#This Row],[200D EMA]]</f>
        <v>8.8148506130469442E-2</v>
      </c>
      <c r="V161">
        <v>0.378070971058589</v>
      </c>
      <c r="W161">
        <v>1593.65</v>
      </c>
      <c r="X161">
        <v>1714.95</v>
      </c>
      <c r="Y161">
        <v>1593.65</v>
      </c>
      <c r="Z161">
        <v>1800</v>
      </c>
      <c r="AA161">
        <v>1593.65</v>
      </c>
      <c r="AB161">
        <v>1913.5</v>
      </c>
      <c r="AC161" s="1">
        <f>(Table2[[#This Row],[Close Price]]/Table2[[#This Row],[Day Low]])-1</f>
        <v>6.6827722523765676E-3</v>
      </c>
      <c r="AD161" s="1">
        <f>(Table2[[#This Row],[Day High]]/Table2[[#This Row],[Close Price]])-1</f>
        <v>6.8970890731160139E-2</v>
      </c>
      <c r="AE161" s="1">
        <f>(Table2[[#This Row],[Close Price]]/Table2[[#This Row],[Current Week Low]])-1</f>
        <v>6.6827722523765676E-3</v>
      </c>
      <c r="AF161" s="1">
        <f>(Table2[[#This Row],[Current Week High]]/Table2[[#This Row],[Close Price]])-1</f>
        <v>0.12198466620956183</v>
      </c>
      <c r="AG161" s="1">
        <f>(Table2[[#This Row],[Close Price]]/Table2[[#This Row],[Current Month Low]])-1</f>
        <v>6.6827722523765676E-3</v>
      </c>
      <c r="AH161" s="1">
        <f>(Table2[[#This Row],[Current Month High]]/Table2[[#This Row],[Close Price]])-1</f>
        <v>0.19273203266222039</v>
      </c>
      <c r="AI161">
        <v>37.131459203390797</v>
      </c>
      <c r="AJ161">
        <v>66.369387120190794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0.12</v>
      </c>
      <c r="AM161" t="s">
        <v>3180</v>
      </c>
      <c r="AN161">
        <v>-5.47</v>
      </c>
      <c r="AO161" t="s">
        <v>3181</v>
      </c>
      <c r="AP161">
        <v>0.158951538534232</v>
      </c>
      <c r="AQ161">
        <f>(Table2[[#This Row],[Sharpe Ratio]]-AVERAGE(Table2[Sharpe Ratio]))/_xlfn.STDEV.P(Table2[Sharpe Ratio])</f>
        <v>1.1952413871907146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0.18613294952943971</v>
      </c>
      <c r="AS161">
        <f>_xlfn.RANK.AVG(Table2[[#This Row],[1Y Return vs Nifty Z-Score]],Table2[1Y Return vs Nifty Z-Score])</f>
        <v>394</v>
      </c>
      <c r="AT161">
        <f>_xlfn.RANK.AVG(Table2[[#This Row],[6M Return vs Nifty Z-Score]],Table2[6M Return vs Nifty Z-Score])</f>
        <v>150</v>
      </c>
      <c r="AU161">
        <f>_xlfn.RANK.AVG(Table2[[#This Row],[Sharpe Ratio Z-Score]],Table2[Sharpe Ratio Z-Score])</f>
        <v>84</v>
      </c>
      <c r="AV161">
        <f>(Table2[[#This Row],[Rank 1Y]]+Table2[[#This Row],[Rank 6M]]+Table2[[#This Row],[Rank Sharpe]])/3</f>
        <v>209.33333333333334</v>
      </c>
    </row>
    <row r="162" spans="1:48" x14ac:dyDescent="0.3">
      <c r="A162" t="s">
        <v>1169</v>
      </c>
      <c r="B162" t="s">
        <v>1170</v>
      </c>
      <c r="C162" t="s">
        <v>3139</v>
      </c>
      <c r="D162" t="s">
        <v>173</v>
      </c>
      <c r="E162">
        <v>10169.981952</v>
      </c>
      <c r="F162">
        <v>10052.25</v>
      </c>
      <c r="G162">
        <v>69.221786514514207</v>
      </c>
      <c r="H162">
        <f>(Table2[[#This Row],[1Y Return vs Nifty]]-AVERAGE(Table2[1Y Return vs Nifty]))/_xlfn.STDEV.P(Table2[1Y Return vs Nifty])</f>
        <v>0.98099580735737735</v>
      </c>
      <c r="I162">
        <v>-21.0036210647616</v>
      </c>
      <c r="J162">
        <f>(Table2[[#This Row],[1M Return vs Nifty]]-AVERAGE(Table2[1M Return vs Nifty]))/_xlfn.STDEV.P(Table2[1M Return vs Nifty])</f>
        <v>-2.2061045261674597</v>
      </c>
      <c r="K162">
        <v>-8.5048354081853397</v>
      </c>
      <c r="L162">
        <f>(Table2[[#This Row],[6M Return vs Nifty]]-AVERAGE(Table2[6M Return vs Nifty]))/_xlfn.STDEV.P(Table2[6M Return vs Nifty])</f>
        <v>-0.48694513116554133</v>
      </c>
      <c r="M162">
        <v>-7.0532656317843401</v>
      </c>
      <c r="N162">
        <f>(Table2[[#This Row],[1W Return vs Nifty]]-AVERAGE(Table2[1W Return vs Nifty]))/_xlfn.STDEV.P(Table2[1W Return vs Nifty])</f>
        <v>-1.6855940915962062</v>
      </c>
      <c r="O162">
        <v>11409.25</v>
      </c>
      <c r="P162">
        <v>12257.940907600299</v>
      </c>
      <c r="Q162">
        <v>10988.139794695</v>
      </c>
      <c r="R162">
        <v>28.120860158789601</v>
      </c>
      <c r="S162" s="1">
        <f>(Table2[[#This Row],[Close Price]]-Table2[[#This Row],[20D EMA]])/Table2[[#This Row],[20D EMA]]</f>
        <v>-0.11893858053772159</v>
      </c>
      <c r="T162" s="1">
        <f>(Table2[[#This Row],[Close Price]]-Table2[[#This Row],[50D EMA]])/Table2[[#This Row],[50D EMA]]</f>
        <v>-0.17993975694830633</v>
      </c>
      <c r="U162" s="1">
        <f>(Table2[[#This Row],[Close Price]]-Table2[[#This Row],[200D EMA]])/Table2[[#This Row],[200D EMA]]</f>
        <v>-8.5172723698586486E-2</v>
      </c>
      <c r="V162">
        <v>1.91837559256677</v>
      </c>
      <c r="W162">
        <v>9980</v>
      </c>
      <c r="X162">
        <v>10471.15</v>
      </c>
      <c r="Y162">
        <v>9980</v>
      </c>
      <c r="Z162">
        <v>10471.15</v>
      </c>
      <c r="AA162">
        <v>9980</v>
      </c>
      <c r="AB162">
        <v>12024.95</v>
      </c>
      <c r="AC162" s="1">
        <f>(Table2[[#This Row],[Close Price]]/Table2[[#This Row],[Day Low]])-1</f>
        <v>7.2394789579157681E-3</v>
      </c>
      <c r="AD162" s="1">
        <f>(Table2[[#This Row],[Day High]]/Table2[[#This Row],[Close Price]])-1</f>
        <v>4.1672262428809503E-2</v>
      </c>
      <c r="AE162" s="1">
        <f>(Table2[[#This Row],[Close Price]]/Table2[[#This Row],[Current Week Low]])-1</f>
        <v>7.2394789579157681E-3</v>
      </c>
      <c r="AF162" s="1">
        <f>(Table2[[#This Row],[Current Week High]]/Table2[[#This Row],[Close Price]])-1</f>
        <v>4.1672262428809503E-2</v>
      </c>
      <c r="AG162" s="1">
        <f>(Table2[[#This Row],[Close Price]]/Table2[[#This Row],[Current Month Low]])-1</f>
        <v>7.2394789579157681E-3</v>
      </c>
      <c r="AH162" s="1">
        <f>(Table2[[#This Row],[Current Month High]]/Table2[[#This Row],[Close Price]])-1</f>
        <v>0.19624462185082958</v>
      </c>
      <c r="AI162">
        <v>47.230719490661201</v>
      </c>
      <c r="AJ162">
        <v>103.034740456473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-0.23</v>
      </c>
      <c r="AM162" t="s">
        <v>3181</v>
      </c>
      <c r="AN162">
        <v>-17.739999999999998</v>
      </c>
      <c r="AO162" t="s">
        <v>3181</v>
      </c>
      <c r="AP162">
        <v>0.175276785193166</v>
      </c>
      <c r="AQ162">
        <f>(Table2[[#This Row],[Sharpe Ratio]]-AVERAGE(Table2[Sharpe Ratio]))/_xlfn.STDEV.P(Table2[Sharpe Ratio])</f>
        <v>1.3877960558125244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97</v>
      </c>
      <c r="AT162">
        <f>_xlfn.RANK.AVG(Table2[[#This Row],[6M Return vs Nifty Z-Score]],Table2[6M Return vs Nifty Z-Score])</f>
        <v>473</v>
      </c>
      <c r="AU162">
        <f>_xlfn.RANK.AVG(Table2[[#This Row],[Sharpe Ratio Z-Score]],Table2[Sharpe Ratio Z-Score])</f>
        <v>59</v>
      </c>
      <c r="AV162">
        <f>(Table2[[#This Row],[Rank 1Y]]+Table2[[#This Row],[Rank 6M]]+Table2[[#This Row],[Rank Sharpe]])/3</f>
        <v>209.66666666666666</v>
      </c>
    </row>
    <row r="163" spans="1:48" x14ac:dyDescent="0.3">
      <c r="A163" t="s">
        <v>1674</v>
      </c>
      <c r="B163" t="s">
        <v>1675</v>
      </c>
      <c r="C163" t="s">
        <v>3135</v>
      </c>
      <c r="D163" t="s">
        <v>213</v>
      </c>
      <c r="E163">
        <v>5256.9783682500001</v>
      </c>
      <c r="F163">
        <v>735.05</v>
      </c>
      <c r="G163">
        <v>11.3386436710963</v>
      </c>
      <c r="H163">
        <f>(Table2[[#This Row],[1Y Return vs Nifty]]-AVERAGE(Table2[1Y Return vs Nifty]))/_xlfn.STDEV.P(Table2[1Y Return vs Nifty])</f>
        <v>-0.12422598908126718</v>
      </c>
      <c r="I163">
        <v>8.2293277869540198</v>
      </c>
      <c r="J163">
        <f>(Table2[[#This Row],[1M Return vs Nifty]]-AVERAGE(Table2[1M Return vs Nifty]))/_xlfn.STDEV.P(Table2[1M Return vs Nifty])</f>
        <v>1.0275253667718738</v>
      </c>
      <c r="K163">
        <v>19.801536194341899</v>
      </c>
      <c r="L163">
        <f>(Table2[[#This Row],[6M Return vs Nifty]]-AVERAGE(Table2[6M Return vs Nifty]))/_xlfn.STDEV.P(Table2[6M Return vs Nifty])</f>
        <v>0.46594651628017969</v>
      </c>
      <c r="M163">
        <v>3.4755275130399901</v>
      </c>
      <c r="N163">
        <f>(Table2[[#This Row],[1W Return vs Nifty]]-AVERAGE(Table2[1W Return vs Nifty]))/_xlfn.STDEV.P(Table2[1W Return vs Nifty])</f>
        <v>0.46126235055255543</v>
      </c>
      <c r="O163">
        <v>720.47</v>
      </c>
      <c r="P163">
        <v>704.15538550025803</v>
      </c>
      <c r="Q163">
        <v>647.25478712418396</v>
      </c>
      <c r="R163">
        <v>55.871800565712199</v>
      </c>
      <c r="S163" s="1">
        <f>(Table2[[#This Row],[Close Price]]-Table2[[#This Row],[20D EMA]])/Table2[[#This Row],[20D EMA]]</f>
        <v>2.0236789873277063E-2</v>
      </c>
      <c r="T163" s="1">
        <f>(Table2[[#This Row],[Close Price]]-Table2[[#This Row],[50D EMA]])/Table2[[#This Row],[50D EMA]]</f>
        <v>4.3874711655855964E-2</v>
      </c>
      <c r="U163" s="1">
        <f>(Table2[[#This Row],[Close Price]]-Table2[[#This Row],[200D EMA]])/Table2[[#This Row],[200D EMA]]</f>
        <v>0.13564243111418098</v>
      </c>
      <c r="V163">
        <v>0.857661729050753</v>
      </c>
      <c r="W163">
        <v>730.05</v>
      </c>
      <c r="X163">
        <v>752.95</v>
      </c>
      <c r="Y163">
        <v>730.05</v>
      </c>
      <c r="Z163">
        <v>752.95</v>
      </c>
      <c r="AA163">
        <v>715.15</v>
      </c>
      <c r="AB163">
        <v>771.55</v>
      </c>
      <c r="AC163" s="1">
        <f>(Table2[[#This Row],[Close Price]]/Table2[[#This Row],[Day Low]])-1</f>
        <v>6.8488459694542314E-3</v>
      </c>
      <c r="AD163" s="1">
        <f>(Table2[[#This Row],[Day High]]/Table2[[#This Row],[Close Price]])-1</f>
        <v>2.4352084892184322E-2</v>
      </c>
      <c r="AE163" s="1">
        <f>(Table2[[#This Row],[Close Price]]/Table2[[#This Row],[Current Week Low]])-1</f>
        <v>6.8488459694542314E-3</v>
      </c>
      <c r="AF163" s="1">
        <f>(Table2[[#This Row],[Current Week High]]/Table2[[#This Row],[Close Price]])-1</f>
        <v>2.4352084892184322E-2</v>
      </c>
      <c r="AG163" s="1">
        <f>(Table2[[#This Row],[Close Price]]/Table2[[#This Row],[Current Month Low]])-1</f>
        <v>2.7826330140529931E-2</v>
      </c>
      <c r="AH163" s="1">
        <f>(Table2[[#This Row],[Current Month High]]/Table2[[#This Row],[Close Price]])-1</f>
        <v>4.9656485953336604E-2</v>
      </c>
      <c r="AI163">
        <v>8.7204952044078698</v>
      </c>
      <c r="AJ163">
        <v>43.564453124999901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0.23</v>
      </c>
      <c r="AM163" t="s">
        <v>3180</v>
      </c>
      <c r="AN163">
        <v>12.8</v>
      </c>
      <c r="AO163" t="s">
        <v>3180</v>
      </c>
      <c r="AP163">
        <v>0.149549327589132</v>
      </c>
      <c r="AQ163">
        <f>(Table2[[#This Row],[Sharpe Ratio]]-AVERAGE(Table2[Sharpe Ratio]))/_xlfn.STDEV.P(Table2[Sharpe Ratio])</f>
        <v>1.084343239636214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2.9148514841595556</v>
      </c>
      <c r="AS163">
        <f>_xlfn.RANK.AVG(Table2[[#This Row],[1Y Return vs Nifty Z-Score]],Table2[1Y Return vs Nifty Z-Score])</f>
        <v>340</v>
      </c>
      <c r="AT163">
        <f>_xlfn.RANK.AVG(Table2[[#This Row],[6M Return vs Nifty Z-Score]],Table2[6M Return vs Nifty Z-Score])</f>
        <v>187</v>
      </c>
      <c r="AU163">
        <f>_xlfn.RANK.AVG(Table2[[#This Row],[Sharpe Ratio Z-Score]],Table2[Sharpe Ratio Z-Score])</f>
        <v>104</v>
      </c>
      <c r="AV163">
        <f>(Table2[[#This Row],[Rank 1Y]]+Table2[[#This Row],[Rank 6M]]+Table2[[#This Row],[Rank Sharpe]])/3</f>
        <v>210.33333333333334</v>
      </c>
    </row>
    <row r="164" spans="1:48" x14ac:dyDescent="0.3">
      <c r="A164" t="s">
        <v>1163</v>
      </c>
      <c r="B164" t="s">
        <v>1164</v>
      </c>
      <c r="C164" t="s">
        <v>3139</v>
      </c>
      <c r="D164" t="s">
        <v>262</v>
      </c>
      <c r="E164">
        <v>10190.132929949999</v>
      </c>
      <c r="F164">
        <v>1571.55</v>
      </c>
      <c r="G164">
        <v>160.81292132439799</v>
      </c>
      <c r="H164">
        <f>(Table2[[#This Row],[1Y Return vs Nifty]]-AVERAGE(Table2[1Y Return vs Nifty]))/_xlfn.STDEV.P(Table2[1Y Return vs Nifty])</f>
        <v>2.7298386237585408</v>
      </c>
      <c r="I164">
        <v>14.0628909250701</v>
      </c>
      <c r="J164">
        <f>(Table2[[#This Row],[1M Return vs Nifty]]-AVERAGE(Table2[1M Return vs Nifty]))/_xlfn.STDEV.P(Table2[1M Return vs Nifty])</f>
        <v>1.6728103922904021</v>
      </c>
      <c r="K164">
        <v>40.032972675871399</v>
      </c>
      <c r="L164">
        <f>(Table2[[#This Row],[6M Return vs Nifty]]-AVERAGE(Table2[6M Return vs Nifty]))/_xlfn.STDEV.P(Table2[6M Return vs Nifty])</f>
        <v>1.1470075547552383</v>
      </c>
      <c r="M164">
        <v>1.03447133052158</v>
      </c>
      <c r="N164">
        <f>(Table2[[#This Row],[1W Return vs Nifty]]-AVERAGE(Table2[1W Return vs Nifty]))/_xlfn.STDEV.P(Table2[1W Return vs Nifty])</f>
        <v>-3.6477240206034739E-2</v>
      </c>
      <c r="O164">
        <v>1538.67</v>
      </c>
      <c r="P164">
        <v>1440.1917236954801</v>
      </c>
      <c r="Q164">
        <v>1171.2175354848</v>
      </c>
      <c r="R164">
        <v>50.627420133005401</v>
      </c>
      <c r="S164" s="1">
        <f>(Table2[[#This Row],[Close Price]]-Table2[[#This Row],[20D EMA]])/Table2[[#This Row],[20D EMA]]</f>
        <v>2.1369104486342022E-2</v>
      </c>
      <c r="T164" s="1">
        <f>(Table2[[#This Row],[Close Price]]-Table2[[#This Row],[50D EMA]])/Table2[[#This Row],[50D EMA]]</f>
        <v>9.1208881528258817E-2</v>
      </c>
      <c r="U164" s="1">
        <f>(Table2[[#This Row],[Close Price]]-Table2[[#This Row],[200D EMA]])/Table2[[#This Row],[200D EMA]]</f>
        <v>0.3418088035622614</v>
      </c>
      <c r="V164">
        <v>1.4013070218238499</v>
      </c>
      <c r="W164">
        <v>1551.55</v>
      </c>
      <c r="X164">
        <v>1622</v>
      </c>
      <c r="Y164">
        <v>1551.55</v>
      </c>
      <c r="Z164">
        <v>1700</v>
      </c>
      <c r="AA164">
        <v>1551.55</v>
      </c>
      <c r="AB164">
        <v>1734.85</v>
      </c>
      <c r="AC164" s="1">
        <f>(Table2[[#This Row],[Close Price]]/Table2[[#This Row],[Day Low]])-1</f>
        <v>1.2890335470980618E-2</v>
      </c>
      <c r="AD164" s="1">
        <f>(Table2[[#This Row],[Day High]]/Table2[[#This Row],[Close Price]])-1</f>
        <v>3.21020648404442E-2</v>
      </c>
      <c r="AE164" s="1">
        <f>(Table2[[#This Row],[Close Price]]/Table2[[#This Row],[Current Week Low]])-1</f>
        <v>1.2890335470980618E-2</v>
      </c>
      <c r="AF164" s="1">
        <f>(Table2[[#This Row],[Current Week High]]/Table2[[#This Row],[Close Price]])-1</f>
        <v>8.1734593235977204E-2</v>
      </c>
      <c r="AG164" s="1">
        <f>(Table2[[#This Row],[Close Price]]/Table2[[#This Row],[Current Month Low]])-1</f>
        <v>1.2890335470980618E-2</v>
      </c>
      <c r="AH164" s="1">
        <f>(Table2[[#This Row],[Current Month High]]/Table2[[#This Row],[Close Price]])-1</f>
        <v>0.10391015239731471</v>
      </c>
      <c r="AI164">
        <v>10.3910152397314</v>
      </c>
      <c r="AJ164">
        <v>185.736363636363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0.35</v>
      </c>
      <c r="AM164" t="s">
        <v>3180</v>
      </c>
      <c r="AN164">
        <v>6.71</v>
      </c>
      <c r="AO164" t="s">
        <v>3180</v>
      </c>
      <c r="AQ164">
        <f>(Table2[[#This Row],[Sharpe Ratio]]-AVERAGE(Table2[Sharpe Ratio]))/_xlfn.STDEV.P(Table2[Sharpe Ratio])</f>
        <v>-0.67957627828303946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4.833603052315107</v>
      </c>
      <c r="AS164">
        <f>_xlfn.RANK.AVG(Table2[[#This Row],[1Y Return vs Nifty Z-Score]],Table2[1Y Return vs Nifty Z-Score])</f>
        <v>18</v>
      </c>
      <c r="AT164">
        <f>_xlfn.RANK.AVG(Table2[[#This Row],[6M Return vs Nifty Z-Score]],Table2[6M Return vs Nifty Z-Score])</f>
        <v>79</v>
      </c>
      <c r="AU164">
        <f>_xlfn.RANK.AVG(Table2[[#This Row],[Sharpe Ratio Z-Score]],Table2[Sharpe Ratio Z-Score])</f>
        <v>538</v>
      </c>
      <c r="AV164">
        <f>(Table2[[#This Row],[Rank 1Y]]+Table2[[#This Row],[Rank 6M]]+Table2[[#This Row],[Rank Sharpe]])/3</f>
        <v>211.66666666666666</v>
      </c>
    </row>
    <row r="165" spans="1:48" x14ac:dyDescent="0.3">
      <c r="A165" t="s">
        <v>225</v>
      </c>
      <c r="B165" t="s">
        <v>226</v>
      </c>
      <c r="C165" t="s">
        <v>3133</v>
      </c>
      <c r="D165" t="s">
        <v>51</v>
      </c>
      <c r="E165">
        <v>106645.85037119999</v>
      </c>
      <c r="F165">
        <v>3151.05</v>
      </c>
      <c r="G165">
        <v>30.355586619730701</v>
      </c>
      <c r="H165">
        <f>(Table2[[#This Row],[1Y Return vs Nifty]]-AVERAGE(Table2[1Y Return vs Nifty]))/_xlfn.STDEV.P(Table2[1Y Return vs Nifty])</f>
        <v>0.23888387012795764</v>
      </c>
      <c r="I165">
        <v>-5.44688539754915</v>
      </c>
      <c r="J165">
        <f>(Table2[[#This Row],[1M Return vs Nifty]]-AVERAGE(Table2[1M Return vs Nifty]))/_xlfn.STDEV.P(Table2[1M Return vs Nifty])</f>
        <v>-0.48528170582097835</v>
      </c>
      <c r="K165">
        <v>12.6907605531384</v>
      </c>
      <c r="L165">
        <f>(Table2[[#This Row],[6M Return vs Nifty]]-AVERAGE(Table2[6M Return vs Nifty]))/_xlfn.STDEV.P(Table2[6M Return vs Nifty])</f>
        <v>0.2265728936022964</v>
      </c>
      <c r="M165">
        <v>-0.64475908165445595</v>
      </c>
      <c r="N165">
        <f>(Table2[[#This Row],[1W Return vs Nifty]]-AVERAGE(Table2[1W Return vs Nifty]))/_xlfn.STDEV.P(Table2[1W Return vs Nifty])</f>
        <v>-0.37887798629766034</v>
      </c>
      <c r="O165">
        <v>3256.01</v>
      </c>
      <c r="P165">
        <v>3303.3731072358501</v>
      </c>
      <c r="Q165">
        <v>2962.3453519120399</v>
      </c>
      <c r="R165">
        <v>35.296082870597203</v>
      </c>
      <c r="S165" s="1">
        <f>(Table2[[#This Row],[Close Price]]-Table2[[#This Row],[20D EMA]])/Table2[[#This Row],[20D EMA]]</f>
        <v>-3.2235773231654705E-2</v>
      </c>
      <c r="T165" s="1">
        <f>(Table2[[#This Row],[Close Price]]-Table2[[#This Row],[50D EMA]])/Table2[[#This Row],[50D EMA]]</f>
        <v>-4.6111384421637029E-2</v>
      </c>
      <c r="U165" s="1">
        <f>(Table2[[#This Row],[Close Price]]-Table2[[#This Row],[200D EMA]])/Table2[[#This Row],[200D EMA]]</f>
        <v>6.3701096823893702E-2</v>
      </c>
      <c r="V165">
        <v>1.9192389916909001</v>
      </c>
      <c r="W165">
        <v>3052</v>
      </c>
      <c r="X165">
        <v>3200.35</v>
      </c>
      <c r="Y165">
        <v>3052</v>
      </c>
      <c r="Z165">
        <v>3203.15</v>
      </c>
      <c r="AA165">
        <v>3052</v>
      </c>
      <c r="AB165">
        <v>3242</v>
      </c>
      <c r="AC165" s="1">
        <f>(Table2[[#This Row],[Close Price]]/Table2[[#This Row],[Day Low]])-1</f>
        <v>3.2454128440366992E-2</v>
      </c>
      <c r="AD165" s="1">
        <f>(Table2[[#This Row],[Day High]]/Table2[[#This Row],[Close Price]])-1</f>
        <v>1.5645578457974318E-2</v>
      </c>
      <c r="AE165" s="1">
        <f>(Table2[[#This Row],[Close Price]]/Table2[[#This Row],[Current Week Low]])-1</f>
        <v>3.2454128440366992E-2</v>
      </c>
      <c r="AF165" s="1">
        <f>(Table2[[#This Row],[Current Week High]]/Table2[[#This Row],[Close Price]])-1</f>
        <v>1.6534171149299448E-2</v>
      </c>
      <c r="AG165" s="1">
        <f>(Table2[[#This Row],[Close Price]]/Table2[[#This Row],[Current Month Low]])-1</f>
        <v>3.2454128440366992E-2</v>
      </c>
      <c r="AH165" s="1">
        <f>(Table2[[#This Row],[Current Month High]]/Table2[[#This Row],[Close Price]])-1</f>
        <v>2.88633947414354E-2</v>
      </c>
      <c r="AI165">
        <v>13.952492026467301</v>
      </c>
      <c r="AJ165">
        <v>55.634307164201203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-0.04</v>
      </c>
      <c r="AM165" t="s">
        <v>3181</v>
      </c>
      <c r="AN165">
        <v>-8.2100000000000009</v>
      </c>
      <c r="AO165" t="s">
        <v>3181</v>
      </c>
      <c r="AP165">
        <v>0.115379583106433</v>
      </c>
      <c r="AQ165">
        <f>(Table2[[#This Row],[Sharpe Ratio]]-AVERAGE(Table2[Sharpe Ratio]))/_xlfn.STDEV.P(Table2[Sharpe Ratio])</f>
        <v>0.6813144852646924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227</v>
      </c>
      <c r="AT165">
        <f>_xlfn.RANK.AVG(Table2[[#This Row],[6M Return vs Nifty Z-Score]],Table2[6M Return vs Nifty Z-Score])</f>
        <v>235</v>
      </c>
      <c r="AU165">
        <f>_xlfn.RANK.AVG(Table2[[#This Row],[Sharpe Ratio Z-Score]],Table2[Sharpe Ratio Z-Score])</f>
        <v>174</v>
      </c>
      <c r="AV165">
        <f>(Table2[[#This Row],[Rank 1Y]]+Table2[[#This Row],[Rank 6M]]+Table2[[#This Row],[Rank Sharpe]])/3</f>
        <v>212</v>
      </c>
    </row>
    <row r="166" spans="1:48" x14ac:dyDescent="0.3">
      <c r="A166" t="s">
        <v>410</v>
      </c>
      <c r="B166" t="s">
        <v>411</v>
      </c>
      <c r="C166" t="s">
        <v>3128</v>
      </c>
      <c r="D166" t="s">
        <v>21</v>
      </c>
      <c r="E166">
        <v>54041.086622324998</v>
      </c>
      <c r="F166">
        <v>8099.25</v>
      </c>
      <c r="G166">
        <v>35.369040381202304</v>
      </c>
      <c r="H166">
        <f>(Table2[[#This Row],[1Y Return vs Nifty]]-AVERAGE(Table2[1Y Return vs Nifty]))/_xlfn.STDEV.P(Table2[1Y Return vs Nifty])</f>
        <v>0.33461084866478058</v>
      </c>
      <c r="I166">
        <v>13.919865084830199</v>
      </c>
      <c r="J166">
        <f>(Table2[[#This Row],[1M Return vs Nifty]]-AVERAGE(Table2[1M Return vs Nifty]))/_xlfn.STDEV.P(Table2[1M Return vs Nifty])</f>
        <v>1.656989455620328</v>
      </c>
      <c r="K166">
        <v>70.310745862994295</v>
      </c>
      <c r="L166">
        <f>(Table2[[#This Row],[6M Return vs Nifty]]-AVERAGE(Table2[6M Return vs Nifty]))/_xlfn.STDEV.P(Table2[6M Return vs Nifty])</f>
        <v>2.166263486896308</v>
      </c>
      <c r="M166">
        <v>8.32621496520742</v>
      </c>
      <c r="N166">
        <f>(Table2[[#This Row],[1W Return vs Nifty]]-AVERAGE(Table2[1W Return vs Nifty]))/_xlfn.STDEV.P(Table2[1W Return vs Nifty])</f>
        <v>1.4503338863206334</v>
      </c>
      <c r="O166">
        <v>7645.8</v>
      </c>
      <c r="P166">
        <v>7226.2064125385104</v>
      </c>
      <c r="Q166">
        <v>6265.6821524278903</v>
      </c>
      <c r="R166">
        <v>78.785090377203801</v>
      </c>
      <c r="S166" s="1">
        <f>(Table2[[#This Row],[Close Price]]-Table2[[#This Row],[20D EMA]])/Table2[[#This Row],[20D EMA]]</f>
        <v>5.9307070548536428E-2</v>
      </c>
      <c r="T166" s="1">
        <f>(Table2[[#This Row],[Close Price]]-Table2[[#This Row],[50D EMA]])/Table2[[#This Row],[50D EMA]]</f>
        <v>0.12081630908669215</v>
      </c>
      <c r="U166" s="1">
        <f>(Table2[[#This Row],[Close Price]]-Table2[[#This Row],[200D EMA]])/Table2[[#This Row],[200D EMA]]</f>
        <v>0.29263658815850085</v>
      </c>
      <c r="V166">
        <v>0.90489327812138998</v>
      </c>
      <c r="W166">
        <v>8025</v>
      </c>
      <c r="X166">
        <v>8159.95</v>
      </c>
      <c r="Y166">
        <v>7862.9</v>
      </c>
      <c r="Z166">
        <v>8159.95</v>
      </c>
      <c r="AA166">
        <v>7468.9</v>
      </c>
      <c r="AB166">
        <v>8159.95</v>
      </c>
      <c r="AC166" s="1">
        <f>(Table2[[#This Row],[Close Price]]/Table2[[#This Row],[Day Low]])-1</f>
        <v>9.2523364485981308E-3</v>
      </c>
      <c r="AD166" s="1">
        <f>(Table2[[#This Row],[Day High]]/Table2[[#This Row],[Close Price]])-1</f>
        <v>7.4945210976324894E-3</v>
      </c>
      <c r="AE166" s="1">
        <f>(Table2[[#This Row],[Close Price]]/Table2[[#This Row],[Current Week Low]])-1</f>
        <v>3.0058884126721752E-2</v>
      </c>
      <c r="AF166" s="1">
        <f>(Table2[[#This Row],[Current Week High]]/Table2[[#This Row],[Close Price]])-1</f>
        <v>7.4945210976324894E-3</v>
      </c>
      <c r="AG166" s="1">
        <f>(Table2[[#This Row],[Close Price]]/Table2[[#This Row],[Current Month Low]])-1</f>
        <v>8.4396631364725749E-2</v>
      </c>
      <c r="AH166" s="1">
        <f>(Table2[[#This Row],[Current Month High]]/Table2[[#This Row],[Close Price]])-1</f>
        <v>7.4945210976324894E-3</v>
      </c>
      <c r="AI166">
        <v>0.74945210976324805</v>
      </c>
      <c r="AJ166">
        <v>88.914805528019102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0.31</v>
      </c>
      <c r="AM166" t="s">
        <v>3180</v>
      </c>
      <c r="AN166">
        <v>4.6399999999999997</v>
      </c>
      <c r="AO166" t="s">
        <v>3180</v>
      </c>
      <c r="AP166">
        <v>3.5028415923768999E-2</v>
      </c>
      <c r="AQ166">
        <f>(Table2[[#This Row],[Sharpe Ratio]]-AVERAGE(Table2[Sharpe Ratio]))/_xlfn.STDEV.P(Table2[Sharpe Ratio])</f>
        <v>-0.2664195792473702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5.3417780982546796</v>
      </c>
      <c r="AS166">
        <f>_xlfn.RANK.AVG(Table2[[#This Row],[1Y Return vs Nifty Z-Score]],Table2[1Y Return vs Nifty Z-Score])</f>
        <v>199</v>
      </c>
      <c r="AT166">
        <f>_xlfn.RANK.AVG(Table2[[#This Row],[6M Return vs Nifty Z-Score]],Table2[6M Return vs Nifty Z-Score])</f>
        <v>25</v>
      </c>
      <c r="AU166">
        <f>_xlfn.RANK.AVG(Table2[[#This Row],[Sharpe Ratio Z-Score]],Table2[Sharpe Ratio Z-Score])</f>
        <v>414</v>
      </c>
      <c r="AV166">
        <f>(Table2[[#This Row],[Rank 1Y]]+Table2[[#This Row],[Rank 6M]]+Table2[[#This Row],[Rank Sharpe]])/3</f>
        <v>212.66666666666666</v>
      </c>
    </row>
    <row r="167" spans="1:48" x14ac:dyDescent="0.3">
      <c r="A167" t="s">
        <v>206</v>
      </c>
      <c r="B167" t="s">
        <v>207</v>
      </c>
      <c r="C167" t="s">
        <v>3129</v>
      </c>
      <c r="D167" t="s">
        <v>208</v>
      </c>
      <c r="E167">
        <v>120131.88409665</v>
      </c>
      <c r="F167">
        <v>10794.15</v>
      </c>
      <c r="G167">
        <v>29.303434523649901</v>
      </c>
      <c r="H167">
        <f>(Table2[[#This Row],[1Y Return vs Nifty]]-AVERAGE(Table2[1Y Return vs Nifty]))/_xlfn.STDEV.P(Table2[1Y Return vs Nifty])</f>
        <v>0.21879405861059045</v>
      </c>
      <c r="I167">
        <v>4.3326165086161899</v>
      </c>
      <c r="J167">
        <f>(Table2[[#This Row],[1M Return vs Nifty]]-AVERAGE(Table2[1M Return vs Nifty]))/_xlfn.STDEV.P(Table2[1M Return vs Nifty])</f>
        <v>0.5964870155708607</v>
      </c>
      <c r="K167">
        <v>20.1244550102275</v>
      </c>
      <c r="L167">
        <f>(Table2[[#This Row],[6M Return vs Nifty]]-AVERAGE(Table2[6M Return vs Nifty]))/_xlfn.STDEV.P(Table2[6M Return vs Nifty])</f>
        <v>0.47681709505944575</v>
      </c>
      <c r="M167">
        <v>3.71850484537593</v>
      </c>
      <c r="N167">
        <f>(Table2[[#This Row],[1W Return vs Nifty]]-AVERAGE(Table2[1W Return vs Nifty]))/_xlfn.STDEV.P(Table2[1W Return vs Nifty])</f>
        <v>0.51080624832377874</v>
      </c>
      <c r="O167">
        <v>10504.45</v>
      </c>
      <c r="P167">
        <v>10364.6610956397</v>
      </c>
      <c r="Q167">
        <v>9325.4482042807704</v>
      </c>
      <c r="R167">
        <v>67.348346004017202</v>
      </c>
      <c r="S167" s="1">
        <f>(Table2[[#This Row],[Close Price]]-Table2[[#This Row],[20D EMA]])/Table2[[#This Row],[20D EMA]]</f>
        <v>2.7578788037450688E-2</v>
      </c>
      <c r="T167" s="1">
        <f>(Table2[[#This Row],[Close Price]]-Table2[[#This Row],[50D EMA]])/Table2[[#This Row],[50D EMA]]</f>
        <v>4.1437814550538569E-2</v>
      </c>
      <c r="U167" s="1">
        <f>(Table2[[#This Row],[Close Price]]-Table2[[#This Row],[200D EMA]])/Table2[[#This Row],[200D EMA]]</f>
        <v>0.15749396313681027</v>
      </c>
      <c r="V167">
        <v>0.68985768400076497</v>
      </c>
      <c r="W167">
        <v>10624</v>
      </c>
      <c r="X167">
        <v>10888.7</v>
      </c>
      <c r="Y167">
        <v>10390.1</v>
      </c>
      <c r="Z167">
        <v>10897.8</v>
      </c>
      <c r="AA167">
        <v>10110.049999999999</v>
      </c>
      <c r="AB167">
        <v>10897.8</v>
      </c>
      <c r="AC167" s="1">
        <f>(Table2[[#This Row],[Close Price]]/Table2[[#This Row],[Day Low]])-1</f>
        <v>1.6015624999999867E-2</v>
      </c>
      <c r="AD167" s="1">
        <f>(Table2[[#This Row],[Day High]]/Table2[[#This Row],[Close Price]])-1</f>
        <v>8.7593742907039474E-3</v>
      </c>
      <c r="AE167" s="1">
        <f>(Table2[[#This Row],[Close Price]]/Table2[[#This Row],[Current Week Low]])-1</f>
        <v>3.888797990394699E-2</v>
      </c>
      <c r="AF167" s="1">
        <f>(Table2[[#This Row],[Current Week High]]/Table2[[#This Row],[Close Price]])-1</f>
        <v>9.6024235349703169E-3</v>
      </c>
      <c r="AG167" s="1">
        <f>(Table2[[#This Row],[Close Price]]/Table2[[#This Row],[Current Month Low]])-1</f>
        <v>6.7665342901370495E-2</v>
      </c>
      <c r="AH167" s="1">
        <f>(Table2[[#This Row],[Current Month High]]/Table2[[#This Row],[Close Price]])-1</f>
        <v>9.6024235349703169E-3</v>
      </c>
      <c r="AI167">
        <v>5.1495485980832303</v>
      </c>
      <c r="AJ167">
        <v>53.413160886867502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0.08</v>
      </c>
      <c r="AM167" t="s">
        <v>3180</v>
      </c>
      <c r="AN167">
        <v>6.28</v>
      </c>
      <c r="AO167" t="s">
        <v>3180</v>
      </c>
      <c r="AP167">
        <v>0.1000860415327</v>
      </c>
      <c r="AQ167">
        <f>(Table2[[#This Row],[Sharpe Ratio]]-AVERAGE(Table2[Sharpe Ratio]))/_xlfn.STDEV.P(Table2[Sharpe Ratio])</f>
        <v>0.50092867601430291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2.3038330935789784</v>
      </c>
      <c r="AS167">
        <f>_xlfn.RANK.AVG(Table2[[#This Row],[1Y Return vs Nifty Z-Score]],Table2[1Y Return vs Nifty Z-Score])</f>
        <v>236</v>
      </c>
      <c r="AT167">
        <f>_xlfn.RANK.AVG(Table2[[#This Row],[6M Return vs Nifty Z-Score]],Table2[6M Return vs Nifty Z-Score])</f>
        <v>180</v>
      </c>
      <c r="AU167">
        <f>_xlfn.RANK.AVG(Table2[[#This Row],[Sharpe Ratio Z-Score]],Table2[Sharpe Ratio Z-Score])</f>
        <v>224</v>
      </c>
      <c r="AV167">
        <f>(Table2[[#This Row],[Rank 1Y]]+Table2[[#This Row],[Rank 6M]]+Table2[[#This Row],[Rank Sharpe]])/3</f>
        <v>213.33333333333334</v>
      </c>
    </row>
    <row r="168" spans="1:48" x14ac:dyDescent="0.3">
      <c r="A168" t="s">
        <v>55</v>
      </c>
      <c r="B168" t="s">
        <v>56</v>
      </c>
      <c r="C168" t="s">
        <v>3134</v>
      </c>
      <c r="D168" t="s">
        <v>57</v>
      </c>
      <c r="E168">
        <v>368764.21307602001</v>
      </c>
      <c r="F168">
        <v>380.3</v>
      </c>
      <c r="G168">
        <v>33.191159063984699</v>
      </c>
      <c r="H168">
        <f>(Table2[[#This Row],[1Y Return vs Nifty]]-AVERAGE(Table2[1Y Return vs Nifty]))/_xlfn.STDEV.P(Table2[1Y Return vs Nifty])</f>
        <v>0.29302634264794614</v>
      </c>
      <c r="I168">
        <v>-3.1753215061722901</v>
      </c>
      <c r="J168">
        <f>(Table2[[#This Row],[1M Return vs Nifty]]-AVERAGE(Table2[1M Return vs Nifty]))/_xlfn.STDEV.P(Table2[1M Return vs Nifty])</f>
        <v>-0.23401054805521895</v>
      </c>
      <c r="K168">
        <v>8.9027056969772603E-2</v>
      </c>
      <c r="L168">
        <f>(Table2[[#This Row],[6M Return vs Nifty]]-AVERAGE(Table2[6M Return vs Nifty]))/_xlfn.STDEV.P(Table2[6M Return vs Nifty])</f>
        <v>-0.19764560958318242</v>
      </c>
      <c r="M168">
        <v>-0.63498593152620197</v>
      </c>
      <c r="N168">
        <f>(Table2[[#This Row],[1W Return vs Nifty]]-AVERAGE(Table2[1W Return vs Nifty]))/_xlfn.STDEV.P(Table2[1W Return vs Nifty])</f>
        <v>-0.37688520801582631</v>
      </c>
      <c r="O168">
        <v>405.61</v>
      </c>
      <c r="P168">
        <v>409.15574430605102</v>
      </c>
      <c r="Q168">
        <v>370.83355689966697</v>
      </c>
      <c r="R168">
        <v>22.7758805414487</v>
      </c>
      <c r="S168" s="1">
        <f>(Table2[[#This Row],[Close Price]]-Table2[[#This Row],[20D EMA]])/Table2[[#This Row],[20D EMA]]</f>
        <v>-6.2399842212963193E-2</v>
      </c>
      <c r="T168" s="1">
        <f>(Table2[[#This Row],[Close Price]]-Table2[[#This Row],[50D EMA]])/Table2[[#This Row],[50D EMA]]</f>
        <v>-7.0525086614613763E-2</v>
      </c>
      <c r="U168" s="1">
        <f>(Table2[[#This Row],[Close Price]]-Table2[[#This Row],[200D EMA]])/Table2[[#This Row],[200D EMA]]</f>
        <v>2.5527471622246653E-2</v>
      </c>
      <c r="V168">
        <v>0.69442955827944697</v>
      </c>
      <c r="W168">
        <v>379.05</v>
      </c>
      <c r="X168">
        <v>394.8</v>
      </c>
      <c r="Y168">
        <v>379.05</v>
      </c>
      <c r="Z168">
        <v>400.9</v>
      </c>
      <c r="AA168">
        <v>379.05</v>
      </c>
      <c r="AB168">
        <v>415.45</v>
      </c>
      <c r="AC168" s="1">
        <f>(Table2[[#This Row],[Close Price]]/Table2[[#This Row],[Day Low]])-1</f>
        <v>3.2977179791584543E-3</v>
      </c>
      <c r="AD168" s="1">
        <f>(Table2[[#This Row],[Day High]]/Table2[[#This Row],[Close Price]])-1</f>
        <v>3.8127793846962854E-2</v>
      </c>
      <c r="AE168" s="1">
        <f>(Table2[[#This Row],[Close Price]]/Table2[[#This Row],[Current Week Low]])-1</f>
        <v>3.2977179791584543E-3</v>
      </c>
      <c r="AF168" s="1">
        <f>(Table2[[#This Row],[Current Week High]]/Table2[[#This Row],[Close Price]])-1</f>
        <v>5.4167762292926636E-2</v>
      </c>
      <c r="AG168" s="1">
        <f>(Table2[[#This Row],[Close Price]]/Table2[[#This Row],[Current Month Low]])-1</f>
        <v>3.2977179791584543E-3</v>
      </c>
      <c r="AH168" s="1">
        <f>(Table2[[#This Row],[Current Month High]]/Table2[[#This Row],[Close Price]])-1</f>
        <v>9.2427031291085981E-2</v>
      </c>
      <c r="AI168">
        <v>17.920063108072501</v>
      </c>
      <c r="AJ168">
        <v>56.502057613168702</v>
      </c>
      <c r="AK168" t="str">
        <f>IF(AND(Table2[[#This Row],[20D EMA]]&gt;Table2[[#This Row],[50D EMA]],Table2[[#This Row],[50D EMA]]&gt;Table2[[#This Row],[200D EMA]]),"Uptrend","Downtrend/NoTrend")</f>
        <v>Downtrend/NoTrend</v>
      </c>
      <c r="AL168">
        <v>0.06</v>
      </c>
      <c r="AM168" t="s">
        <v>3180</v>
      </c>
      <c r="AN168">
        <v>-4.66</v>
      </c>
      <c r="AO168" t="s">
        <v>3181</v>
      </c>
      <c r="AP168">
        <v>0.17306502913402799</v>
      </c>
      <c r="AQ168">
        <f>(Table2[[#This Row],[Sharpe Ratio]]-AVERAGE(Table2[Sharpe Ratio]))/_xlfn.STDEV.P(Table2[Sharpe Ratio])</f>
        <v>1.3617086119939323</v>
      </c>
      <c r="AR1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8">
        <f>_xlfn.RANK.AVG(Table2[[#This Row],[1Y Return vs Nifty Z-Score]],Table2[1Y Return vs Nifty Z-Score])</f>
        <v>214</v>
      </c>
      <c r="AT168">
        <f>_xlfn.RANK.AVG(Table2[[#This Row],[6M Return vs Nifty Z-Score]],Table2[6M Return vs Nifty Z-Score])</f>
        <v>373</v>
      </c>
      <c r="AU168">
        <f>_xlfn.RANK.AVG(Table2[[#This Row],[Sharpe Ratio Z-Score]],Table2[Sharpe Ratio Z-Score])</f>
        <v>60</v>
      </c>
      <c r="AV168">
        <f>(Table2[[#This Row],[Rank 1Y]]+Table2[[#This Row],[Rank 6M]]+Table2[[#This Row],[Rank Sharpe]])/3</f>
        <v>215.66666666666666</v>
      </c>
    </row>
    <row r="169" spans="1:48" x14ac:dyDescent="0.3">
      <c r="A169" t="s">
        <v>136</v>
      </c>
      <c r="B169" t="s">
        <v>137</v>
      </c>
      <c r="C169" t="s">
        <v>3129</v>
      </c>
      <c r="D169" t="s">
        <v>138</v>
      </c>
      <c r="E169">
        <v>189911.52919199999</v>
      </c>
      <c r="F169">
        <v>145.32</v>
      </c>
      <c r="G169">
        <v>71.959113300566798</v>
      </c>
      <c r="H169">
        <f>(Table2[[#This Row],[1Y Return vs Nifty]]-AVERAGE(Table2[1Y Return vs Nifty]))/_xlfn.STDEV.P(Table2[1Y Return vs Nifty])</f>
        <v>1.0332623754686612</v>
      </c>
      <c r="I169">
        <v>0.46191564927214501</v>
      </c>
      <c r="J169">
        <f>(Table2[[#This Row],[1M Return vs Nifty]]-AVERAGE(Table2[1M Return vs Nifty]))/_xlfn.STDEV.P(Table2[1M Return vs Nifty])</f>
        <v>0.16832583111798574</v>
      </c>
      <c r="K169">
        <v>-8.6869608999747996</v>
      </c>
      <c r="L169">
        <f>(Table2[[#This Row],[6M Return vs Nifty]]-AVERAGE(Table2[6M Return vs Nifty]))/_xlfn.STDEV.P(Table2[6M Return vs Nifty])</f>
        <v>-0.49307611334686852</v>
      </c>
      <c r="M169">
        <v>-1.3953518942201</v>
      </c>
      <c r="N169">
        <f>(Table2[[#This Row],[1W Return vs Nifty]]-AVERAGE(Table2[1W Return vs Nifty]))/_xlfn.STDEV.P(Table2[1W Return vs Nifty])</f>
        <v>-0.531926392978462</v>
      </c>
      <c r="O169">
        <v>149.85</v>
      </c>
      <c r="P169">
        <v>155.70935367055799</v>
      </c>
      <c r="Q169">
        <v>151.314289279154</v>
      </c>
      <c r="R169">
        <v>38.7406153806606</v>
      </c>
      <c r="S169" s="1">
        <f>(Table2[[#This Row],[Close Price]]-Table2[[#This Row],[20D EMA]])/Table2[[#This Row],[20D EMA]]</f>
        <v>-3.0230230230230238E-2</v>
      </c>
      <c r="T169" s="1">
        <f>(Table2[[#This Row],[Close Price]]-Table2[[#This Row],[50D EMA]])/Table2[[#This Row],[50D EMA]]</f>
        <v>-6.6722733256855377E-2</v>
      </c>
      <c r="U169" s="1">
        <f>(Table2[[#This Row],[Close Price]]-Table2[[#This Row],[200D EMA]])/Table2[[#This Row],[200D EMA]]</f>
        <v>-3.9614826251441235E-2</v>
      </c>
      <c r="V169">
        <v>1.3379213203598099</v>
      </c>
      <c r="W169">
        <v>144.61000000000001</v>
      </c>
      <c r="X169">
        <v>150.25</v>
      </c>
      <c r="Y169">
        <v>144.61000000000001</v>
      </c>
      <c r="Z169">
        <v>151.19999999999999</v>
      </c>
      <c r="AA169">
        <v>144.61000000000001</v>
      </c>
      <c r="AB169">
        <v>161</v>
      </c>
      <c r="AC169" s="1">
        <f>(Table2[[#This Row],[Close Price]]/Table2[[#This Row],[Day Low]])-1</f>
        <v>4.9097572781964249E-3</v>
      </c>
      <c r="AD169" s="1">
        <f>(Table2[[#This Row],[Day High]]/Table2[[#This Row],[Close Price]])-1</f>
        <v>3.3925130745940058E-2</v>
      </c>
      <c r="AE169" s="1">
        <f>(Table2[[#This Row],[Close Price]]/Table2[[#This Row],[Current Week Low]])-1</f>
        <v>4.9097572781964249E-3</v>
      </c>
      <c r="AF169" s="1">
        <f>(Table2[[#This Row],[Current Week High]]/Table2[[#This Row],[Close Price]])-1</f>
        <v>4.0462427745664664E-2</v>
      </c>
      <c r="AG169" s="1">
        <f>(Table2[[#This Row],[Close Price]]/Table2[[#This Row],[Current Month Low]])-1</f>
        <v>4.9097572781964249E-3</v>
      </c>
      <c r="AH169" s="1">
        <f>(Table2[[#This Row],[Current Month High]]/Table2[[#This Row],[Close Price]])-1</f>
        <v>0.10789980732177273</v>
      </c>
      <c r="AI169">
        <v>57.583264519680696</v>
      </c>
      <c r="AJ169">
        <v>99.889958734525393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-0.2</v>
      </c>
      <c r="AM169" t="s">
        <v>3181</v>
      </c>
      <c r="AN169">
        <v>8.1</v>
      </c>
      <c r="AO169" t="s">
        <v>3180</v>
      </c>
      <c r="AP169">
        <v>0.16072682654411799</v>
      </c>
      <c r="AQ169">
        <f>(Table2[[#This Row],[Sharpe Ratio]]-AVERAGE(Table2[Sharpe Ratio]))/_xlfn.STDEV.P(Table2[Sharpe Ratio])</f>
        <v>1.2161807335659069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92</v>
      </c>
      <c r="AT169">
        <f>_xlfn.RANK.AVG(Table2[[#This Row],[6M Return vs Nifty Z-Score]],Table2[6M Return vs Nifty Z-Score])</f>
        <v>479</v>
      </c>
      <c r="AU169">
        <f>_xlfn.RANK.AVG(Table2[[#This Row],[Sharpe Ratio Z-Score]],Table2[Sharpe Ratio Z-Score])</f>
        <v>78</v>
      </c>
      <c r="AV169">
        <f>(Table2[[#This Row],[Rank 1Y]]+Table2[[#This Row],[Rank 6M]]+Table2[[#This Row],[Rank Sharpe]])/3</f>
        <v>216.33333333333334</v>
      </c>
    </row>
    <row r="170" spans="1:48" x14ac:dyDescent="0.3">
      <c r="A170" t="s">
        <v>1000</v>
      </c>
      <c r="B170" t="s">
        <v>1001</v>
      </c>
      <c r="C170" t="s">
        <v>3133</v>
      </c>
      <c r="D170" t="s">
        <v>51</v>
      </c>
      <c r="E170">
        <v>13624.75736994</v>
      </c>
      <c r="F170">
        <v>562.15</v>
      </c>
      <c r="G170">
        <v>30.004571830815301</v>
      </c>
      <c r="H170">
        <f>(Table2[[#This Row],[1Y Return vs Nifty]]-AVERAGE(Table2[1Y Return vs Nifty]))/_xlfn.STDEV.P(Table2[1Y Return vs Nifty])</f>
        <v>0.23218158727799099</v>
      </c>
      <c r="I170">
        <v>-1.2939598943111399</v>
      </c>
      <c r="J170">
        <f>(Table2[[#This Row],[1M Return vs Nifty]]-AVERAGE(Table2[1M Return vs Nifty]))/_xlfn.STDEV.P(Table2[1M Return vs Nifty])</f>
        <v>-2.5901979248083101E-2</v>
      </c>
      <c r="K170">
        <v>30.4445301955638</v>
      </c>
      <c r="L170">
        <f>(Table2[[#This Row],[6M Return vs Nifty]]-AVERAGE(Table2[6M Return vs Nifty]))/_xlfn.STDEV.P(Table2[6M Return vs Nifty])</f>
        <v>0.82422698507307157</v>
      </c>
      <c r="M170">
        <v>5.5114944141404401</v>
      </c>
      <c r="N170">
        <f>(Table2[[#This Row],[1W Return vs Nifty]]-AVERAGE(Table2[1W Return vs Nifty]))/_xlfn.STDEV.P(Table2[1W Return vs Nifty])</f>
        <v>0.87640287022149621</v>
      </c>
      <c r="O170">
        <v>569.62</v>
      </c>
      <c r="P170">
        <v>578.32299248265997</v>
      </c>
      <c r="Q170">
        <v>519.754026235678</v>
      </c>
      <c r="R170">
        <v>45.900777567323203</v>
      </c>
      <c r="S170" s="1">
        <f>(Table2[[#This Row],[Close Price]]-Table2[[#This Row],[20D EMA]])/Table2[[#This Row],[20D EMA]]</f>
        <v>-1.3114005828447083E-2</v>
      </c>
      <c r="T170" s="1">
        <f>(Table2[[#This Row],[Close Price]]-Table2[[#This Row],[50D EMA]])/Table2[[#This Row],[50D EMA]]</f>
        <v>-2.7965328532472123E-2</v>
      </c>
      <c r="U170" s="1">
        <f>(Table2[[#This Row],[Close Price]]-Table2[[#This Row],[200D EMA]])/Table2[[#This Row],[200D EMA]]</f>
        <v>8.1569303217091174E-2</v>
      </c>
      <c r="V170">
        <v>0.62797961485984299</v>
      </c>
      <c r="W170">
        <v>558</v>
      </c>
      <c r="X170">
        <v>581.29999999999995</v>
      </c>
      <c r="Y170">
        <v>558</v>
      </c>
      <c r="Z170">
        <v>589.70000000000005</v>
      </c>
      <c r="AA170">
        <v>538.9</v>
      </c>
      <c r="AB170">
        <v>592.1</v>
      </c>
      <c r="AC170" s="1">
        <f>(Table2[[#This Row],[Close Price]]/Table2[[#This Row],[Day Low]])-1</f>
        <v>7.4372759856631276E-3</v>
      </c>
      <c r="AD170" s="1">
        <f>(Table2[[#This Row],[Day High]]/Table2[[#This Row],[Close Price]])-1</f>
        <v>3.4065640843191192E-2</v>
      </c>
      <c r="AE170" s="1">
        <f>(Table2[[#This Row],[Close Price]]/Table2[[#This Row],[Current Week Low]])-1</f>
        <v>7.4372759856631276E-3</v>
      </c>
      <c r="AF170" s="1">
        <f>(Table2[[#This Row],[Current Week High]]/Table2[[#This Row],[Close Price]])-1</f>
        <v>4.9008271813572923E-2</v>
      </c>
      <c r="AG170" s="1">
        <f>(Table2[[#This Row],[Close Price]]/Table2[[#This Row],[Current Month Low]])-1</f>
        <v>4.3143440341436357E-2</v>
      </c>
      <c r="AH170" s="1">
        <f>(Table2[[#This Row],[Current Month High]]/Table2[[#This Row],[Close Price]])-1</f>
        <v>5.3277594947967799E-2</v>
      </c>
      <c r="AI170">
        <v>28.2575824957751</v>
      </c>
      <c r="AJ170">
        <v>56.109414051652301</v>
      </c>
      <c r="AK170" t="str">
        <f>IF(AND(Table2[[#This Row],[20D EMA]]&gt;Table2[[#This Row],[50D EMA]],Table2[[#This Row],[50D EMA]]&gt;Table2[[#This Row],[200D EMA]]),"Uptrend","Downtrend/NoTrend")</f>
        <v>Downtrend/NoTrend</v>
      </c>
      <c r="AL170">
        <v>-0.16</v>
      </c>
      <c r="AM170" t="s">
        <v>3181</v>
      </c>
      <c r="AN170">
        <v>4.18</v>
      </c>
      <c r="AO170" t="s">
        <v>3180</v>
      </c>
      <c r="AP170">
        <v>6.8878851094180002E-2</v>
      </c>
      <c r="AQ170">
        <f>(Table2[[#This Row],[Sharpe Ratio]]-AVERAGE(Table2[Sharpe Ratio]))/_xlfn.STDEV.P(Table2[Sharpe Ratio])</f>
        <v>0.13284295338796545</v>
      </c>
      <c r="AR1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0">
        <f>_xlfn.RANK.AVG(Table2[[#This Row],[1Y Return vs Nifty Z-Score]],Table2[1Y Return vs Nifty Z-Score])</f>
        <v>230</v>
      </c>
      <c r="AT170">
        <f>_xlfn.RANK.AVG(Table2[[#This Row],[6M Return vs Nifty Z-Score]],Table2[6M Return vs Nifty Z-Score])</f>
        <v>113</v>
      </c>
      <c r="AU170">
        <f>_xlfn.RANK.AVG(Table2[[#This Row],[Sharpe Ratio Z-Score]],Table2[Sharpe Ratio Z-Score])</f>
        <v>306</v>
      </c>
      <c r="AV170">
        <f>(Table2[[#This Row],[Rank 1Y]]+Table2[[#This Row],[Rank 6M]]+Table2[[#This Row],[Rank Sharpe]])/3</f>
        <v>216.33333333333334</v>
      </c>
    </row>
    <row r="171" spans="1:48" x14ac:dyDescent="0.3">
      <c r="A171" t="s">
        <v>1179</v>
      </c>
      <c r="B171" t="s">
        <v>1180</v>
      </c>
      <c r="C171" t="s">
        <v>3140</v>
      </c>
      <c r="D171" t="s">
        <v>289</v>
      </c>
      <c r="E171">
        <v>10111.863649999999</v>
      </c>
      <c r="F171">
        <v>1472.5</v>
      </c>
      <c r="G171">
        <v>46.111121362480802</v>
      </c>
      <c r="H171">
        <f>(Table2[[#This Row],[1Y Return vs Nifty]]-AVERAGE(Table2[1Y Return vs Nifty]))/_xlfn.STDEV.P(Table2[1Y Return vs Nifty])</f>
        <v>0.53972034093499976</v>
      </c>
      <c r="I171">
        <v>-14.223474515897299</v>
      </c>
      <c r="J171">
        <f>(Table2[[#This Row],[1M Return vs Nifty]]-AVERAGE(Table2[1M Return vs Nifty]))/_xlfn.STDEV.P(Table2[1M Return vs Nifty])</f>
        <v>-1.4561122941100921</v>
      </c>
      <c r="K171">
        <v>45.0400869374579</v>
      </c>
      <c r="L171">
        <f>(Table2[[#This Row],[6M Return vs Nifty]]-AVERAGE(Table2[6M Return vs Nifty]))/_xlfn.STDEV.P(Table2[6M Return vs Nifty])</f>
        <v>1.3155645646281016</v>
      </c>
      <c r="M171">
        <v>-1.9721477398838601</v>
      </c>
      <c r="N171">
        <f>(Table2[[#This Row],[1W Return vs Nifty]]-AVERAGE(Table2[1W Return vs Nifty]))/_xlfn.STDEV.P(Table2[1W Return vs Nifty])</f>
        <v>-0.64953701178681045</v>
      </c>
      <c r="O171">
        <v>1584.18</v>
      </c>
      <c r="P171">
        <v>1577.92688298336</v>
      </c>
      <c r="Q171">
        <v>1309.40733002463</v>
      </c>
      <c r="R171">
        <v>32.420363359045297</v>
      </c>
      <c r="S171" s="1">
        <f>(Table2[[#This Row],[Close Price]]-Table2[[#This Row],[20D EMA]])/Table2[[#This Row],[20D EMA]]</f>
        <v>-7.0497039477837156E-2</v>
      </c>
      <c r="T171" s="1">
        <f>(Table2[[#This Row],[Close Price]]-Table2[[#This Row],[50D EMA]])/Table2[[#This Row],[50D EMA]]</f>
        <v>-6.6813541311895985E-2</v>
      </c>
      <c r="U171" s="1">
        <f>(Table2[[#This Row],[Close Price]]-Table2[[#This Row],[200D EMA]])/Table2[[#This Row],[200D EMA]]</f>
        <v>0.12455457231349254</v>
      </c>
      <c r="V171">
        <v>0.98751805386612901</v>
      </c>
      <c r="W171">
        <v>1462.45</v>
      </c>
      <c r="X171">
        <v>1530</v>
      </c>
      <c r="Y171">
        <v>1462.45</v>
      </c>
      <c r="Z171">
        <v>1542.15</v>
      </c>
      <c r="AA171">
        <v>1462.45</v>
      </c>
      <c r="AB171">
        <v>1644.25</v>
      </c>
      <c r="AC171" s="1">
        <f>(Table2[[#This Row],[Close Price]]/Table2[[#This Row],[Day Low]])-1</f>
        <v>6.8720298129849589E-3</v>
      </c>
      <c r="AD171" s="1">
        <f>(Table2[[#This Row],[Day High]]/Table2[[#This Row],[Close Price]])-1</f>
        <v>3.9049235993208864E-2</v>
      </c>
      <c r="AE171" s="1">
        <f>(Table2[[#This Row],[Close Price]]/Table2[[#This Row],[Current Week Low]])-1</f>
        <v>6.8720298129849589E-3</v>
      </c>
      <c r="AF171" s="1">
        <f>(Table2[[#This Row],[Current Week High]]/Table2[[#This Row],[Close Price]])-1</f>
        <v>4.7300509337860897E-2</v>
      </c>
      <c r="AG171" s="1">
        <f>(Table2[[#This Row],[Close Price]]/Table2[[#This Row],[Current Month Low]])-1</f>
        <v>6.8720298129849589E-3</v>
      </c>
      <c r="AH171" s="1">
        <f>(Table2[[#This Row],[Current Month High]]/Table2[[#This Row],[Close Price]])-1</f>
        <v>0.11663837011884559</v>
      </c>
      <c r="AI171">
        <v>27.738539898132402</v>
      </c>
      <c r="AJ171">
        <v>79.573170731707293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-0.02</v>
      </c>
      <c r="AM171" t="s">
        <v>3181</v>
      </c>
      <c r="AN171">
        <v>-8.0299999999999994</v>
      </c>
      <c r="AO171" t="s">
        <v>3181</v>
      </c>
      <c r="AP171">
        <v>2.7977854373628E-2</v>
      </c>
      <c r="AQ171">
        <f>(Table2[[#This Row],[Sharpe Ratio]]-AVERAGE(Table2[Sharpe Ratio]))/_xlfn.STDEV.P(Table2[Sharpe Ratio])</f>
        <v>-0.34958025493260497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-0.59994465526640628</v>
      </c>
      <c r="AS171">
        <f>_xlfn.RANK.AVG(Table2[[#This Row],[1Y Return vs Nifty Z-Score]],Table2[1Y Return vs Nifty Z-Score])</f>
        <v>157</v>
      </c>
      <c r="AT171">
        <f>_xlfn.RANK.AVG(Table2[[#This Row],[6M Return vs Nifty Z-Score]],Table2[6M Return vs Nifty Z-Score])</f>
        <v>62</v>
      </c>
      <c r="AU171">
        <f>_xlfn.RANK.AVG(Table2[[#This Row],[Sharpe Ratio Z-Score]],Table2[Sharpe Ratio Z-Score])</f>
        <v>432</v>
      </c>
      <c r="AV171">
        <f>(Table2[[#This Row],[Rank 1Y]]+Table2[[#This Row],[Rank 6M]]+Table2[[#This Row],[Rank Sharpe]])/3</f>
        <v>217</v>
      </c>
    </row>
    <row r="172" spans="1:48" x14ac:dyDescent="0.3">
      <c r="A172" t="s">
        <v>1261</v>
      </c>
      <c r="B172" t="s">
        <v>1262</v>
      </c>
      <c r="C172" t="s">
        <v>3142</v>
      </c>
      <c r="D172" t="s">
        <v>144</v>
      </c>
      <c r="E172">
        <v>9022.3598038700002</v>
      </c>
      <c r="F172">
        <v>380.45</v>
      </c>
      <c r="G172">
        <v>127.40207551991401</v>
      </c>
      <c r="H172">
        <f>(Table2[[#This Row],[1Y Return vs Nifty]]-AVERAGE(Table2[1Y Return vs Nifty]))/_xlfn.STDEV.P(Table2[1Y Return vs Nifty])</f>
        <v>2.0918913180903349</v>
      </c>
      <c r="I172">
        <v>4.7179595927214697</v>
      </c>
      <c r="J172">
        <f>(Table2[[#This Row],[1M Return vs Nifty]]-AVERAGE(Table2[1M Return vs Nifty]))/_xlfn.STDEV.P(Table2[1M Return vs Nifty])</f>
        <v>0.63911210009862773</v>
      </c>
      <c r="K172">
        <v>-2.5648208680922702</v>
      </c>
      <c r="L172">
        <f>(Table2[[#This Row],[6M Return vs Nifty]]-AVERAGE(Table2[6M Return vs Nifty]))/_xlfn.STDEV.P(Table2[6M Return vs Nifty])</f>
        <v>-0.28698342924061243</v>
      </c>
      <c r="M172">
        <v>-6.4000262934390202</v>
      </c>
      <c r="N172">
        <f>(Table2[[#This Row],[1W Return vs Nifty]]-AVERAGE(Table2[1W Return vs Nifty]))/_xlfn.STDEV.P(Table2[1W Return vs Nifty])</f>
        <v>-1.5523963867404478</v>
      </c>
      <c r="O172">
        <v>413.83</v>
      </c>
      <c r="P172">
        <v>419.41595617488099</v>
      </c>
      <c r="Q172">
        <v>371.90119823382901</v>
      </c>
      <c r="R172">
        <v>29.5499303287103</v>
      </c>
      <c r="S172" s="1">
        <f>(Table2[[#This Row],[Close Price]]-Table2[[#This Row],[20D EMA]])/Table2[[#This Row],[20D EMA]]</f>
        <v>-8.0661141048256529E-2</v>
      </c>
      <c r="T172" s="1">
        <f>(Table2[[#This Row],[Close Price]]-Table2[[#This Row],[50D EMA]])/Table2[[#This Row],[50D EMA]]</f>
        <v>-9.2905278402507022E-2</v>
      </c>
      <c r="U172" s="1">
        <f>(Table2[[#This Row],[Close Price]]-Table2[[#This Row],[200D EMA]])/Table2[[#This Row],[200D EMA]]</f>
        <v>2.2986755102617367E-2</v>
      </c>
      <c r="V172">
        <v>1.9146696588394001</v>
      </c>
      <c r="W172">
        <v>380.45</v>
      </c>
      <c r="X172">
        <v>398.9</v>
      </c>
      <c r="Y172">
        <v>380.45</v>
      </c>
      <c r="Z172">
        <v>417.7</v>
      </c>
      <c r="AA172">
        <v>380.45</v>
      </c>
      <c r="AB172">
        <v>456</v>
      </c>
      <c r="AC172" s="1">
        <f>(Table2[[#This Row],[Close Price]]/Table2[[#This Row],[Day Low]])-1</f>
        <v>0</v>
      </c>
      <c r="AD172" s="1">
        <f>(Table2[[#This Row],[Day High]]/Table2[[#This Row],[Close Price]])-1</f>
        <v>4.8495203049020885E-2</v>
      </c>
      <c r="AE172" s="1">
        <f>(Table2[[#This Row],[Close Price]]/Table2[[#This Row],[Current Week Low]])-1</f>
        <v>0</v>
      </c>
      <c r="AF172" s="1">
        <f>(Table2[[#This Row],[Current Week High]]/Table2[[#This Row],[Close Price]])-1</f>
        <v>9.79103692995138E-2</v>
      </c>
      <c r="AG172" s="1">
        <f>(Table2[[#This Row],[Close Price]]/Table2[[#This Row],[Current Month Low]])-1</f>
        <v>0</v>
      </c>
      <c r="AH172" s="1">
        <f>(Table2[[#This Row],[Current Month High]]/Table2[[#This Row],[Close Price]])-1</f>
        <v>0.19858062820344324</v>
      </c>
      <c r="AI172">
        <v>49.717439873833598</v>
      </c>
      <c r="AJ172">
        <v>155.07877975192699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-0.1</v>
      </c>
      <c r="AM172" t="s">
        <v>3181</v>
      </c>
      <c r="AN172">
        <v>-0.42</v>
      </c>
      <c r="AO172" t="s">
        <v>3181</v>
      </c>
      <c r="AP172">
        <v>0.101115713614588</v>
      </c>
      <c r="AQ172">
        <f>(Table2[[#This Row],[Sharpe Ratio]]-AVERAGE(Table2[Sharpe Ratio]))/_xlfn.STDEV.P(Table2[Sharpe Ratio])</f>
        <v>0.51307355631285401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29</v>
      </c>
      <c r="AT172">
        <f>_xlfn.RANK.AVG(Table2[[#This Row],[6M Return vs Nifty Z-Score]],Table2[6M Return vs Nifty Z-Score])</f>
        <v>402</v>
      </c>
      <c r="AU172">
        <f>_xlfn.RANK.AVG(Table2[[#This Row],[Sharpe Ratio Z-Score]],Table2[Sharpe Ratio Z-Score])</f>
        <v>220</v>
      </c>
      <c r="AV172">
        <f>(Table2[[#This Row],[Rank 1Y]]+Table2[[#This Row],[Rank 6M]]+Table2[[#This Row],[Rank Sharpe]])/3</f>
        <v>217</v>
      </c>
    </row>
    <row r="173" spans="1:48" x14ac:dyDescent="0.3">
      <c r="A173" t="s">
        <v>1842</v>
      </c>
      <c r="B173" t="s">
        <v>1843</v>
      </c>
      <c r="C173" t="s">
        <v>3140</v>
      </c>
      <c r="D173" t="s">
        <v>861</v>
      </c>
      <c r="E173">
        <v>4081.3210070999999</v>
      </c>
      <c r="F173">
        <v>329.8</v>
      </c>
      <c r="G173">
        <v>50.713567290500102</v>
      </c>
      <c r="H173">
        <f>(Table2[[#This Row],[1Y Return vs Nifty]]-AVERAGE(Table2[1Y Return vs Nifty]))/_xlfn.STDEV.P(Table2[1Y Return vs Nifty])</f>
        <v>0.62759952832358923</v>
      </c>
      <c r="I173">
        <v>-3.8822157611954302</v>
      </c>
      <c r="J173">
        <f>(Table2[[#This Row],[1M Return vs Nifty]]-AVERAGE(Table2[1M Return vs Nifty]))/_xlfn.STDEV.P(Table2[1M Return vs Nifty])</f>
        <v>-0.31220431515633557</v>
      </c>
      <c r="K173">
        <v>31.782773822635701</v>
      </c>
      <c r="L173">
        <f>(Table2[[#This Row],[6M Return vs Nifty]]-AVERAGE(Table2[6M Return vs Nifty]))/_xlfn.STDEV.P(Table2[6M Return vs Nifty])</f>
        <v>0.86927695447184927</v>
      </c>
      <c r="M173">
        <v>5.7315630712263204</v>
      </c>
      <c r="N173">
        <f>(Table2[[#This Row],[1W Return vs Nifty]]-AVERAGE(Table2[1W Return vs Nifty]))/_xlfn.STDEV.P(Table2[1W Return vs Nifty])</f>
        <v>0.92127561182456352</v>
      </c>
      <c r="O173">
        <v>360.26</v>
      </c>
      <c r="P173">
        <v>365.714042301022</v>
      </c>
      <c r="Q173">
        <v>315.82519925794799</v>
      </c>
      <c r="R173">
        <v>31.299444448292501</v>
      </c>
      <c r="S173" s="1">
        <f>(Table2[[#This Row],[Close Price]]-Table2[[#This Row],[20D EMA]])/Table2[[#This Row],[20D EMA]]</f>
        <v>-8.4550047188141839E-2</v>
      </c>
      <c r="T173" s="1">
        <f>(Table2[[#This Row],[Close Price]]-Table2[[#This Row],[50D EMA]])/Table2[[#This Row],[50D EMA]]</f>
        <v>-9.8202524778802106E-2</v>
      </c>
      <c r="U173" s="1">
        <f>(Table2[[#This Row],[Close Price]]-Table2[[#This Row],[200D EMA]])/Table2[[#This Row],[200D EMA]]</f>
        <v>4.4248529803469563E-2</v>
      </c>
      <c r="V173">
        <v>1.03946195193493</v>
      </c>
      <c r="W173">
        <v>328.35</v>
      </c>
      <c r="X173">
        <v>348</v>
      </c>
      <c r="Y173">
        <v>328.35</v>
      </c>
      <c r="Z173">
        <v>352.75</v>
      </c>
      <c r="AA173">
        <v>328.35</v>
      </c>
      <c r="AB173">
        <v>374.95</v>
      </c>
      <c r="AC173" s="1">
        <f>(Table2[[#This Row],[Close Price]]/Table2[[#This Row],[Day Low]])-1</f>
        <v>4.4160194913962503E-3</v>
      </c>
      <c r="AD173" s="1">
        <f>(Table2[[#This Row],[Day High]]/Table2[[#This Row],[Close Price]])-1</f>
        <v>5.5184960582171039E-2</v>
      </c>
      <c r="AE173" s="1">
        <f>(Table2[[#This Row],[Close Price]]/Table2[[#This Row],[Current Week Low]])-1</f>
        <v>4.4160194913962503E-3</v>
      </c>
      <c r="AF173" s="1">
        <f>(Table2[[#This Row],[Current Week High]]/Table2[[#This Row],[Close Price]])-1</f>
        <v>6.9587628865979356E-2</v>
      </c>
      <c r="AG173" s="1">
        <f>(Table2[[#This Row],[Close Price]]/Table2[[#This Row],[Current Month Low]])-1</f>
        <v>4.4160194913962503E-3</v>
      </c>
      <c r="AH173" s="1">
        <f>(Table2[[#This Row],[Current Month High]]/Table2[[#This Row],[Close Price]])-1</f>
        <v>0.13690115221346266</v>
      </c>
      <c r="AI173">
        <v>24.909035779260101</v>
      </c>
      <c r="AJ173">
        <v>77.311827956989205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-0.09</v>
      </c>
      <c r="AM173" t="s">
        <v>3181</v>
      </c>
      <c r="AN173">
        <v>-12.74</v>
      </c>
      <c r="AO173" t="s">
        <v>3181</v>
      </c>
      <c r="AP173">
        <v>3.7700204630309E-2</v>
      </c>
      <c r="AQ173">
        <f>(Table2[[#This Row],[Sharpe Ratio]]-AVERAGE(Table2[Sharpe Ratio]))/_xlfn.STDEV.P(Table2[Sharpe Ratio])</f>
        <v>-0.23490609588240299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141</v>
      </c>
      <c r="AT173">
        <f>_xlfn.RANK.AVG(Table2[[#This Row],[6M Return vs Nifty Z-Score]],Table2[6M Return vs Nifty Z-Score])</f>
        <v>104</v>
      </c>
      <c r="AU173">
        <f>_xlfn.RANK.AVG(Table2[[#This Row],[Sharpe Ratio Z-Score]],Table2[Sharpe Ratio Z-Score])</f>
        <v>410</v>
      </c>
      <c r="AV173">
        <f>(Table2[[#This Row],[Rank 1Y]]+Table2[[#This Row],[Rank 6M]]+Table2[[#This Row],[Rank Sharpe]])/3</f>
        <v>218.33333333333334</v>
      </c>
    </row>
    <row r="174" spans="1:48" x14ac:dyDescent="0.3">
      <c r="A174" t="s">
        <v>933</v>
      </c>
      <c r="B174" t="s">
        <v>934</v>
      </c>
      <c r="C174" t="s">
        <v>3128</v>
      </c>
      <c r="D174" t="s">
        <v>21</v>
      </c>
      <c r="E174">
        <v>15865.000653839999</v>
      </c>
      <c r="F174">
        <v>2814.6</v>
      </c>
      <c r="G174">
        <v>238.226737531163</v>
      </c>
      <c r="H174">
        <f>(Table2[[#This Row],[1Y Return vs Nifty]]-AVERAGE(Table2[1Y Return vs Nifty]))/_xlfn.STDEV.P(Table2[1Y Return vs Nifty])</f>
        <v>4.207979457414762</v>
      </c>
      <c r="I174">
        <v>11.8732172486839</v>
      </c>
      <c r="J174">
        <f>(Table2[[#This Row],[1M Return vs Nifty]]-AVERAGE(Table2[1M Return vs Nifty]))/_xlfn.STDEV.P(Table2[1M Return vs Nifty])</f>
        <v>1.4305975970072045</v>
      </c>
      <c r="K174">
        <v>28.644089864262501</v>
      </c>
      <c r="L174">
        <f>(Table2[[#This Row],[6M Return vs Nifty]]-AVERAGE(Table2[6M Return vs Nifty]))/_xlfn.STDEV.P(Table2[6M Return vs Nifty])</f>
        <v>0.76361785517426672</v>
      </c>
      <c r="M174">
        <v>8.6423910173728604</v>
      </c>
      <c r="N174">
        <f>(Table2[[#This Row],[1W Return vs Nifty]]-AVERAGE(Table2[1W Return vs Nifty]))/_xlfn.STDEV.P(Table2[1W Return vs Nifty])</f>
        <v>1.5148032500081716</v>
      </c>
      <c r="O174">
        <v>2697.78</v>
      </c>
      <c r="P174">
        <v>2624.1804030927101</v>
      </c>
      <c r="Q174">
        <v>2161.5670325961601</v>
      </c>
      <c r="R174">
        <v>66.388900878114598</v>
      </c>
      <c r="S174" s="1">
        <f>(Table2[[#This Row],[Close Price]]-Table2[[#This Row],[20D EMA]])/Table2[[#This Row],[20D EMA]]</f>
        <v>4.3302270755954782E-2</v>
      </c>
      <c r="T174" s="1">
        <f>(Table2[[#This Row],[Close Price]]-Table2[[#This Row],[50D EMA]])/Table2[[#This Row],[50D EMA]]</f>
        <v>7.2563455120262341E-2</v>
      </c>
      <c r="U174" s="1">
        <f>(Table2[[#This Row],[Close Price]]-Table2[[#This Row],[200D EMA]])/Table2[[#This Row],[200D EMA]]</f>
        <v>0.30211090267208213</v>
      </c>
      <c r="V174">
        <v>0.99314922258929506</v>
      </c>
      <c r="W174">
        <v>2785.05</v>
      </c>
      <c r="X174">
        <v>2937.95</v>
      </c>
      <c r="Y174">
        <v>2761.65</v>
      </c>
      <c r="Z174">
        <v>2937.95</v>
      </c>
      <c r="AA174">
        <v>2620</v>
      </c>
      <c r="AB174">
        <v>2980</v>
      </c>
      <c r="AC174" s="1">
        <f>(Table2[[#This Row],[Close Price]]/Table2[[#This Row],[Day Low]])-1</f>
        <v>1.0610222437658079E-2</v>
      </c>
      <c r="AD174" s="1">
        <f>(Table2[[#This Row],[Day High]]/Table2[[#This Row],[Close Price]])-1</f>
        <v>4.3825055069992125E-2</v>
      </c>
      <c r="AE174" s="1">
        <f>(Table2[[#This Row],[Close Price]]/Table2[[#This Row],[Current Week Low]])-1</f>
        <v>1.9173320297648067E-2</v>
      </c>
      <c r="AF174" s="1">
        <f>(Table2[[#This Row],[Current Week High]]/Table2[[#This Row],[Close Price]])-1</f>
        <v>4.3825055069992125E-2</v>
      </c>
      <c r="AG174" s="1">
        <f>(Table2[[#This Row],[Close Price]]/Table2[[#This Row],[Current Month Low]])-1</f>
        <v>7.4274809160305377E-2</v>
      </c>
      <c r="AH174" s="1">
        <f>(Table2[[#This Row],[Current Month High]]/Table2[[#This Row],[Close Price]])-1</f>
        <v>5.8765011013998558E-2</v>
      </c>
      <c r="AI174">
        <v>5.8765011013998496</v>
      </c>
      <c r="AJ174">
        <v>264.58549222797899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0.12</v>
      </c>
      <c r="AM174" t="s">
        <v>3180</v>
      </c>
      <c r="AN174">
        <v>12.05</v>
      </c>
      <c r="AO174" t="s">
        <v>3180</v>
      </c>
      <c r="AQ174">
        <f>(Table2[[#This Row],[Sharpe Ratio]]-AVERAGE(Table2[Sharpe Ratio]))/_xlfn.STDEV.P(Table2[Sharpe Ratio])</f>
        <v>-0.67957627828303946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7.2374218813213655</v>
      </c>
      <c r="AS174">
        <f>_xlfn.RANK.AVG(Table2[[#This Row],[1Y Return vs Nifty Z-Score]],Table2[1Y Return vs Nifty Z-Score])</f>
        <v>4</v>
      </c>
      <c r="AT174">
        <f>_xlfn.RANK.AVG(Table2[[#This Row],[6M Return vs Nifty Z-Score]],Table2[6M Return vs Nifty Z-Score])</f>
        <v>123</v>
      </c>
      <c r="AU174">
        <f>_xlfn.RANK.AVG(Table2[[#This Row],[Sharpe Ratio Z-Score]],Table2[Sharpe Ratio Z-Score])</f>
        <v>538</v>
      </c>
      <c r="AV174">
        <f>(Table2[[#This Row],[Rank 1Y]]+Table2[[#This Row],[Rank 6M]]+Table2[[#This Row],[Rank Sharpe]])/3</f>
        <v>221.66666666666666</v>
      </c>
    </row>
    <row r="175" spans="1:48" x14ac:dyDescent="0.3">
      <c r="A175" t="s">
        <v>434</v>
      </c>
      <c r="B175" t="s">
        <v>435</v>
      </c>
      <c r="C175" t="s">
        <v>3129</v>
      </c>
      <c r="D175" t="s">
        <v>24</v>
      </c>
      <c r="E175">
        <v>50845.122538244999</v>
      </c>
      <c r="F175">
        <v>207.27</v>
      </c>
      <c r="G175">
        <v>16.369563024420501</v>
      </c>
      <c r="H175">
        <f>(Table2[[#This Row],[1Y Return vs Nifty]]-AVERAGE(Table2[1Y Return vs Nifty]))/_xlfn.STDEV.P(Table2[1Y Return vs Nifty])</f>
        <v>-2.8165522211659466E-2</v>
      </c>
      <c r="I175">
        <v>13.7127831622873</v>
      </c>
      <c r="J175">
        <f>(Table2[[#This Row],[1M Return vs Nifty]]-AVERAGE(Table2[1M Return vs Nifty]))/_xlfn.STDEV.P(Table2[1M Return vs Nifty])</f>
        <v>1.6340828956828151</v>
      </c>
      <c r="K175">
        <v>19.892389838388901</v>
      </c>
      <c r="L175">
        <f>(Table2[[#This Row],[6M Return vs Nifty]]-AVERAGE(Table2[6M Return vs Nifty]))/_xlfn.STDEV.P(Table2[6M Return vs Nifty])</f>
        <v>0.46900496827000182</v>
      </c>
      <c r="M175">
        <v>3.2706273421769199</v>
      </c>
      <c r="N175">
        <f>(Table2[[#This Row],[1W Return vs Nifty]]-AVERAGE(Table2[1W Return vs Nifty]))/_xlfn.STDEV.P(Table2[1W Return vs Nifty])</f>
        <v>0.41948251446269913</v>
      </c>
      <c r="O175">
        <v>200.34</v>
      </c>
      <c r="P175">
        <v>195.55620599611399</v>
      </c>
      <c r="Q175">
        <v>178.45068568204701</v>
      </c>
      <c r="R175">
        <v>75.677176271375103</v>
      </c>
      <c r="S175" s="1">
        <f>(Table2[[#This Row],[Close Price]]-Table2[[#This Row],[20D EMA]])/Table2[[#This Row],[20D EMA]]</f>
        <v>3.4591194968553493E-2</v>
      </c>
      <c r="T175" s="1">
        <f>(Table2[[#This Row],[Close Price]]-Table2[[#This Row],[50D EMA]])/Table2[[#This Row],[50D EMA]]</f>
        <v>5.9899883740425985E-2</v>
      </c>
      <c r="U175" s="1">
        <f>(Table2[[#This Row],[Close Price]]-Table2[[#This Row],[200D EMA]])/Table2[[#This Row],[200D EMA]]</f>
        <v>0.16149735826345643</v>
      </c>
      <c r="V175">
        <v>1.55316645432298</v>
      </c>
      <c r="W175">
        <v>206.06</v>
      </c>
      <c r="X175">
        <v>209.77</v>
      </c>
      <c r="Y175">
        <v>203.9</v>
      </c>
      <c r="Z175">
        <v>209.77</v>
      </c>
      <c r="AA175">
        <v>200.2</v>
      </c>
      <c r="AB175">
        <v>209.77</v>
      </c>
      <c r="AC175" s="1">
        <f>(Table2[[#This Row],[Close Price]]/Table2[[#This Row],[Day Low]])-1</f>
        <v>5.8720760943415939E-3</v>
      </c>
      <c r="AD175" s="1">
        <f>(Table2[[#This Row],[Day High]]/Table2[[#This Row],[Close Price]])-1</f>
        <v>1.2061562213537824E-2</v>
      </c>
      <c r="AE175" s="1">
        <f>(Table2[[#This Row],[Close Price]]/Table2[[#This Row],[Current Week Low]])-1</f>
        <v>1.6527709661598777E-2</v>
      </c>
      <c r="AF175" s="1">
        <f>(Table2[[#This Row],[Current Week High]]/Table2[[#This Row],[Close Price]])-1</f>
        <v>1.2061562213537824E-2</v>
      </c>
      <c r="AG175" s="1">
        <f>(Table2[[#This Row],[Close Price]]/Table2[[#This Row],[Current Month Low]])-1</f>
        <v>3.5314685314685512E-2</v>
      </c>
      <c r="AH175" s="1">
        <f>(Table2[[#This Row],[Current Month High]]/Table2[[#This Row],[Close Price]])-1</f>
        <v>1.2061562213537824E-2</v>
      </c>
      <c r="AI175">
        <v>1.20615622135378</v>
      </c>
      <c r="AJ175">
        <v>48.687230989956902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0.04</v>
      </c>
      <c r="AM175" t="s">
        <v>3180</v>
      </c>
      <c r="AN175">
        <v>11.29</v>
      </c>
      <c r="AO175" t="s">
        <v>3180</v>
      </c>
      <c r="AP175">
        <v>0.113719470877874</v>
      </c>
      <c r="AQ175">
        <f>(Table2[[#This Row],[Sharpe Ratio]]-AVERAGE(Table2[Sharpe Ratio]))/_xlfn.STDEV.P(Table2[Sharpe Ratio])</f>
        <v>0.66173362583122985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3.1561384820350864</v>
      </c>
      <c r="AS175">
        <f>_xlfn.RANK.AVG(Table2[[#This Row],[1Y Return vs Nifty Z-Score]],Table2[1Y Return vs Nifty Z-Score])</f>
        <v>305</v>
      </c>
      <c r="AT175">
        <f>_xlfn.RANK.AVG(Table2[[#This Row],[6M Return vs Nifty Z-Score]],Table2[6M Return vs Nifty Z-Score])</f>
        <v>183</v>
      </c>
      <c r="AU175">
        <f>_xlfn.RANK.AVG(Table2[[#This Row],[Sharpe Ratio Z-Score]],Table2[Sharpe Ratio Z-Score])</f>
        <v>178</v>
      </c>
      <c r="AV175">
        <f>(Table2[[#This Row],[Rank 1Y]]+Table2[[#This Row],[Rank 6M]]+Table2[[#This Row],[Rank Sharpe]])/3</f>
        <v>222</v>
      </c>
    </row>
    <row r="176" spans="1:48" x14ac:dyDescent="0.3">
      <c r="A176" t="s">
        <v>577</v>
      </c>
      <c r="B176" t="s">
        <v>578</v>
      </c>
      <c r="C176" t="s">
        <v>3134</v>
      </c>
      <c r="D176" t="s">
        <v>151</v>
      </c>
      <c r="E176">
        <v>33022.750843334899</v>
      </c>
      <c r="F176">
        <v>238.15</v>
      </c>
      <c r="G176">
        <v>35.867687388092499</v>
      </c>
      <c r="H176">
        <f>(Table2[[#This Row],[1Y Return vs Nifty]]-AVERAGE(Table2[1Y Return vs Nifty]))/_xlfn.STDEV.P(Table2[1Y Return vs Nifty])</f>
        <v>0.34413202380613012</v>
      </c>
      <c r="I176">
        <v>-3.1098613072768799</v>
      </c>
      <c r="J176">
        <f>(Table2[[#This Row],[1M Return vs Nifty]]-AVERAGE(Table2[1M Return vs Nifty]))/_xlfn.STDEV.P(Table2[1M Return vs Nifty])</f>
        <v>-0.22676960712176503</v>
      </c>
      <c r="K176">
        <v>1.0791135624261201</v>
      </c>
      <c r="L176">
        <f>(Table2[[#This Row],[6M Return vs Nifty]]-AVERAGE(Table2[6M Return vs Nifty]))/_xlfn.STDEV.P(Table2[6M Return vs Nifty])</f>
        <v>-0.16431582876401718</v>
      </c>
      <c r="M176">
        <v>-0.38376390150002998</v>
      </c>
      <c r="N176">
        <f>(Table2[[#This Row],[1W Return vs Nifty]]-AVERAGE(Table2[1W Return vs Nifty]))/_xlfn.STDEV.P(Table2[1W Return vs Nifty])</f>
        <v>-0.32566018857126622</v>
      </c>
      <c r="O176">
        <v>254.84</v>
      </c>
      <c r="P176">
        <v>260.80076126559999</v>
      </c>
      <c r="Q176">
        <v>242.197719324128</v>
      </c>
      <c r="R176">
        <v>27.556553016956499</v>
      </c>
      <c r="S176" s="1">
        <f>(Table2[[#This Row],[Close Price]]-Table2[[#This Row],[20D EMA]])/Table2[[#This Row],[20D EMA]]</f>
        <v>-6.5492073457855904E-2</v>
      </c>
      <c r="T176" s="1">
        <f>(Table2[[#This Row],[Close Price]]-Table2[[#This Row],[50D EMA]])/Table2[[#This Row],[50D EMA]]</f>
        <v>-8.6850824958031481E-2</v>
      </c>
      <c r="U176" s="1">
        <f>(Table2[[#This Row],[Close Price]]-Table2[[#This Row],[200D EMA]])/Table2[[#This Row],[200D EMA]]</f>
        <v>-1.6712458463372319E-2</v>
      </c>
      <c r="V176">
        <v>0.30927238033410698</v>
      </c>
      <c r="W176">
        <v>236</v>
      </c>
      <c r="X176">
        <v>250.4</v>
      </c>
      <c r="Y176">
        <v>236</v>
      </c>
      <c r="Z176">
        <v>252.2</v>
      </c>
      <c r="AA176">
        <v>236</v>
      </c>
      <c r="AB176">
        <v>263.85000000000002</v>
      </c>
      <c r="AC176" s="1">
        <f>(Table2[[#This Row],[Close Price]]/Table2[[#This Row],[Day Low]])-1</f>
        <v>9.1101694915254328E-3</v>
      </c>
      <c r="AD176" s="1">
        <f>(Table2[[#This Row],[Day High]]/Table2[[#This Row],[Close Price]])-1</f>
        <v>5.1438169221079244E-2</v>
      </c>
      <c r="AE176" s="1">
        <f>(Table2[[#This Row],[Close Price]]/Table2[[#This Row],[Current Week Low]])-1</f>
        <v>9.1101694915254328E-3</v>
      </c>
      <c r="AF176" s="1">
        <f>(Table2[[#This Row],[Current Week High]]/Table2[[#This Row],[Close Price]])-1</f>
        <v>5.8996430820911216E-2</v>
      </c>
      <c r="AG176" s="1">
        <f>(Table2[[#This Row],[Close Price]]/Table2[[#This Row],[Current Month Low]])-1</f>
        <v>9.1101694915254328E-3</v>
      </c>
      <c r="AH176" s="1">
        <f>(Table2[[#This Row],[Current Month High]]/Table2[[#This Row],[Close Price]])-1</f>
        <v>0.10791517950871299</v>
      </c>
      <c r="AI176">
        <v>30.925887045979401</v>
      </c>
      <c r="AJ176">
        <v>64.241379310344797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0.01</v>
      </c>
      <c r="AM176" t="s">
        <v>3180</v>
      </c>
      <c r="AN176">
        <v>-0.44</v>
      </c>
      <c r="AO176" t="s">
        <v>3181</v>
      </c>
      <c r="AP176">
        <v>0.14850201951734099</v>
      </c>
      <c r="AQ176">
        <f>(Table2[[#This Row],[Sharpe Ratio]]-AVERAGE(Table2[Sharpe Ratio]))/_xlfn.STDEV.P(Table2[Sharpe Ratio])</f>
        <v>1.0719903445822025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197</v>
      </c>
      <c r="AT176">
        <f>_xlfn.RANK.AVG(Table2[[#This Row],[6M Return vs Nifty Z-Score]],Table2[6M Return vs Nifty Z-Score])</f>
        <v>362</v>
      </c>
      <c r="AU176">
        <f>_xlfn.RANK.AVG(Table2[[#This Row],[Sharpe Ratio Z-Score]],Table2[Sharpe Ratio Z-Score])</f>
        <v>109</v>
      </c>
      <c r="AV176">
        <f>(Table2[[#This Row],[Rank 1Y]]+Table2[[#This Row],[Rank 6M]]+Table2[[#This Row],[Rank Sharpe]])/3</f>
        <v>222.66666666666666</v>
      </c>
    </row>
    <row r="177" spans="1:48" x14ac:dyDescent="0.3">
      <c r="A177" t="s">
        <v>1316</v>
      </c>
      <c r="B177" t="s">
        <v>1317</v>
      </c>
      <c r="C177" t="s">
        <v>3132</v>
      </c>
      <c r="D177" t="s">
        <v>48</v>
      </c>
      <c r="E177">
        <v>8519.0098794000005</v>
      </c>
      <c r="F177">
        <v>2694.5</v>
      </c>
      <c r="G177">
        <v>14.983899653650701</v>
      </c>
      <c r="H177">
        <f>(Table2[[#This Row],[1Y Return vs Nifty]]-AVERAGE(Table2[1Y Return vs Nifty]))/_xlfn.STDEV.P(Table2[1Y Return vs Nifty])</f>
        <v>-5.4623404155704144E-2</v>
      </c>
      <c r="I177">
        <v>-8.5416280791085395</v>
      </c>
      <c r="J177">
        <f>(Table2[[#This Row],[1M Return vs Nifty]]-AVERAGE(Table2[1M Return vs Nifty]))/_xlfn.STDEV.P(Table2[1M Return vs Nifty])</f>
        <v>-0.8276095529638563</v>
      </c>
      <c r="K177">
        <v>4.3663121030963996</v>
      </c>
      <c r="L177">
        <f>(Table2[[#This Row],[6M Return vs Nifty]]-AVERAGE(Table2[6M Return vs Nifty]))/_xlfn.STDEV.P(Table2[6M Return vs Nifty])</f>
        <v>-5.3657208263860542E-2</v>
      </c>
      <c r="M177">
        <v>-5.2289438731780002</v>
      </c>
      <c r="N177">
        <f>(Table2[[#This Row],[1W Return vs Nifty]]-AVERAGE(Table2[1W Return vs Nifty]))/_xlfn.STDEV.P(Table2[1W Return vs Nifty])</f>
        <v>-1.3136087304875161</v>
      </c>
      <c r="O177">
        <v>2924.53</v>
      </c>
      <c r="P177">
        <v>3016.9409601195798</v>
      </c>
      <c r="Q177">
        <v>2753.86450768636</v>
      </c>
      <c r="R177">
        <v>26.471481611873799</v>
      </c>
      <c r="S177" s="1">
        <f>(Table2[[#This Row],[Close Price]]-Table2[[#This Row],[20D EMA]])/Table2[[#This Row],[20D EMA]]</f>
        <v>-7.865537368397664E-2</v>
      </c>
      <c r="T177" s="1">
        <f>(Table2[[#This Row],[Close Price]]-Table2[[#This Row],[50D EMA]])/Table2[[#This Row],[50D EMA]]</f>
        <v>-0.10687678823744681</v>
      </c>
      <c r="U177" s="1">
        <f>(Table2[[#This Row],[Close Price]]-Table2[[#This Row],[200D EMA]])/Table2[[#This Row],[200D EMA]]</f>
        <v>-2.1556800460104927E-2</v>
      </c>
      <c r="V177">
        <v>0.30579091724784802</v>
      </c>
      <c r="W177">
        <v>2680</v>
      </c>
      <c r="X177">
        <v>2830.7</v>
      </c>
      <c r="Y177">
        <v>2680</v>
      </c>
      <c r="Z177">
        <v>2830.7</v>
      </c>
      <c r="AA177">
        <v>2680</v>
      </c>
      <c r="AB177">
        <v>3147.95</v>
      </c>
      <c r="AC177" s="1">
        <f>(Table2[[#This Row],[Close Price]]/Table2[[#This Row],[Day Low]])-1</f>
        <v>5.4104477611940371E-3</v>
      </c>
      <c r="AD177" s="1">
        <f>(Table2[[#This Row],[Day High]]/Table2[[#This Row],[Close Price]])-1</f>
        <v>5.0547411393579544E-2</v>
      </c>
      <c r="AE177" s="1">
        <f>(Table2[[#This Row],[Close Price]]/Table2[[#This Row],[Current Week Low]])-1</f>
        <v>5.4104477611940371E-3</v>
      </c>
      <c r="AF177" s="1">
        <f>(Table2[[#This Row],[Current Week High]]/Table2[[#This Row],[Close Price]])-1</f>
        <v>5.0547411393579544E-2</v>
      </c>
      <c r="AG177" s="1">
        <f>(Table2[[#This Row],[Close Price]]/Table2[[#This Row],[Current Month Low]])-1</f>
        <v>5.4104477611940371E-3</v>
      </c>
      <c r="AH177" s="1">
        <f>(Table2[[#This Row],[Current Month High]]/Table2[[#This Row],[Close Price]])-1</f>
        <v>0.16828725180924109</v>
      </c>
      <c r="AI177">
        <v>38.244572276860197</v>
      </c>
      <c r="AJ177">
        <v>40.979189284639801</v>
      </c>
      <c r="AK177" t="str">
        <f>IF(AND(Table2[[#This Row],[20D EMA]]&gt;Table2[[#This Row],[50D EMA]],Table2[[#This Row],[50D EMA]]&gt;Table2[[#This Row],[200D EMA]]),"Uptrend","Downtrend/NoTrend")</f>
        <v>Downtrend/NoTrend</v>
      </c>
      <c r="AL177">
        <v>-0.16</v>
      </c>
      <c r="AM177" t="s">
        <v>3181</v>
      </c>
      <c r="AN177">
        <v>-2.44</v>
      </c>
      <c r="AO177" t="s">
        <v>3181</v>
      </c>
      <c r="AP177">
        <v>0.19087920935349501</v>
      </c>
      <c r="AQ177">
        <f>(Table2[[#This Row],[Sharpe Ratio]]-AVERAGE(Table2[Sharpe Ratio]))/_xlfn.STDEV.P(Table2[Sharpe Ratio])</f>
        <v>1.5718251046015026</v>
      </c>
      <c r="AR1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7">
        <f>_xlfn.RANK.AVG(Table2[[#This Row],[1Y Return vs Nifty Z-Score]],Table2[1Y Return vs Nifty Z-Score])</f>
        <v>313</v>
      </c>
      <c r="AT177">
        <f>_xlfn.RANK.AVG(Table2[[#This Row],[6M Return vs Nifty Z-Score]],Table2[6M Return vs Nifty Z-Score])</f>
        <v>320</v>
      </c>
      <c r="AU177">
        <f>_xlfn.RANK.AVG(Table2[[#This Row],[Sharpe Ratio Z-Score]],Table2[Sharpe Ratio Z-Score])</f>
        <v>37</v>
      </c>
      <c r="AV177">
        <f>(Table2[[#This Row],[Rank 1Y]]+Table2[[#This Row],[Rank 6M]]+Table2[[#This Row],[Rank Sharpe]])/3</f>
        <v>223.33333333333334</v>
      </c>
    </row>
    <row r="178" spans="1:48" x14ac:dyDescent="0.3">
      <c r="A178" t="s">
        <v>870</v>
      </c>
      <c r="B178" t="s">
        <v>871</v>
      </c>
      <c r="C178" t="s">
        <v>3129</v>
      </c>
      <c r="D178" t="s">
        <v>208</v>
      </c>
      <c r="E178">
        <v>17166.120311179999</v>
      </c>
      <c r="F178">
        <v>1345.9</v>
      </c>
      <c r="G178">
        <v>48.838919784800296</v>
      </c>
      <c r="H178">
        <f>(Table2[[#This Row],[1Y Return vs Nifty]]-AVERAGE(Table2[1Y Return vs Nifty]))/_xlfn.STDEV.P(Table2[1Y Return vs Nifty])</f>
        <v>0.59180497429352308</v>
      </c>
      <c r="I178">
        <v>12.1634351681307</v>
      </c>
      <c r="J178">
        <f>(Table2[[#This Row],[1M Return vs Nifty]]-AVERAGE(Table2[1M Return vs Nifty]))/_xlfn.STDEV.P(Table2[1M Return vs Nifty])</f>
        <v>1.4627003227551323</v>
      </c>
      <c r="K178">
        <v>41.847221776488198</v>
      </c>
      <c r="L178">
        <f>(Table2[[#This Row],[6M Return vs Nifty]]-AVERAGE(Table2[6M Return vs Nifty]))/_xlfn.STDEV.P(Table2[6M Return vs Nifty])</f>
        <v>1.2080815362120954</v>
      </c>
      <c r="M178">
        <v>-0.80160006936436701</v>
      </c>
      <c r="N178">
        <f>(Table2[[#This Row],[1W Return vs Nifty]]-AVERAGE(Table2[1W Return vs Nifty]))/_xlfn.STDEV.P(Table2[1W Return vs Nifty])</f>
        <v>-0.41085839281020703</v>
      </c>
      <c r="O178">
        <v>1293.49</v>
      </c>
      <c r="P178">
        <v>1245.1165722205501</v>
      </c>
      <c r="Q178">
        <v>1069.40499158847</v>
      </c>
      <c r="R178">
        <v>60.411621110301603</v>
      </c>
      <c r="S178" s="1">
        <f>(Table2[[#This Row],[Close Price]]-Table2[[#This Row],[20D EMA]])/Table2[[#This Row],[20D EMA]]</f>
        <v>4.0518287733187025E-2</v>
      </c>
      <c r="T178" s="1">
        <f>(Table2[[#This Row],[Close Price]]-Table2[[#This Row],[50D EMA]])/Table2[[#This Row],[50D EMA]]</f>
        <v>8.0942965524675406E-2</v>
      </c>
      <c r="U178" s="1">
        <f>(Table2[[#This Row],[Close Price]]-Table2[[#This Row],[200D EMA]])/Table2[[#This Row],[200D EMA]]</f>
        <v>0.25855032526155564</v>
      </c>
      <c r="V178">
        <v>1.21769370840318</v>
      </c>
      <c r="W178">
        <v>1306</v>
      </c>
      <c r="X178">
        <v>1399.3</v>
      </c>
      <c r="Y178">
        <v>1297.5</v>
      </c>
      <c r="Z178">
        <v>1399.3</v>
      </c>
      <c r="AA178">
        <v>1297.5</v>
      </c>
      <c r="AB178">
        <v>1400</v>
      </c>
      <c r="AC178" s="1">
        <f>(Table2[[#This Row],[Close Price]]/Table2[[#This Row],[Day Low]])-1</f>
        <v>3.0551301684532906E-2</v>
      </c>
      <c r="AD178" s="1">
        <f>(Table2[[#This Row],[Day High]]/Table2[[#This Row],[Close Price]])-1</f>
        <v>3.9676053198603123E-2</v>
      </c>
      <c r="AE178" s="1">
        <f>(Table2[[#This Row],[Close Price]]/Table2[[#This Row],[Current Week Low]])-1</f>
        <v>3.7302504816955739E-2</v>
      </c>
      <c r="AF178" s="1">
        <f>(Table2[[#This Row],[Current Week High]]/Table2[[#This Row],[Close Price]])-1</f>
        <v>3.9676053198603123E-2</v>
      </c>
      <c r="AG178" s="1">
        <f>(Table2[[#This Row],[Close Price]]/Table2[[#This Row],[Current Month Low]])-1</f>
        <v>3.7302504816955739E-2</v>
      </c>
      <c r="AH178" s="1">
        <f>(Table2[[#This Row],[Current Month High]]/Table2[[#This Row],[Close Price]])-1</f>
        <v>4.0196151274240144E-2</v>
      </c>
      <c r="AI178">
        <v>4.0196151274240099</v>
      </c>
      <c r="AJ178">
        <v>74.792207792207805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0.14000000000000001</v>
      </c>
      <c r="AM178" t="s">
        <v>3180</v>
      </c>
      <c r="AN178">
        <v>17.29</v>
      </c>
      <c r="AO178" t="s">
        <v>3180</v>
      </c>
      <c r="AP178">
        <v>2.1622903128975999E-2</v>
      </c>
      <c r="AQ178">
        <f>(Table2[[#This Row],[Sharpe Ratio]]-AVERAGE(Table2[Sharpe Ratio]))/_xlfn.STDEV.P(Table2[Sharpe Ratio])</f>
        <v>-0.42453627590960297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2.4271921645409402</v>
      </c>
      <c r="AS178">
        <f>_xlfn.RANK.AVG(Table2[[#This Row],[1Y Return vs Nifty Z-Score]],Table2[1Y Return vs Nifty Z-Score])</f>
        <v>151</v>
      </c>
      <c r="AT178">
        <f>_xlfn.RANK.AVG(Table2[[#This Row],[6M Return vs Nifty Z-Score]],Table2[6M Return vs Nifty Z-Score])</f>
        <v>71</v>
      </c>
      <c r="AU178">
        <f>_xlfn.RANK.AVG(Table2[[#This Row],[Sharpe Ratio Z-Score]],Table2[Sharpe Ratio Z-Score])</f>
        <v>448</v>
      </c>
      <c r="AV178">
        <f>(Table2[[#This Row],[Rank 1Y]]+Table2[[#This Row],[Rank 6M]]+Table2[[#This Row],[Rank Sharpe]])/3</f>
        <v>223.33333333333334</v>
      </c>
    </row>
    <row r="179" spans="1:48" x14ac:dyDescent="0.3">
      <c r="A179" t="s">
        <v>739</v>
      </c>
      <c r="B179" t="s">
        <v>740</v>
      </c>
      <c r="C179" t="s">
        <v>3129</v>
      </c>
      <c r="D179" t="s">
        <v>208</v>
      </c>
      <c r="E179">
        <v>22958.844606899998</v>
      </c>
      <c r="F179">
        <v>796.2</v>
      </c>
      <c r="G179">
        <v>50.918636345483797</v>
      </c>
      <c r="H179">
        <f>(Table2[[#This Row],[1Y Return vs Nifty]]-AVERAGE(Table2[1Y Return vs Nifty]))/_xlfn.STDEV.P(Table2[1Y Return vs Nifty])</f>
        <v>0.63151512063957949</v>
      </c>
      <c r="I179">
        <v>19.0775664753744</v>
      </c>
      <c r="J179">
        <f>(Table2[[#This Row],[1M Return vs Nifty]]-AVERAGE(Table2[1M Return vs Nifty]))/_xlfn.STDEV.P(Table2[1M Return vs Nifty])</f>
        <v>2.2275134037830084</v>
      </c>
      <c r="K179">
        <v>41.428510731410903</v>
      </c>
      <c r="L179">
        <f>(Table2[[#This Row],[6M Return vs Nifty]]-AVERAGE(Table2[6M Return vs Nifty]))/_xlfn.STDEV.P(Table2[6M Return vs Nifty])</f>
        <v>1.19398625536332</v>
      </c>
      <c r="M179">
        <v>2.3993614374565699</v>
      </c>
      <c r="N179">
        <f>(Table2[[#This Row],[1W Return vs Nifty]]-AVERAGE(Table2[1W Return vs Nifty]))/_xlfn.STDEV.P(Table2[1W Return vs Nifty])</f>
        <v>0.24182845718900944</v>
      </c>
      <c r="O179">
        <v>779.88</v>
      </c>
      <c r="P179">
        <v>751.216740912658</v>
      </c>
      <c r="Q179">
        <v>643.02198525095901</v>
      </c>
      <c r="R179">
        <v>54.082389710190199</v>
      </c>
      <c r="S179" s="1">
        <f>(Table2[[#This Row],[Close Price]]-Table2[[#This Row],[20D EMA]])/Table2[[#This Row],[20D EMA]]</f>
        <v>2.0926296353285186E-2</v>
      </c>
      <c r="T179" s="1">
        <f>(Table2[[#This Row],[Close Price]]-Table2[[#This Row],[50D EMA]])/Table2[[#This Row],[50D EMA]]</f>
        <v>5.9880533323434196E-2</v>
      </c>
      <c r="U179" s="1">
        <f>(Table2[[#This Row],[Close Price]]-Table2[[#This Row],[200D EMA]])/Table2[[#This Row],[200D EMA]]</f>
        <v>0.23821582817150277</v>
      </c>
      <c r="V179">
        <v>0.78062761537963998</v>
      </c>
      <c r="W179">
        <v>794.35</v>
      </c>
      <c r="X179">
        <v>829</v>
      </c>
      <c r="Y179">
        <v>790</v>
      </c>
      <c r="Z179">
        <v>829</v>
      </c>
      <c r="AA179">
        <v>781.05</v>
      </c>
      <c r="AB179">
        <v>838</v>
      </c>
      <c r="AC179" s="1">
        <f>(Table2[[#This Row],[Close Price]]/Table2[[#This Row],[Day Low]])-1</f>
        <v>2.3289481966388692E-3</v>
      </c>
      <c r="AD179" s="1">
        <f>(Table2[[#This Row],[Day High]]/Table2[[#This Row],[Close Price]])-1</f>
        <v>4.1195679477518121E-2</v>
      </c>
      <c r="AE179" s="1">
        <f>(Table2[[#This Row],[Close Price]]/Table2[[#This Row],[Current Week Low]])-1</f>
        <v>7.8481012658229155E-3</v>
      </c>
      <c r="AF179" s="1">
        <f>(Table2[[#This Row],[Current Week High]]/Table2[[#This Row],[Close Price]])-1</f>
        <v>4.1195679477518121E-2</v>
      </c>
      <c r="AG179" s="1">
        <f>(Table2[[#This Row],[Close Price]]/Table2[[#This Row],[Current Month Low]])-1</f>
        <v>1.9396965623199591E-2</v>
      </c>
      <c r="AH179" s="1">
        <f>(Table2[[#This Row],[Current Month High]]/Table2[[#This Row],[Close Price]])-1</f>
        <v>5.2499372017080992E-2</v>
      </c>
      <c r="AI179">
        <v>5.2499372017080903</v>
      </c>
      <c r="AJ179">
        <v>80.135746606334806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0.08</v>
      </c>
      <c r="AM179" t="s">
        <v>3180</v>
      </c>
      <c r="AN179">
        <v>8.26</v>
      </c>
      <c r="AO179" t="s">
        <v>3180</v>
      </c>
      <c r="AP179">
        <v>1.8841269065967E-2</v>
      </c>
      <c r="AQ179">
        <f>(Table2[[#This Row],[Sharpe Ratio]]-AVERAGE(Table2[Sharpe Ratio]))/_xlfn.STDEV.P(Table2[Sharpe Ratio])</f>
        <v>-0.45734537438265527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3.837497862592262</v>
      </c>
      <c r="AS179">
        <f>_xlfn.RANK.AVG(Table2[[#This Row],[1Y Return vs Nifty Z-Score]],Table2[1Y Return vs Nifty Z-Score])</f>
        <v>139</v>
      </c>
      <c r="AT179">
        <f>_xlfn.RANK.AVG(Table2[[#This Row],[6M Return vs Nifty Z-Score]],Table2[6M Return vs Nifty Z-Score])</f>
        <v>74</v>
      </c>
      <c r="AU179">
        <f>_xlfn.RANK.AVG(Table2[[#This Row],[Sharpe Ratio Z-Score]],Table2[Sharpe Ratio Z-Score])</f>
        <v>460</v>
      </c>
      <c r="AV179">
        <f>(Table2[[#This Row],[Rank 1Y]]+Table2[[#This Row],[Rank 6M]]+Table2[[#This Row],[Rank Sharpe]])/3</f>
        <v>224.33333333333334</v>
      </c>
    </row>
    <row r="180" spans="1:48" x14ac:dyDescent="0.3">
      <c r="A180" t="s">
        <v>927</v>
      </c>
      <c r="B180" t="s">
        <v>928</v>
      </c>
      <c r="C180" t="s">
        <v>3138</v>
      </c>
      <c r="D180" t="s">
        <v>461</v>
      </c>
      <c r="E180">
        <v>16059.877940889901</v>
      </c>
      <c r="F180">
        <v>1124.9000000000001</v>
      </c>
      <c r="G180">
        <v>22.2883144337424</v>
      </c>
      <c r="H180">
        <f>(Table2[[#This Row],[1Y Return vs Nifty]]-AVERAGE(Table2[1Y Return vs Nifty]))/_xlfn.STDEV.P(Table2[1Y Return vs Nifty])</f>
        <v>8.4847226300982306E-2</v>
      </c>
      <c r="I180">
        <v>-3.1172090100209102</v>
      </c>
      <c r="J180">
        <f>(Table2[[#This Row],[1M Return vs Nifty]]-AVERAGE(Table2[1M Return vs Nifty]))/_xlfn.STDEV.P(Table2[1M Return vs Nifty])</f>
        <v>-0.22758238011151882</v>
      </c>
      <c r="K180">
        <v>3.9984534693078699</v>
      </c>
      <c r="L180">
        <f>(Table2[[#This Row],[6M Return vs Nifty]]-AVERAGE(Table2[6M Return vs Nifty]))/_xlfn.STDEV.P(Table2[6M Return vs Nifty])</f>
        <v>-6.6040618772983811E-2</v>
      </c>
      <c r="M180">
        <v>-7.07123351258344</v>
      </c>
      <c r="N180">
        <f>(Table2[[#This Row],[1W Return vs Nifty]]-AVERAGE(Table2[1W Return vs Nifty]))/_xlfn.STDEV.P(Table2[1W Return vs Nifty])</f>
        <v>-1.6892578031075556</v>
      </c>
      <c r="O180">
        <v>1243.29</v>
      </c>
      <c r="P180">
        <v>1257.0182355879299</v>
      </c>
      <c r="Q180">
        <v>1157.9925444978701</v>
      </c>
      <c r="R180">
        <v>22.8429804392375</v>
      </c>
      <c r="S180" s="1">
        <f>(Table2[[#This Row],[Close Price]]-Table2[[#This Row],[20D EMA]])/Table2[[#This Row],[20D EMA]]</f>
        <v>-9.5223157911669742E-2</v>
      </c>
      <c r="T180" s="1">
        <f>(Table2[[#This Row],[Close Price]]-Table2[[#This Row],[50D EMA]])/Table2[[#This Row],[50D EMA]]</f>
        <v>-0.10510447012420289</v>
      </c>
      <c r="U180" s="1">
        <f>(Table2[[#This Row],[Close Price]]-Table2[[#This Row],[200D EMA]])/Table2[[#This Row],[200D EMA]]</f>
        <v>-2.8577510844182176E-2</v>
      </c>
      <c r="V180">
        <v>1.10258248523737</v>
      </c>
      <c r="W180">
        <v>1115</v>
      </c>
      <c r="X180">
        <v>1201.75</v>
      </c>
      <c r="Y180">
        <v>1115</v>
      </c>
      <c r="Z180">
        <v>1222.55</v>
      </c>
      <c r="AA180">
        <v>1115</v>
      </c>
      <c r="AB180">
        <v>1334.6</v>
      </c>
      <c r="AC180" s="1">
        <f>(Table2[[#This Row],[Close Price]]/Table2[[#This Row],[Day Low]])-1</f>
        <v>8.8789237668163157E-3</v>
      </c>
      <c r="AD180" s="1">
        <f>(Table2[[#This Row],[Day High]]/Table2[[#This Row],[Close Price]])-1</f>
        <v>6.8317183749666555E-2</v>
      </c>
      <c r="AE180" s="1">
        <f>(Table2[[#This Row],[Close Price]]/Table2[[#This Row],[Current Week Low]])-1</f>
        <v>8.8789237668163157E-3</v>
      </c>
      <c r="AF180" s="1">
        <f>(Table2[[#This Row],[Current Week High]]/Table2[[#This Row],[Close Price]])-1</f>
        <v>8.6807716241443567E-2</v>
      </c>
      <c r="AG180" s="1">
        <f>(Table2[[#This Row],[Close Price]]/Table2[[#This Row],[Current Month Low]])-1</f>
        <v>8.8789237668163157E-3</v>
      </c>
      <c r="AH180" s="1">
        <f>(Table2[[#This Row],[Current Month High]]/Table2[[#This Row],[Close Price]])-1</f>
        <v>0.1864165703618097</v>
      </c>
      <c r="AI180">
        <v>37.229975997866397</v>
      </c>
      <c r="AJ180">
        <v>47.238219895287898</v>
      </c>
      <c r="AK180" t="str">
        <f>IF(AND(Table2[[#This Row],[20D EMA]]&gt;Table2[[#This Row],[50D EMA]],Table2[[#This Row],[50D EMA]]&gt;Table2[[#This Row],[200D EMA]]),"Uptrend","Downtrend/NoTrend")</f>
        <v>Downtrend/NoTrend</v>
      </c>
      <c r="AL180">
        <v>-0.04</v>
      </c>
      <c r="AM180" t="s">
        <v>3181</v>
      </c>
      <c r="AN180">
        <v>-9.7799999999999994</v>
      </c>
      <c r="AO180" t="s">
        <v>3181</v>
      </c>
      <c r="AP180">
        <v>0.16123894431781699</v>
      </c>
      <c r="AQ180">
        <f>(Table2[[#This Row],[Sharpe Ratio]]-AVERAGE(Table2[Sharpe Ratio]))/_xlfn.STDEV.P(Table2[Sharpe Ratio])</f>
        <v>1.2222211120220563</v>
      </c>
      <c r="AR1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0">
        <f>_xlfn.RANK.AVG(Table2[[#This Row],[1Y Return vs Nifty Z-Score]],Table2[1Y Return vs Nifty Z-Score])</f>
        <v>272</v>
      </c>
      <c r="AT180">
        <f>_xlfn.RANK.AVG(Table2[[#This Row],[6M Return vs Nifty Z-Score]],Table2[6M Return vs Nifty Z-Score])</f>
        <v>330</v>
      </c>
      <c r="AU180">
        <f>_xlfn.RANK.AVG(Table2[[#This Row],[Sharpe Ratio Z-Score]],Table2[Sharpe Ratio Z-Score])</f>
        <v>75</v>
      </c>
      <c r="AV180">
        <f>(Table2[[#This Row],[Rank 1Y]]+Table2[[#This Row],[Rank 6M]]+Table2[[#This Row],[Rank Sharpe]])/3</f>
        <v>225.66666666666666</v>
      </c>
    </row>
    <row r="181" spans="1:48" x14ac:dyDescent="0.3">
      <c r="A181" t="s">
        <v>44</v>
      </c>
      <c r="B181" t="s">
        <v>45</v>
      </c>
      <c r="C181" t="s">
        <v>3128</v>
      </c>
      <c r="D181" t="s">
        <v>21</v>
      </c>
      <c r="E181">
        <v>506818.16553896503</v>
      </c>
      <c r="F181">
        <v>1872.85</v>
      </c>
      <c r="G181">
        <v>26.296337593120299</v>
      </c>
      <c r="H181">
        <f>(Table2[[#This Row],[1Y Return vs Nifty]]-AVERAGE(Table2[1Y Return vs Nifty]))/_xlfn.STDEV.P(Table2[1Y Return vs Nifty])</f>
        <v>0.16137649438786636</v>
      </c>
      <c r="I181">
        <v>5.4859770688802501</v>
      </c>
      <c r="J181">
        <f>(Table2[[#This Row],[1M Return vs Nifty]]-AVERAGE(Table2[1M Return vs Nifty]))/_xlfn.STDEV.P(Table2[1M Return vs Nifty])</f>
        <v>0.72406706929466569</v>
      </c>
      <c r="K181">
        <v>34.360430747133599</v>
      </c>
      <c r="L181">
        <f>(Table2[[#This Row],[6M Return vs Nifty]]-AVERAGE(Table2[6M Return vs Nifty]))/_xlfn.STDEV.P(Table2[6M Return vs Nifty])</f>
        <v>0.95604991809377016</v>
      </c>
      <c r="M181">
        <v>6.7165896680478401</v>
      </c>
      <c r="N181">
        <f>(Table2[[#This Row],[1W Return vs Nifty]]-AVERAGE(Table2[1W Return vs Nifty]))/_xlfn.STDEV.P(Table2[1W Return vs Nifty])</f>
        <v>1.1221258580005637</v>
      </c>
      <c r="O181">
        <v>1827.92</v>
      </c>
      <c r="P181">
        <v>1790.9107600631401</v>
      </c>
      <c r="Q181">
        <v>1610.6670637203199</v>
      </c>
      <c r="R181">
        <v>66.908885187346996</v>
      </c>
      <c r="S181" s="1">
        <f>(Table2[[#This Row],[Close Price]]-Table2[[#This Row],[20D EMA]])/Table2[[#This Row],[20D EMA]]</f>
        <v>2.4579850321677008E-2</v>
      </c>
      <c r="T181" s="1">
        <f>(Table2[[#This Row],[Close Price]]-Table2[[#This Row],[50D EMA]])/Table2[[#This Row],[50D EMA]]</f>
        <v>4.5752832449323724E-2</v>
      </c>
      <c r="U181" s="1">
        <f>(Table2[[#This Row],[Close Price]]-Table2[[#This Row],[200D EMA]])/Table2[[#This Row],[200D EMA]]</f>
        <v>0.16277910077461302</v>
      </c>
      <c r="V181">
        <v>0.818346256603808</v>
      </c>
      <c r="W181">
        <v>1864.45</v>
      </c>
      <c r="X181">
        <v>1892.95</v>
      </c>
      <c r="Y181">
        <v>1834</v>
      </c>
      <c r="Z181">
        <v>1892.95</v>
      </c>
      <c r="AA181">
        <v>1745</v>
      </c>
      <c r="AB181">
        <v>1892.95</v>
      </c>
      <c r="AC181" s="1">
        <f>(Table2[[#This Row],[Close Price]]/Table2[[#This Row],[Day Low]])-1</f>
        <v>4.5053501032474852E-3</v>
      </c>
      <c r="AD181" s="1">
        <f>(Table2[[#This Row],[Day High]]/Table2[[#This Row],[Close Price]])-1</f>
        <v>1.0732306377980061E-2</v>
      </c>
      <c r="AE181" s="1">
        <f>(Table2[[#This Row],[Close Price]]/Table2[[#This Row],[Current Week Low]])-1</f>
        <v>2.1183206106870189E-2</v>
      </c>
      <c r="AF181" s="1">
        <f>(Table2[[#This Row],[Current Week High]]/Table2[[#This Row],[Close Price]])-1</f>
        <v>1.0732306377980061E-2</v>
      </c>
      <c r="AG181" s="1">
        <f>(Table2[[#This Row],[Close Price]]/Table2[[#This Row],[Current Month Low]])-1</f>
        <v>7.3266475644699014E-2</v>
      </c>
      <c r="AH181" s="1">
        <f>(Table2[[#This Row],[Current Month High]]/Table2[[#This Row],[Close Price]])-1</f>
        <v>1.0732306377980061E-2</v>
      </c>
      <c r="AI181">
        <v>1.0732306377980001</v>
      </c>
      <c r="AJ181">
        <v>51.647773279352201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0.06</v>
      </c>
      <c r="AM181" t="s">
        <v>3180</v>
      </c>
      <c r="AN181">
        <v>1.1100000000000001</v>
      </c>
      <c r="AO181" t="s">
        <v>3180</v>
      </c>
      <c r="AP181">
        <v>6.3375592560807006E-2</v>
      </c>
      <c r="AQ181">
        <f>(Table2[[#This Row],[Sharpe Ratio]]-AVERAGE(Table2[Sharpe Ratio]))/_xlfn.STDEV.P(Table2[Sharpe Ratio])</f>
        <v>6.7932563647919844E-2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3.031551903424786</v>
      </c>
      <c r="AS181">
        <f>_xlfn.RANK.AVG(Table2[[#This Row],[1Y Return vs Nifty Z-Score]],Table2[1Y Return vs Nifty Z-Score])</f>
        <v>254</v>
      </c>
      <c r="AT181">
        <f>_xlfn.RANK.AVG(Table2[[#This Row],[6M Return vs Nifty Z-Score]],Table2[6M Return vs Nifty Z-Score])</f>
        <v>94</v>
      </c>
      <c r="AU181">
        <f>_xlfn.RANK.AVG(Table2[[#This Row],[Sharpe Ratio Z-Score]],Table2[Sharpe Ratio Z-Score])</f>
        <v>330</v>
      </c>
      <c r="AV181">
        <f>(Table2[[#This Row],[Rank 1Y]]+Table2[[#This Row],[Rank 6M]]+Table2[[#This Row],[Rank Sharpe]])/3</f>
        <v>226</v>
      </c>
    </row>
    <row r="182" spans="1:48" x14ac:dyDescent="0.3">
      <c r="A182" t="s">
        <v>399</v>
      </c>
      <c r="B182" t="s">
        <v>400</v>
      </c>
      <c r="C182" t="s">
        <v>3140</v>
      </c>
      <c r="D182" t="s">
        <v>289</v>
      </c>
      <c r="E182">
        <v>56237.170410400002</v>
      </c>
      <c r="F182">
        <v>1699.6</v>
      </c>
      <c r="G182">
        <v>82.624967048750804</v>
      </c>
      <c r="H182">
        <f>(Table2[[#This Row],[1Y Return vs Nifty]]-AVERAGE(Table2[1Y Return vs Nifty]))/_xlfn.STDEV.P(Table2[1Y Return vs Nifty])</f>
        <v>1.2369163835450425</v>
      </c>
      <c r="I182">
        <v>1.6253391113748901</v>
      </c>
      <c r="J182">
        <f>(Table2[[#This Row],[1M Return vs Nifty]]-AVERAGE(Table2[1M Return vs Nifty]))/_xlfn.STDEV.P(Table2[1M Return vs Nifty])</f>
        <v>0.29701900211094973</v>
      </c>
      <c r="K182">
        <v>22.263246695937799</v>
      </c>
      <c r="L182">
        <f>(Table2[[#This Row],[6M Return vs Nifty]]-AVERAGE(Table2[6M Return vs Nifty]))/_xlfn.STDEV.P(Table2[6M Return vs Nifty])</f>
        <v>0.5488163170564373</v>
      </c>
      <c r="M182">
        <v>7.0309425433268897</v>
      </c>
      <c r="N182">
        <f>(Table2[[#This Row],[1W Return vs Nifty]]-AVERAGE(Table2[1W Return vs Nifty]))/_xlfn.STDEV.P(Table2[1W Return vs Nifty])</f>
        <v>1.1862234697703005</v>
      </c>
      <c r="O182">
        <v>1748.05</v>
      </c>
      <c r="P182">
        <v>1749.98748009531</v>
      </c>
      <c r="Q182">
        <v>1492.12213370465</v>
      </c>
      <c r="R182">
        <v>39.492906824469202</v>
      </c>
      <c r="S182" s="1">
        <f>(Table2[[#This Row],[Close Price]]-Table2[[#This Row],[20D EMA]])/Table2[[#This Row],[20D EMA]]</f>
        <v>-2.7716598495466403E-2</v>
      </c>
      <c r="T182" s="1">
        <f>(Table2[[#This Row],[Close Price]]-Table2[[#This Row],[50D EMA]])/Table2[[#This Row],[50D EMA]]</f>
        <v>-2.8793051760899382E-2</v>
      </c>
      <c r="U182" s="1">
        <f>(Table2[[#This Row],[Close Price]]-Table2[[#This Row],[200D EMA]])/Table2[[#This Row],[200D EMA]]</f>
        <v>0.13904884969451034</v>
      </c>
      <c r="V182">
        <v>1.052713324515</v>
      </c>
      <c r="W182">
        <v>1690</v>
      </c>
      <c r="X182">
        <v>1783.9</v>
      </c>
      <c r="Y182">
        <v>1690</v>
      </c>
      <c r="Z182">
        <v>1786</v>
      </c>
      <c r="AA182">
        <v>1618.25</v>
      </c>
      <c r="AB182">
        <v>1792.95</v>
      </c>
      <c r="AC182" s="1">
        <f>(Table2[[#This Row],[Close Price]]/Table2[[#This Row],[Day Low]])-1</f>
        <v>5.680473372781103E-3</v>
      </c>
      <c r="AD182" s="1">
        <f>(Table2[[#This Row],[Day High]]/Table2[[#This Row],[Close Price]])-1</f>
        <v>4.9599905860202576E-2</v>
      </c>
      <c r="AE182" s="1">
        <f>(Table2[[#This Row],[Close Price]]/Table2[[#This Row],[Current Week Low]])-1</f>
        <v>5.680473372781103E-3</v>
      </c>
      <c r="AF182" s="1">
        <f>(Table2[[#This Row],[Current Week High]]/Table2[[#This Row],[Close Price]])-1</f>
        <v>5.0835490703694974E-2</v>
      </c>
      <c r="AG182" s="1">
        <f>(Table2[[#This Row],[Close Price]]/Table2[[#This Row],[Current Month Low]])-1</f>
        <v>5.0270353777228438E-2</v>
      </c>
      <c r="AH182" s="1">
        <f>(Table2[[#This Row],[Current Month High]]/Table2[[#This Row],[Close Price]])-1</f>
        <v>5.4924688161920532E-2</v>
      </c>
      <c r="AI182">
        <v>14.432807719463399</v>
      </c>
      <c r="AJ182">
        <v>109.529680083831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0.06</v>
      </c>
      <c r="AM182" t="s">
        <v>3180</v>
      </c>
      <c r="AN182">
        <v>-3.15</v>
      </c>
      <c r="AO182" t="s">
        <v>3181</v>
      </c>
      <c r="AP182">
        <v>2.6109840508840999E-2</v>
      </c>
      <c r="AQ182">
        <f>(Table2[[#This Row],[Sharpe Ratio]]-AVERAGE(Table2[Sharpe Ratio]))/_xlfn.STDEV.P(Table2[Sharpe Ratio])</f>
        <v>-0.37161329358921624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77</v>
      </c>
      <c r="AT182">
        <f>_xlfn.RANK.AVG(Table2[[#This Row],[6M Return vs Nifty Z-Score]],Table2[6M Return vs Nifty Z-Score])</f>
        <v>166</v>
      </c>
      <c r="AU182">
        <f>_xlfn.RANK.AVG(Table2[[#This Row],[Sharpe Ratio Z-Score]],Table2[Sharpe Ratio Z-Score])</f>
        <v>439</v>
      </c>
      <c r="AV182">
        <f>(Table2[[#This Row],[Rank 1Y]]+Table2[[#This Row],[Rank 6M]]+Table2[[#This Row],[Rank Sharpe]])/3</f>
        <v>227.33333333333334</v>
      </c>
    </row>
    <row r="183" spans="1:48" x14ac:dyDescent="0.3">
      <c r="A183" t="s">
        <v>956</v>
      </c>
      <c r="B183" t="s">
        <v>957</v>
      </c>
      <c r="C183" t="s">
        <v>3139</v>
      </c>
      <c r="D183" t="s">
        <v>792</v>
      </c>
      <c r="E183">
        <v>15408.0257968799</v>
      </c>
      <c r="F183">
        <v>1144.0999999999999</v>
      </c>
      <c r="G183">
        <v>21.574888264466601</v>
      </c>
      <c r="H183">
        <f>(Table2[[#This Row],[1Y Return vs Nifty]]-AVERAGE(Table2[1Y Return vs Nifty]))/_xlfn.STDEV.P(Table2[1Y Return vs Nifty])</f>
        <v>7.1225053873919614E-2</v>
      </c>
      <c r="I183">
        <v>10.3981343159601</v>
      </c>
      <c r="J183">
        <f>(Table2[[#This Row],[1M Return vs Nifty]]-AVERAGE(Table2[1M Return vs Nifty]))/_xlfn.STDEV.P(Table2[1M Return vs Nifty])</f>
        <v>1.2674299230918729</v>
      </c>
      <c r="K183">
        <v>-1.17900377759109</v>
      </c>
      <c r="L183">
        <f>(Table2[[#This Row],[6M Return vs Nifty]]-AVERAGE(Table2[6M Return vs Nifty]))/_xlfn.STDEV.P(Table2[6M Return vs Nifty])</f>
        <v>-0.24033197037584558</v>
      </c>
      <c r="M183">
        <v>3.30213622596747</v>
      </c>
      <c r="N183">
        <f>(Table2[[#This Row],[1W Return vs Nifty]]-AVERAGE(Table2[1W Return vs Nifty]))/_xlfn.STDEV.P(Table2[1W Return vs Nifty])</f>
        <v>0.42590728216591028</v>
      </c>
      <c r="O183">
        <v>1178.23</v>
      </c>
      <c r="P183">
        <v>1229.4498622436499</v>
      </c>
      <c r="Q183">
        <v>1206.9842742922599</v>
      </c>
      <c r="R183">
        <v>42.040711901033397</v>
      </c>
      <c r="S183" s="1">
        <f>(Table2[[#This Row],[Close Price]]-Table2[[#This Row],[20D EMA]])/Table2[[#This Row],[20D EMA]]</f>
        <v>-2.8967179582933815E-2</v>
      </c>
      <c r="T183" s="1">
        <f>(Table2[[#This Row],[Close Price]]-Table2[[#This Row],[50D EMA]])/Table2[[#This Row],[50D EMA]]</f>
        <v>-6.9421181672177507E-2</v>
      </c>
      <c r="U183" s="1">
        <f>(Table2[[#This Row],[Close Price]]-Table2[[#This Row],[200D EMA]])/Table2[[#This Row],[200D EMA]]</f>
        <v>-5.2100326103364916E-2</v>
      </c>
      <c r="V183">
        <v>0.696735052477781</v>
      </c>
      <c r="W183">
        <v>1137.6500000000001</v>
      </c>
      <c r="X183">
        <v>1197.45</v>
      </c>
      <c r="Y183">
        <v>1130</v>
      </c>
      <c r="Z183">
        <v>1197.45</v>
      </c>
      <c r="AA183">
        <v>1130</v>
      </c>
      <c r="AB183">
        <v>1249.9000000000001</v>
      </c>
      <c r="AC183" s="1">
        <f>(Table2[[#This Row],[Close Price]]/Table2[[#This Row],[Day Low]])-1</f>
        <v>5.6695820331382762E-3</v>
      </c>
      <c r="AD183" s="1">
        <f>(Table2[[#This Row],[Day High]]/Table2[[#This Row],[Close Price]])-1</f>
        <v>4.6630539288523787E-2</v>
      </c>
      <c r="AE183" s="1">
        <f>(Table2[[#This Row],[Close Price]]/Table2[[#This Row],[Current Week Low]])-1</f>
        <v>1.2477876106194552E-2</v>
      </c>
      <c r="AF183" s="1">
        <f>(Table2[[#This Row],[Current Week High]]/Table2[[#This Row],[Close Price]])-1</f>
        <v>4.6630539288523787E-2</v>
      </c>
      <c r="AG183" s="1">
        <f>(Table2[[#This Row],[Close Price]]/Table2[[#This Row],[Current Month Low]])-1</f>
        <v>1.2477876106194552E-2</v>
      </c>
      <c r="AH183" s="1">
        <f>(Table2[[#This Row],[Current Month High]]/Table2[[#This Row],[Close Price]])-1</f>
        <v>9.2474434052967514E-2</v>
      </c>
      <c r="AI183">
        <v>65.802814439297194</v>
      </c>
      <c r="AJ183">
        <v>46.510436675630601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-0.11</v>
      </c>
      <c r="AM183" t="s">
        <v>3181</v>
      </c>
      <c r="AN183">
        <v>-0.2</v>
      </c>
      <c r="AO183" t="s">
        <v>3181</v>
      </c>
      <c r="AP183">
        <v>0.23055238025199401</v>
      </c>
      <c r="AQ183">
        <f>(Table2[[#This Row],[Sharpe Ratio]]-AVERAGE(Table2[Sharpe Ratio]))/_xlfn.STDEV.P(Table2[Sharpe Ratio])</f>
        <v>2.0397662288696807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277</v>
      </c>
      <c r="AT183">
        <f>_xlfn.RANK.AVG(Table2[[#This Row],[6M Return vs Nifty Z-Score]],Table2[6M Return vs Nifty Z-Score])</f>
        <v>390</v>
      </c>
      <c r="AU183">
        <f>_xlfn.RANK.AVG(Table2[[#This Row],[Sharpe Ratio Z-Score]],Table2[Sharpe Ratio Z-Score])</f>
        <v>16</v>
      </c>
      <c r="AV183">
        <f>(Table2[[#This Row],[Rank 1Y]]+Table2[[#This Row],[Rank 6M]]+Table2[[#This Row],[Rank Sharpe]])/3</f>
        <v>227.66666666666666</v>
      </c>
    </row>
    <row r="184" spans="1:48" x14ac:dyDescent="0.3">
      <c r="A184" t="s">
        <v>908</v>
      </c>
      <c r="B184" t="s">
        <v>909</v>
      </c>
      <c r="C184" t="s">
        <v>3139</v>
      </c>
      <c r="D184" t="s">
        <v>792</v>
      </c>
      <c r="E184">
        <v>16451.4515025</v>
      </c>
      <c r="F184">
        <v>3950.45</v>
      </c>
      <c r="G184">
        <v>56.986140104554401</v>
      </c>
      <c r="H184">
        <f>(Table2[[#This Row],[1Y Return vs Nifty]]-AVERAGE(Table2[1Y Return vs Nifty]))/_xlfn.STDEV.P(Table2[1Y Return vs Nifty])</f>
        <v>0.74736814926034312</v>
      </c>
      <c r="I184">
        <v>12.2483694295617</v>
      </c>
      <c r="J184">
        <f>(Table2[[#This Row],[1M Return vs Nifty]]-AVERAGE(Table2[1M Return vs Nifty]))/_xlfn.STDEV.P(Table2[1M Return vs Nifty])</f>
        <v>1.472095405272847</v>
      </c>
      <c r="K184">
        <v>-0.83658660751549097</v>
      </c>
      <c r="L184">
        <f>(Table2[[#This Row],[6M Return vs Nifty]]-AVERAGE(Table2[6M Return vs Nifty]))/_xlfn.STDEV.P(Table2[6M Return vs Nifty])</f>
        <v>-0.22880500867659664</v>
      </c>
      <c r="M184">
        <v>4.4982879956652102</v>
      </c>
      <c r="N184">
        <f>(Table2[[#This Row],[1W Return vs Nifty]]-AVERAGE(Table2[1W Return vs Nifty]))/_xlfn.STDEV.P(Table2[1W Return vs Nifty])</f>
        <v>0.66980666334290484</v>
      </c>
      <c r="O184">
        <v>3984.75</v>
      </c>
      <c r="P184">
        <v>3939.4182026931599</v>
      </c>
      <c r="Q184">
        <v>3699.0405514466102</v>
      </c>
      <c r="R184">
        <v>44.068303685131099</v>
      </c>
      <c r="S184" s="1">
        <f>(Table2[[#This Row],[Close Price]]-Table2[[#This Row],[20D EMA]])/Table2[[#This Row],[20D EMA]]</f>
        <v>-8.6078173034695223E-3</v>
      </c>
      <c r="T184" s="1">
        <f>(Table2[[#This Row],[Close Price]]-Table2[[#This Row],[50D EMA]])/Table2[[#This Row],[50D EMA]]</f>
        <v>2.8003620685151274E-3</v>
      </c>
      <c r="U184" s="1">
        <f>(Table2[[#This Row],[Close Price]]-Table2[[#This Row],[200D EMA]])/Table2[[#This Row],[200D EMA]]</f>
        <v>6.7966123933155903E-2</v>
      </c>
      <c r="V184">
        <v>0.97264144359207305</v>
      </c>
      <c r="W184">
        <v>3912.6</v>
      </c>
      <c r="X184">
        <v>4139.95</v>
      </c>
      <c r="Y184">
        <v>3912.6</v>
      </c>
      <c r="Z184">
        <v>4249</v>
      </c>
      <c r="AA184">
        <v>3912.6</v>
      </c>
      <c r="AB184">
        <v>4349</v>
      </c>
      <c r="AC184" s="1">
        <f>(Table2[[#This Row],[Close Price]]/Table2[[#This Row],[Day Low]])-1</f>
        <v>9.6738741501813941E-3</v>
      </c>
      <c r="AD184" s="1">
        <f>(Table2[[#This Row],[Day High]]/Table2[[#This Row],[Close Price]])-1</f>
        <v>4.7969218696604088E-2</v>
      </c>
      <c r="AE184" s="1">
        <f>(Table2[[#This Row],[Close Price]]/Table2[[#This Row],[Current Week Low]])-1</f>
        <v>9.6738741501813941E-3</v>
      </c>
      <c r="AF184" s="1">
        <f>(Table2[[#This Row],[Current Week High]]/Table2[[#This Row],[Close Price]])-1</f>
        <v>7.5573668822539242E-2</v>
      </c>
      <c r="AG184" s="1">
        <f>(Table2[[#This Row],[Close Price]]/Table2[[#This Row],[Current Month Low]])-1</f>
        <v>9.6738741501813941E-3</v>
      </c>
      <c r="AH184" s="1">
        <f>(Table2[[#This Row],[Current Month High]]/Table2[[#This Row],[Close Price]])-1</f>
        <v>0.10088724069409816</v>
      </c>
      <c r="AI184">
        <v>38.920882431115402</v>
      </c>
      <c r="AJ184">
        <v>81.525560022975199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0.1</v>
      </c>
      <c r="AM184" t="s">
        <v>3180</v>
      </c>
      <c r="AN184">
        <v>5.75</v>
      </c>
      <c r="AO184" t="s">
        <v>3180</v>
      </c>
      <c r="AP184">
        <v>0.11583048535781899</v>
      </c>
      <c r="AQ184">
        <f>(Table2[[#This Row],[Sharpe Ratio]]-AVERAGE(Table2[Sharpe Ratio]))/_xlfn.STDEV.P(Table2[Sharpe Ratio])</f>
        <v>0.68663283269370012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3.3470980418931986</v>
      </c>
      <c r="AS184">
        <f>_xlfn.RANK.AVG(Table2[[#This Row],[1Y Return vs Nifty Z-Score]],Table2[1Y Return vs Nifty Z-Score])</f>
        <v>126</v>
      </c>
      <c r="AT184">
        <f>_xlfn.RANK.AVG(Table2[[#This Row],[6M Return vs Nifty Z-Score]],Table2[6M Return vs Nifty Z-Score])</f>
        <v>385</v>
      </c>
      <c r="AU184">
        <f>_xlfn.RANK.AVG(Table2[[#This Row],[Sharpe Ratio Z-Score]],Table2[Sharpe Ratio Z-Score])</f>
        <v>173</v>
      </c>
      <c r="AV184">
        <f>(Table2[[#This Row],[Rank 1Y]]+Table2[[#This Row],[Rank 6M]]+Table2[[#This Row],[Rank Sharpe]])/3</f>
        <v>228</v>
      </c>
    </row>
    <row r="185" spans="1:48" x14ac:dyDescent="0.3">
      <c r="A185" t="s">
        <v>1627</v>
      </c>
      <c r="B185" t="s">
        <v>1628</v>
      </c>
      <c r="C185" t="s">
        <v>3143</v>
      </c>
      <c r="D185" t="s">
        <v>407</v>
      </c>
      <c r="E185">
        <v>5590.6314463999997</v>
      </c>
      <c r="F185">
        <v>113.96</v>
      </c>
      <c r="G185">
        <v>42.9602262515155</v>
      </c>
      <c r="H185">
        <f>(Table2[[#This Row],[1Y Return vs Nifty]]-AVERAGE(Table2[1Y Return vs Nifty]))/_xlfn.STDEV.P(Table2[1Y Return vs Nifty])</f>
        <v>0.4795570916043389</v>
      </c>
      <c r="I185">
        <v>-0.36237562370374299</v>
      </c>
      <c r="J185">
        <f>(Table2[[#This Row],[1M Return vs Nifty]]-AVERAGE(Table2[1M Return vs Nifty]))/_xlfn.STDEV.P(Table2[1M Return vs Nifty])</f>
        <v>7.7146083419442568E-2</v>
      </c>
      <c r="K185">
        <v>11.542327702837801</v>
      </c>
      <c r="L185">
        <f>(Table2[[#This Row],[6M Return vs Nifty]]-AVERAGE(Table2[6M Return vs Nifty]))/_xlfn.STDEV.P(Table2[6M Return vs Nifty])</f>
        <v>0.18791262000488418</v>
      </c>
      <c r="M185">
        <v>7.2262384327670199</v>
      </c>
      <c r="N185">
        <f>(Table2[[#This Row],[1W Return vs Nifty]]-AVERAGE(Table2[1W Return vs Nifty]))/_xlfn.STDEV.P(Table2[1W Return vs Nifty])</f>
        <v>1.2260449604770314</v>
      </c>
      <c r="O185">
        <v>114.53</v>
      </c>
      <c r="P185">
        <v>119.60992192009699</v>
      </c>
      <c r="Q185">
        <v>115.21183036479501</v>
      </c>
      <c r="R185">
        <v>49.888486600928999</v>
      </c>
      <c r="S185" s="1">
        <f>(Table2[[#This Row],[Close Price]]-Table2[[#This Row],[20D EMA]])/Table2[[#This Row],[20D EMA]]</f>
        <v>-4.976861957565768E-3</v>
      </c>
      <c r="T185" s="1">
        <f>(Table2[[#This Row],[Close Price]]-Table2[[#This Row],[50D EMA]])/Table2[[#This Row],[50D EMA]]</f>
        <v>-4.7236231153727506E-2</v>
      </c>
      <c r="U185" s="1">
        <f>(Table2[[#This Row],[Close Price]]-Table2[[#This Row],[200D EMA]])/Table2[[#This Row],[200D EMA]]</f>
        <v>-1.0865467207936406E-2</v>
      </c>
      <c r="V185">
        <v>0.78634567160296198</v>
      </c>
      <c r="W185">
        <v>113.15</v>
      </c>
      <c r="X185">
        <v>119.8</v>
      </c>
      <c r="Y185">
        <v>112.79</v>
      </c>
      <c r="Z185">
        <v>119.8</v>
      </c>
      <c r="AA185">
        <v>107.25</v>
      </c>
      <c r="AB185">
        <v>122.5</v>
      </c>
      <c r="AC185" s="1">
        <f>(Table2[[#This Row],[Close Price]]/Table2[[#This Row],[Day Low]])-1</f>
        <v>7.1586389748121704E-3</v>
      </c>
      <c r="AD185" s="1">
        <f>(Table2[[#This Row],[Day High]]/Table2[[#This Row],[Close Price]])-1</f>
        <v>5.1246051246051305E-2</v>
      </c>
      <c r="AE185" s="1">
        <f>(Table2[[#This Row],[Close Price]]/Table2[[#This Row],[Current Week Low]])-1</f>
        <v>1.0373260040783538E-2</v>
      </c>
      <c r="AF185" s="1">
        <f>(Table2[[#This Row],[Current Week High]]/Table2[[#This Row],[Close Price]])-1</f>
        <v>5.1246051246051305E-2</v>
      </c>
      <c r="AG185" s="1">
        <f>(Table2[[#This Row],[Close Price]]/Table2[[#This Row],[Current Month Low]])-1</f>
        <v>6.2564102564102608E-2</v>
      </c>
      <c r="AH185" s="1">
        <f>(Table2[[#This Row],[Current Month High]]/Table2[[#This Row],[Close Price]])-1</f>
        <v>7.493857493857492E-2</v>
      </c>
      <c r="AI185">
        <v>49.131274131274097</v>
      </c>
      <c r="AJ185">
        <v>67.465099191770705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-0.09</v>
      </c>
      <c r="AM185" t="s">
        <v>3181</v>
      </c>
      <c r="AN185">
        <v>11.52</v>
      </c>
      <c r="AO185" t="s">
        <v>3180</v>
      </c>
      <c r="AP185">
        <v>8.3640715198411E-2</v>
      </c>
      <c r="AQ185">
        <f>(Table2[[#This Row],[Sharpe Ratio]]-AVERAGE(Table2[Sharpe Ratio]))/_xlfn.STDEV.P(Table2[Sharpe Ratio])</f>
        <v>0.30695767950604497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169</v>
      </c>
      <c r="AT185">
        <f>_xlfn.RANK.AVG(Table2[[#This Row],[6M Return vs Nifty Z-Score]],Table2[6M Return vs Nifty Z-Score])</f>
        <v>254</v>
      </c>
      <c r="AU185">
        <f>_xlfn.RANK.AVG(Table2[[#This Row],[Sharpe Ratio Z-Score]],Table2[Sharpe Ratio Z-Score])</f>
        <v>266</v>
      </c>
      <c r="AV185">
        <f>(Table2[[#This Row],[Rank 1Y]]+Table2[[#This Row],[Rank 6M]]+Table2[[#This Row],[Rank Sharpe]])/3</f>
        <v>229.66666666666666</v>
      </c>
    </row>
    <row r="186" spans="1:48" x14ac:dyDescent="0.3">
      <c r="A186" t="s">
        <v>1446</v>
      </c>
      <c r="B186" t="s">
        <v>1447</v>
      </c>
      <c r="C186" t="s">
        <v>3131</v>
      </c>
      <c r="D186" t="s">
        <v>123</v>
      </c>
      <c r="E186">
        <v>7103.5995097499999</v>
      </c>
      <c r="F186">
        <v>1177.5</v>
      </c>
      <c r="G186">
        <v>33.972517064466302</v>
      </c>
      <c r="H186">
        <f>(Table2[[#This Row],[1Y Return vs Nifty]]-AVERAGE(Table2[1Y Return vs Nifty]))/_xlfn.STDEV.P(Table2[1Y Return vs Nifty])</f>
        <v>0.30794560671227095</v>
      </c>
      <c r="I186">
        <v>-4.4898397400590602</v>
      </c>
      <c r="J186">
        <f>(Table2[[#This Row],[1M Return vs Nifty]]-AVERAGE(Table2[1M Return vs Nifty]))/_xlfn.STDEV.P(Table2[1M Return vs Nifty])</f>
        <v>-0.37941720810417995</v>
      </c>
      <c r="K186">
        <v>15.971863340825699</v>
      </c>
      <c r="L186">
        <f>(Table2[[#This Row],[6M Return vs Nifty]]-AVERAGE(Table2[6M Return vs Nifty]))/_xlfn.STDEV.P(Table2[6M Return vs Nifty])</f>
        <v>0.33702630969886727</v>
      </c>
      <c r="M186">
        <v>1.91791765790124</v>
      </c>
      <c r="N186">
        <f>(Table2[[#This Row],[1W Return vs Nifty]]-AVERAGE(Table2[1W Return vs Nifty]))/_xlfn.STDEV.P(Table2[1W Return vs Nifty])</f>
        <v>0.14366044633974193</v>
      </c>
      <c r="O186">
        <v>1206.9000000000001</v>
      </c>
      <c r="P186">
        <v>1208.31669035819</v>
      </c>
      <c r="Q186">
        <v>1073.33835020892</v>
      </c>
      <c r="R186">
        <v>42.202591464970297</v>
      </c>
      <c r="S186" s="1">
        <f>(Table2[[#This Row],[Close Price]]-Table2[[#This Row],[20D EMA]])/Table2[[#This Row],[20D EMA]]</f>
        <v>-2.4359930400198931E-2</v>
      </c>
      <c r="T186" s="1">
        <f>(Table2[[#This Row],[Close Price]]-Table2[[#This Row],[50D EMA]])/Table2[[#This Row],[50D EMA]]</f>
        <v>-2.550381915940831E-2</v>
      </c>
      <c r="U186" s="1">
        <f>(Table2[[#This Row],[Close Price]]-Table2[[#This Row],[200D EMA]])/Table2[[#This Row],[200D EMA]]</f>
        <v>9.7044561736572096E-2</v>
      </c>
      <c r="V186">
        <v>1.4959642194846801</v>
      </c>
      <c r="W186">
        <v>1170.8</v>
      </c>
      <c r="X186">
        <v>1201.5</v>
      </c>
      <c r="Y186">
        <v>1170.8</v>
      </c>
      <c r="Z186">
        <v>1204.8499999999999</v>
      </c>
      <c r="AA186">
        <v>1151.1500000000001</v>
      </c>
      <c r="AB186">
        <v>1273.8499999999999</v>
      </c>
      <c r="AC186" s="1">
        <f>(Table2[[#This Row],[Close Price]]/Table2[[#This Row],[Day Low]])-1</f>
        <v>5.7225828493339126E-3</v>
      </c>
      <c r="AD186" s="1">
        <f>(Table2[[#This Row],[Day High]]/Table2[[#This Row],[Close Price]])-1</f>
        <v>2.0382165605095537E-2</v>
      </c>
      <c r="AE186" s="1">
        <f>(Table2[[#This Row],[Close Price]]/Table2[[#This Row],[Current Week Low]])-1</f>
        <v>5.7225828493339126E-3</v>
      </c>
      <c r="AF186" s="1">
        <f>(Table2[[#This Row],[Current Week High]]/Table2[[#This Row],[Close Price]])-1</f>
        <v>2.3227176220806722E-2</v>
      </c>
      <c r="AG186" s="1">
        <f>(Table2[[#This Row],[Close Price]]/Table2[[#This Row],[Current Month Low]])-1</f>
        <v>2.2890153324935936E-2</v>
      </c>
      <c r="AH186" s="1">
        <f>(Table2[[#This Row],[Current Month High]]/Table2[[#This Row],[Close Price]])-1</f>
        <v>8.1825902335456391E-2</v>
      </c>
      <c r="AI186">
        <v>14.3184713375796</v>
      </c>
      <c r="AJ186">
        <v>58.692722371967598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0.09</v>
      </c>
      <c r="AM186" t="s">
        <v>3180</v>
      </c>
      <c r="AN186">
        <v>-6.48</v>
      </c>
      <c r="AO186" t="s">
        <v>3181</v>
      </c>
      <c r="AP186">
        <v>8.0150906751213002E-2</v>
      </c>
      <c r="AQ186">
        <f>(Table2[[#This Row],[Sharpe Ratio]]-AVERAGE(Table2[Sharpe Ratio]))/_xlfn.STDEV.P(Table2[Sharpe Ratio])</f>
        <v>0.26579573425996433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206</v>
      </c>
      <c r="AT186">
        <f>_xlfn.RANK.AVG(Table2[[#This Row],[6M Return vs Nifty Z-Score]],Table2[6M Return vs Nifty Z-Score])</f>
        <v>211</v>
      </c>
      <c r="AU186">
        <f>_xlfn.RANK.AVG(Table2[[#This Row],[Sharpe Ratio Z-Score]],Table2[Sharpe Ratio Z-Score])</f>
        <v>276</v>
      </c>
      <c r="AV186">
        <f>(Table2[[#This Row],[Rank 1Y]]+Table2[[#This Row],[Rank 6M]]+Table2[[#This Row],[Rank Sharpe]])/3</f>
        <v>231</v>
      </c>
    </row>
    <row r="187" spans="1:48" x14ac:dyDescent="0.3">
      <c r="A187" t="s">
        <v>916</v>
      </c>
      <c r="B187" t="s">
        <v>917</v>
      </c>
      <c r="C187" t="s">
        <v>3131</v>
      </c>
      <c r="D187" t="s">
        <v>918</v>
      </c>
      <c r="E187">
        <v>16261.4483223799</v>
      </c>
      <c r="F187">
        <v>2679.55</v>
      </c>
      <c r="G187">
        <v>79.751096124388994</v>
      </c>
      <c r="H187">
        <f>(Table2[[#This Row],[1Y Return vs Nifty]]-AVERAGE(Table2[1Y Return vs Nifty]))/_xlfn.STDEV.P(Table2[1Y Return vs Nifty])</f>
        <v>1.1820426391399022</v>
      </c>
      <c r="I187">
        <v>7.8472216383841804</v>
      </c>
      <c r="J187">
        <f>(Table2[[#This Row],[1M Return vs Nifty]]-AVERAGE(Table2[1M Return vs Nifty]))/_xlfn.STDEV.P(Table2[1M Return vs Nifty])</f>
        <v>0.98525833888635705</v>
      </c>
      <c r="K187">
        <v>40.731760689438801</v>
      </c>
      <c r="L187">
        <f>(Table2[[#This Row],[6M Return vs Nifty]]-AVERAGE(Table2[6M Return vs Nifty]))/_xlfn.STDEV.P(Table2[6M Return vs Nifty])</f>
        <v>1.1705312076915302</v>
      </c>
      <c r="M187">
        <v>1.4251055974536699</v>
      </c>
      <c r="N187">
        <f>(Table2[[#This Row],[1W Return vs Nifty]]-AVERAGE(Table2[1W Return vs Nifty]))/_xlfn.STDEV.P(Table2[1W Return vs Nifty])</f>
        <v>4.317440466453306E-2</v>
      </c>
      <c r="O187">
        <v>2736.3</v>
      </c>
      <c r="P187">
        <v>2667.5716027721101</v>
      </c>
      <c r="Q187">
        <v>2098.9833516887102</v>
      </c>
      <c r="R187">
        <v>40.894048623711399</v>
      </c>
      <c r="S187" s="1">
        <f>(Table2[[#This Row],[Close Price]]-Table2[[#This Row],[20D EMA]])/Table2[[#This Row],[20D EMA]]</f>
        <v>-2.0739684976062565E-2</v>
      </c>
      <c r="T187" s="1">
        <f>(Table2[[#This Row],[Close Price]]-Table2[[#This Row],[50D EMA]])/Table2[[#This Row],[50D EMA]]</f>
        <v>4.4903751469847382E-3</v>
      </c>
      <c r="U187" s="1">
        <f>(Table2[[#This Row],[Close Price]]-Table2[[#This Row],[200D EMA]])/Table2[[#This Row],[200D EMA]]</f>
        <v>0.27659421302422554</v>
      </c>
      <c r="V187">
        <v>0.67613338322118999</v>
      </c>
      <c r="W187">
        <v>2660</v>
      </c>
      <c r="X187">
        <v>2794.5</v>
      </c>
      <c r="Y187">
        <v>2660</v>
      </c>
      <c r="Z187">
        <v>2845</v>
      </c>
      <c r="AA187">
        <v>2660</v>
      </c>
      <c r="AB187">
        <v>2901</v>
      </c>
      <c r="AC187" s="1">
        <f>(Table2[[#This Row],[Close Price]]/Table2[[#This Row],[Day Low]])-1</f>
        <v>7.3496240601504947E-3</v>
      </c>
      <c r="AD187" s="1">
        <f>(Table2[[#This Row],[Day High]]/Table2[[#This Row],[Close Price]])-1</f>
        <v>4.289899423410648E-2</v>
      </c>
      <c r="AE187" s="1">
        <f>(Table2[[#This Row],[Close Price]]/Table2[[#This Row],[Current Week Low]])-1</f>
        <v>7.3496240601504947E-3</v>
      </c>
      <c r="AF187" s="1">
        <f>(Table2[[#This Row],[Current Week High]]/Table2[[#This Row],[Close Price]])-1</f>
        <v>6.1745442331734735E-2</v>
      </c>
      <c r="AG187" s="1">
        <f>(Table2[[#This Row],[Close Price]]/Table2[[#This Row],[Current Month Low]])-1</f>
        <v>7.3496240601504947E-3</v>
      </c>
      <c r="AH187" s="1">
        <f>(Table2[[#This Row],[Current Month High]]/Table2[[#This Row],[Close Price]])-1</f>
        <v>8.2644473885540304E-2</v>
      </c>
      <c r="AI187">
        <v>13.399637998917701</v>
      </c>
      <c r="AJ187">
        <v>118.63169060052201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0.16</v>
      </c>
      <c r="AM187" t="s">
        <v>3180</v>
      </c>
      <c r="AN187">
        <v>5.69</v>
      </c>
      <c r="AO187" t="s">
        <v>3180</v>
      </c>
      <c r="AQ187">
        <f>(Table2[[#This Row],[Sharpe Ratio]]-AVERAGE(Table2[Sharpe Ratio]))/_xlfn.STDEV.P(Table2[Sharpe Ratio])</f>
        <v>-0.67957627828303946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2.7014303120992831</v>
      </c>
      <c r="AS187">
        <f>_xlfn.RANK.AVG(Table2[[#This Row],[1Y Return vs Nifty Z-Score]],Table2[1Y Return vs Nifty Z-Score])</f>
        <v>83</v>
      </c>
      <c r="AT187">
        <f>_xlfn.RANK.AVG(Table2[[#This Row],[6M Return vs Nifty Z-Score]],Table2[6M Return vs Nifty Z-Score])</f>
        <v>77</v>
      </c>
      <c r="AU187">
        <f>_xlfn.RANK.AVG(Table2[[#This Row],[Sharpe Ratio Z-Score]],Table2[Sharpe Ratio Z-Score])</f>
        <v>538</v>
      </c>
      <c r="AV187">
        <f>(Table2[[#This Row],[Rank 1Y]]+Table2[[#This Row],[Rank 6M]]+Table2[[#This Row],[Rank Sharpe]])/3</f>
        <v>232.66666666666666</v>
      </c>
    </row>
    <row r="188" spans="1:48" x14ac:dyDescent="0.3">
      <c r="A188" t="s">
        <v>690</v>
      </c>
      <c r="B188" t="s">
        <v>691</v>
      </c>
      <c r="C188" t="s">
        <v>3129</v>
      </c>
      <c r="D188" t="s">
        <v>569</v>
      </c>
      <c r="E188">
        <v>25546.4498960649</v>
      </c>
      <c r="F188">
        <v>983.15</v>
      </c>
      <c r="G188">
        <v>9.1445672167665002</v>
      </c>
      <c r="H188">
        <f>(Table2[[#This Row],[1Y Return vs Nifty]]-AVERAGE(Table2[1Y Return vs Nifty]))/_xlfn.STDEV.P(Table2[1Y Return vs Nifty])</f>
        <v>-0.16611972534465427</v>
      </c>
      <c r="I188">
        <v>3.45282756802757</v>
      </c>
      <c r="J188">
        <f>(Table2[[#This Row],[1M Return vs Nifty]]-AVERAGE(Table2[1M Return vs Nifty]))/_xlfn.STDEV.P(Table2[1M Return vs Nifty])</f>
        <v>0.49916834162538809</v>
      </c>
      <c r="K188">
        <v>26.805040911122401</v>
      </c>
      <c r="L188">
        <f>(Table2[[#This Row],[6M Return vs Nifty]]-AVERAGE(Table2[6M Return vs Nifty]))/_xlfn.STDEV.P(Table2[6M Return vs Nifty])</f>
        <v>0.70170902378824274</v>
      </c>
      <c r="M188">
        <v>2.8262199906120999</v>
      </c>
      <c r="N188">
        <f>(Table2[[#This Row],[1W Return vs Nifty]]-AVERAGE(Table2[1W Return vs Nifty]))/_xlfn.STDEV.P(Table2[1W Return vs Nifty])</f>
        <v>0.32886635622672855</v>
      </c>
      <c r="O188">
        <v>959.47</v>
      </c>
      <c r="P188">
        <v>949.24892745162595</v>
      </c>
      <c r="Q188">
        <v>847.34520942737504</v>
      </c>
      <c r="R188">
        <v>57.867720066092801</v>
      </c>
      <c r="S188" s="1">
        <f>(Table2[[#This Row],[Close Price]]-Table2[[#This Row],[20D EMA]])/Table2[[#This Row],[20D EMA]]</f>
        <v>2.4680292244676695E-2</v>
      </c>
      <c r="T188" s="1">
        <f>(Table2[[#This Row],[Close Price]]-Table2[[#This Row],[50D EMA]])/Table2[[#This Row],[50D EMA]]</f>
        <v>3.5713574772621104E-2</v>
      </c>
      <c r="U188" s="1">
        <f>(Table2[[#This Row],[Close Price]]-Table2[[#This Row],[200D EMA]])/Table2[[#This Row],[200D EMA]]</f>
        <v>0.16027091327323378</v>
      </c>
      <c r="V188">
        <v>0.36491274281404901</v>
      </c>
      <c r="W188">
        <v>959.05</v>
      </c>
      <c r="X188">
        <v>993.55</v>
      </c>
      <c r="Y188">
        <v>939.6</v>
      </c>
      <c r="Z188">
        <v>1011.9</v>
      </c>
      <c r="AA188">
        <v>939.6</v>
      </c>
      <c r="AB188">
        <v>1025.2</v>
      </c>
      <c r="AC188" s="1">
        <f>(Table2[[#This Row],[Close Price]]/Table2[[#This Row],[Day Low]])-1</f>
        <v>2.5129033939836232E-2</v>
      </c>
      <c r="AD188" s="1">
        <f>(Table2[[#This Row],[Day High]]/Table2[[#This Row],[Close Price]])-1</f>
        <v>1.0578243401312193E-2</v>
      </c>
      <c r="AE188" s="1">
        <f>(Table2[[#This Row],[Close Price]]/Table2[[#This Row],[Current Week Low]])-1</f>
        <v>4.6349510429970042E-2</v>
      </c>
      <c r="AF188" s="1">
        <f>(Table2[[#This Row],[Current Week High]]/Table2[[#This Row],[Close Price]])-1</f>
        <v>2.9242740171896431E-2</v>
      </c>
      <c r="AG188" s="1">
        <f>(Table2[[#This Row],[Close Price]]/Table2[[#This Row],[Current Month Low]])-1</f>
        <v>4.6349510429970042E-2</v>
      </c>
      <c r="AH188" s="1">
        <f>(Table2[[#This Row],[Current Month High]]/Table2[[#This Row],[Close Price]])-1</f>
        <v>4.2770686060112917E-2</v>
      </c>
      <c r="AI188">
        <v>22.2804251640136</v>
      </c>
      <c r="AJ188">
        <v>62.773178807946998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0.11</v>
      </c>
      <c r="AM188" t="s">
        <v>3180</v>
      </c>
      <c r="AN188">
        <v>3.74</v>
      </c>
      <c r="AO188" t="s">
        <v>3180</v>
      </c>
      <c r="AP188">
        <v>0.104878176850162</v>
      </c>
      <c r="AQ188">
        <f>(Table2[[#This Row],[Sharpe Ratio]]-AVERAGE(Table2[Sharpe Ratio]))/_xlfn.STDEV.P(Table2[Sharpe Ratio])</f>
        <v>0.55745143780300721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1.9210754340987126</v>
      </c>
      <c r="AS188">
        <f>_xlfn.RANK.AVG(Table2[[#This Row],[1Y Return vs Nifty Z-Score]],Table2[1Y Return vs Nifty Z-Score])</f>
        <v>358</v>
      </c>
      <c r="AT188">
        <f>_xlfn.RANK.AVG(Table2[[#This Row],[6M Return vs Nifty Z-Score]],Table2[6M Return vs Nifty Z-Score])</f>
        <v>137</v>
      </c>
      <c r="AU188">
        <f>_xlfn.RANK.AVG(Table2[[#This Row],[Sharpe Ratio Z-Score]],Table2[Sharpe Ratio Z-Score])</f>
        <v>205</v>
      </c>
      <c r="AV188">
        <f>(Table2[[#This Row],[Rank 1Y]]+Table2[[#This Row],[Rank 6M]]+Table2[[#This Row],[Rank Sharpe]])/3</f>
        <v>233.33333333333334</v>
      </c>
    </row>
    <row r="189" spans="1:48" x14ac:dyDescent="0.3">
      <c r="A189" t="s">
        <v>1943</v>
      </c>
      <c r="B189" t="s">
        <v>1944</v>
      </c>
      <c r="C189" t="s">
        <v>3143</v>
      </c>
      <c r="D189" t="s">
        <v>284</v>
      </c>
      <c r="E189">
        <v>3563.3590349999999</v>
      </c>
      <c r="F189">
        <v>1150.9000000000001</v>
      </c>
      <c r="G189">
        <v>40.871396463324302</v>
      </c>
      <c r="H189">
        <f>(Table2[[#This Row],[1Y Return vs Nifty]]-AVERAGE(Table2[1Y Return vs Nifty]))/_xlfn.STDEV.P(Table2[1Y Return vs Nifty])</f>
        <v>0.43967293712426214</v>
      </c>
      <c r="I189">
        <v>-16.818266570502999</v>
      </c>
      <c r="J189">
        <f>(Table2[[#This Row],[1M Return vs Nifty]]-AVERAGE(Table2[1M Return vs Nifty]))/_xlfn.STDEV.P(Table2[1M Return vs Nifty])</f>
        <v>-1.7431376365172448</v>
      </c>
      <c r="K189">
        <v>39.555648411660997</v>
      </c>
      <c r="L189">
        <f>(Table2[[#This Row],[6M Return vs Nifty]]-AVERAGE(Table2[6M Return vs Nifty]))/_xlfn.STDEV.P(Table2[6M Return vs Nifty])</f>
        <v>1.1309391475826049</v>
      </c>
      <c r="M189">
        <v>-2.01243640186734</v>
      </c>
      <c r="N189">
        <f>(Table2[[#This Row],[1W Return vs Nifty]]-AVERAGE(Table2[1W Return vs Nifty]))/_xlfn.STDEV.P(Table2[1W Return vs Nifty])</f>
        <v>-0.6577520058830052</v>
      </c>
      <c r="O189">
        <v>1251.99</v>
      </c>
      <c r="P189">
        <v>1259.9079813702799</v>
      </c>
      <c r="Q189">
        <v>1068.16833555213</v>
      </c>
      <c r="R189">
        <v>29.614426359400301</v>
      </c>
      <c r="S189" s="1">
        <f>(Table2[[#This Row],[Close Price]]-Table2[[#This Row],[20D EMA]])/Table2[[#This Row],[20D EMA]]</f>
        <v>-8.0743456417383466E-2</v>
      </c>
      <c r="T189" s="1">
        <f>(Table2[[#This Row],[Close Price]]-Table2[[#This Row],[50D EMA]])/Table2[[#This Row],[50D EMA]]</f>
        <v>-8.6520589584425364E-2</v>
      </c>
      <c r="U189" s="1">
        <f>(Table2[[#This Row],[Close Price]]-Table2[[#This Row],[200D EMA]])/Table2[[#This Row],[200D EMA]]</f>
        <v>7.7451897509306533E-2</v>
      </c>
      <c r="V189">
        <v>0.53192942565220502</v>
      </c>
      <c r="W189">
        <v>1139.9000000000001</v>
      </c>
      <c r="X189">
        <v>1191.5999999999999</v>
      </c>
      <c r="Y189">
        <v>1139.9000000000001</v>
      </c>
      <c r="Z189">
        <v>1236.2</v>
      </c>
      <c r="AA189">
        <v>1139.9000000000001</v>
      </c>
      <c r="AB189">
        <v>1337.65</v>
      </c>
      <c r="AC189" s="1">
        <f>(Table2[[#This Row],[Close Price]]/Table2[[#This Row],[Day Low]])-1</f>
        <v>9.6499692955522853E-3</v>
      </c>
      <c r="AD189" s="1">
        <f>(Table2[[#This Row],[Day High]]/Table2[[#This Row],[Close Price]])-1</f>
        <v>3.5363628464679664E-2</v>
      </c>
      <c r="AE189" s="1">
        <f>(Table2[[#This Row],[Close Price]]/Table2[[#This Row],[Current Week Low]])-1</f>
        <v>9.6499692955522853E-3</v>
      </c>
      <c r="AF189" s="1">
        <f>(Table2[[#This Row],[Current Week High]]/Table2[[#This Row],[Close Price]])-1</f>
        <v>7.4115909288382964E-2</v>
      </c>
      <c r="AG189" s="1">
        <f>(Table2[[#This Row],[Close Price]]/Table2[[#This Row],[Current Month Low]])-1</f>
        <v>9.6499692955522853E-3</v>
      </c>
      <c r="AH189" s="1">
        <f>(Table2[[#This Row],[Current Month High]]/Table2[[#This Row],[Close Price]])-1</f>
        <v>0.16226431488400372</v>
      </c>
      <c r="AI189">
        <v>34.585976192544898</v>
      </c>
      <c r="AJ189">
        <v>69.6116719475352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-0.01</v>
      </c>
      <c r="AM189" t="s">
        <v>3181</v>
      </c>
      <c r="AN189">
        <v>-2.8</v>
      </c>
      <c r="AO189" t="s">
        <v>3181</v>
      </c>
      <c r="AP189">
        <v>2.5576036758221999E-2</v>
      </c>
      <c r="AQ189">
        <f>(Table2[[#This Row],[Sharpe Ratio]]-AVERAGE(Table2[Sharpe Ratio]))/_xlfn.STDEV.P(Table2[Sharpe Ratio])</f>
        <v>-0.37790945599686177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179</v>
      </c>
      <c r="AT189">
        <f>_xlfn.RANK.AVG(Table2[[#This Row],[6M Return vs Nifty Z-Score]],Table2[6M Return vs Nifty Z-Score])</f>
        <v>80</v>
      </c>
      <c r="AU189">
        <f>_xlfn.RANK.AVG(Table2[[#This Row],[Sharpe Ratio Z-Score]],Table2[Sharpe Ratio Z-Score])</f>
        <v>441</v>
      </c>
      <c r="AV189">
        <f>(Table2[[#This Row],[Rank 1Y]]+Table2[[#This Row],[Rank 6M]]+Table2[[#This Row],[Rank Sharpe]])/3</f>
        <v>233.33333333333334</v>
      </c>
    </row>
    <row r="190" spans="1:48" x14ac:dyDescent="0.3">
      <c r="A190" t="s">
        <v>370</v>
      </c>
      <c r="B190" t="s">
        <v>371</v>
      </c>
      <c r="C190" t="s">
        <v>3129</v>
      </c>
      <c r="D190" t="s">
        <v>40</v>
      </c>
      <c r="E190">
        <v>64263.671999999999</v>
      </c>
      <c r="F190">
        <v>366.3</v>
      </c>
      <c r="G190">
        <v>39.581590920444498</v>
      </c>
      <c r="H190">
        <f>(Table2[[#This Row],[1Y Return vs Nifty]]-AVERAGE(Table2[1Y Return vs Nifty]))/_xlfn.STDEV.P(Table2[1Y Return vs Nifty])</f>
        <v>0.41504536631294014</v>
      </c>
      <c r="I190">
        <v>-1.68670298028032</v>
      </c>
      <c r="J190">
        <f>(Table2[[#This Row],[1M Return vs Nifty]]-AVERAGE(Table2[1M Return vs Nifty]))/_xlfn.STDEV.P(Table2[1M Return vs Nifty])</f>
        <v>-6.9345621881510083E-2</v>
      </c>
      <c r="K190">
        <v>5.1864080877975498</v>
      </c>
      <c r="L190">
        <f>(Table2[[#This Row],[6M Return vs Nifty]]-AVERAGE(Table2[6M Return vs Nifty]))/_xlfn.STDEV.P(Table2[6M Return vs Nifty])</f>
        <v>-2.6049903982737856E-2</v>
      </c>
      <c r="M190">
        <v>2.6563207079678302</v>
      </c>
      <c r="N190">
        <f>(Table2[[#This Row],[1W Return vs Nifty]]-AVERAGE(Table2[1W Return vs Nifty]))/_xlfn.STDEV.P(Table2[1W Return vs Nifty])</f>
        <v>0.29422331932362394</v>
      </c>
      <c r="O190">
        <v>372.41</v>
      </c>
      <c r="P190">
        <v>380.29947694943701</v>
      </c>
      <c r="Q190">
        <v>361.20454457455901</v>
      </c>
      <c r="R190">
        <v>44.840578423184397</v>
      </c>
      <c r="S190" s="1">
        <f>(Table2[[#This Row],[Close Price]]-Table2[[#This Row],[20D EMA]])/Table2[[#This Row],[20D EMA]]</f>
        <v>-1.6406648586235636E-2</v>
      </c>
      <c r="T190" s="1">
        <f>(Table2[[#This Row],[Close Price]]-Table2[[#This Row],[50D EMA]])/Table2[[#This Row],[50D EMA]]</f>
        <v>-3.6811717601437317E-2</v>
      </c>
      <c r="U190" s="1">
        <f>(Table2[[#This Row],[Close Price]]-Table2[[#This Row],[200D EMA]])/Table2[[#This Row],[200D EMA]]</f>
        <v>1.4106841959706325E-2</v>
      </c>
      <c r="V190">
        <v>0.247615907380594</v>
      </c>
      <c r="W190">
        <v>364.9</v>
      </c>
      <c r="X190">
        <v>375.8</v>
      </c>
      <c r="Y190">
        <v>359</v>
      </c>
      <c r="Z190">
        <v>375.8</v>
      </c>
      <c r="AA190">
        <v>359</v>
      </c>
      <c r="AB190">
        <v>386.8</v>
      </c>
      <c r="AC190" s="1">
        <f>(Table2[[#This Row],[Close Price]]/Table2[[#This Row],[Day Low]])-1</f>
        <v>3.8366675801591033E-3</v>
      </c>
      <c r="AD190" s="1">
        <f>(Table2[[#This Row],[Day High]]/Table2[[#This Row],[Close Price]])-1</f>
        <v>2.5935025935025946E-2</v>
      </c>
      <c r="AE190" s="1">
        <f>(Table2[[#This Row],[Close Price]]/Table2[[#This Row],[Current Week Low]])-1</f>
        <v>2.0334261838440115E-2</v>
      </c>
      <c r="AF190" s="1">
        <f>(Table2[[#This Row],[Current Week High]]/Table2[[#This Row],[Close Price]])-1</f>
        <v>2.5935025935025946E-2</v>
      </c>
      <c r="AG190" s="1">
        <f>(Table2[[#This Row],[Close Price]]/Table2[[#This Row],[Current Month Low]])-1</f>
        <v>2.0334261838440115E-2</v>
      </c>
      <c r="AH190" s="1">
        <f>(Table2[[#This Row],[Current Month High]]/Table2[[#This Row],[Close Price]])-1</f>
        <v>5.5965055965055965E-2</v>
      </c>
      <c r="AI190">
        <v>27.709527709527698</v>
      </c>
      <c r="AJ190">
        <v>64.260089686098596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-0.11</v>
      </c>
      <c r="AM190" t="s">
        <v>3181</v>
      </c>
      <c r="AN190">
        <v>5.03</v>
      </c>
      <c r="AO190" t="s">
        <v>3180</v>
      </c>
      <c r="AP190">
        <v>0.106732636381075</v>
      </c>
      <c r="AQ190">
        <f>(Table2[[#This Row],[Sharpe Ratio]]-AVERAGE(Table2[Sharpe Ratio]))/_xlfn.STDEV.P(Table2[Sharpe Ratio])</f>
        <v>0.57932460443305589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184</v>
      </c>
      <c r="AT190">
        <f>_xlfn.RANK.AVG(Table2[[#This Row],[6M Return vs Nifty Z-Score]],Table2[6M Return vs Nifty Z-Score])</f>
        <v>316</v>
      </c>
      <c r="AU190">
        <f>_xlfn.RANK.AVG(Table2[[#This Row],[Sharpe Ratio Z-Score]],Table2[Sharpe Ratio Z-Score])</f>
        <v>201</v>
      </c>
      <c r="AV190">
        <f>(Table2[[#This Row],[Rank 1Y]]+Table2[[#This Row],[Rank 6M]]+Table2[[#This Row],[Rank Sharpe]])/3</f>
        <v>233.66666666666666</v>
      </c>
    </row>
    <row r="191" spans="1:48" x14ac:dyDescent="0.3">
      <c r="A191" t="s">
        <v>480</v>
      </c>
      <c r="B191" t="s">
        <v>481</v>
      </c>
      <c r="C191" t="s">
        <v>3129</v>
      </c>
      <c r="D191" t="s">
        <v>208</v>
      </c>
      <c r="E191">
        <v>43819.375247199998</v>
      </c>
      <c r="F191">
        <v>692</v>
      </c>
      <c r="G191">
        <v>49.9489000225065</v>
      </c>
      <c r="H191">
        <f>(Table2[[#This Row],[1Y Return vs Nifty]]-AVERAGE(Table2[1Y Return vs Nifty]))/_xlfn.STDEV.P(Table2[1Y Return vs Nifty])</f>
        <v>0.61299895741305821</v>
      </c>
      <c r="I191">
        <v>4.5448927891027502</v>
      </c>
      <c r="J191">
        <f>(Table2[[#This Row],[1M Return vs Nifty]]-AVERAGE(Table2[1M Return vs Nifty]))/_xlfn.STDEV.P(Table2[1M Return vs Nifty])</f>
        <v>0.61996815425533625</v>
      </c>
      <c r="K191">
        <v>14.612622984161501</v>
      </c>
      <c r="L191">
        <f>(Table2[[#This Row],[6M Return vs Nifty]]-AVERAGE(Table2[6M Return vs Nifty]))/_xlfn.STDEV.P(Table2[6M Return vs Nifty])</f>
        <v>0.29126951681408725</v>
      </c>
      <c r="M191">
        <v>0.34062896549659299</v>
      </c>
      <c r="N191">
        <f>(Table2[[#This Row],[1W Return vs Nifty]]-AVERAGE(Table2[1W Return vs Nifty]))/_xlfn.STDEV.P(Table2[1W Return vs Nifty])</f>
        <v>-0.17795403918008079</v>
      </c>
      <c r="O191">
        <v>697.31</v>
      </c>
      <c r="P191">
        <v>684.82476105375895</v>
      </c>
      <c r="Q191">
        <v>605.53993424931502</v>
      </c>
      <c r="R191">
        <v>44.510268296193601</v>
      </c>
      <c r="S191" s="1">
        <f>(Table2[[#This Row],[Close Price]]-Table2[[#This Row],[20D EMA]])/Table2[[#This Row],[20D EMA]]</f>
        <v>-7.6149775566103249E-3</v>
      </c>
      <c r="T191" s="1">
        <f>(Table2[[#This Row],[Close Price]]-Table2[[#This Row],[50D EMA]])/Table2[[#This Row],[50D EMA]]</f>
        <v>1.0477481765116542E-2</v>
      </c>
      <c r="U191" s="1">
        <f>(Table2[[#This Row],[Close Price]]-Table2[[#This Row],[200D EMA]])/Table2[[#This Row],[200D EMA]]</f>
        <v>0.14278177352228488</v>
      </c>
      <c r="V191">
        <v>0.82820389440656506</v>
      </c>
      <c r="W191">
        <v>686.9</v>
      </c>
      <c r="X191">
        <v>718</v>
      </c>
      <c r="Y191">
        <v>686.9</v>
      </c>
      <c r="Z191">
        <v>718</v>
      </c>
      <c r="AA191">
        <v>686.9</v>
      </c>
      <c r="AB191">
        <v>745</v>
      </c>
      <c r="AC191" s="1">
        <f>(Table2[[#This Row],[Close Price]]/Table2[[#This Row],[Day Low]])-1</f>
        <v>7.4246615227835377E-3</v>
      </c>
      <c r="AD191" s="1">
        <f>(Table2[[#This Row],[Day High]]/Table2[[#This Row],[Close Price]])-1</f>
        <v>3.7572254335260125E-2</v>
      </c>
      <c r="AE191" s="1">
        <f>(Table2[[#This Row],[Close Price]]/Table2[[#This Row],[Current Week Low]])-1</f>
        <v>7.4246615227835377E-3</v>
      </c>
      <c r="AF191" s="1">
        <f>(Table2[[#This Row],[Current Week High]]/Table2[[#This Row],[Close Price]])-1</f>
        <v>3.7572254335260125E-2</v>
      </c>
      <c r="AG191" s="1">
        <f>(Table2[[#This Row],[Close Price]]/Table2[[#This Row],[Current Month Low]])-1</f>
        <v>7.4246615227835377E-3</v>
      </c>
      <c r="AH191" s="1">
        <f>(Table2[[#This Row],[Current Month High]]/Table2[[#This Row],[Close Price]])-1</f>
        <v>7.6589595375722519E-2</v>
      </c>
      <c r="AI191">
        <v>8.1791907514450806</v>
      </c>
      <c r="AJ191">
        <v>74.681307585510496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-0.02</v>
      </c>
      <c r="AM191" t="s">
        <v>3181</v>
      </c>
      <c r="AN191">
        <v>1.53</v>
      </c>
      <c r="AO191" t="s">
        <v>3180</v>
      </c>
      <c r="AP191">
        <v>6.1960774743675E-2</v>
      </c>
      <c r="AQ191">
        <f>(Table2[[#This Row],[Sharpe Ratio]]-AVERAGE(Table2[Sharpe Ratio]))/_xlfn.STDEV.P(Table2[Sharpe Ratio])</f>
        <v>5.1244927520290605E-2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1.3975275168226915</v>
      </c>
      <c r="AS191">
        <f>_xlfn.RANK.AVG(Table2[[#This Row],[1Y Return vs Nifty Z-Score]],Table2[1Y Return vs Nifty Z-Score])</f>
        <v>146</v>
      </c>
      <c r="AT191">
        <f>_xlfn.RANK.AVG(Table2[[#This Row],[6M Return vs Nifty Z-Score]],Table2[6M Return vs Nifty Z-Score])</f>
        <v>221</v>
      </c>
      <c r="AU191">
        <f>_xlfn.RANK.AVG(Table2[[#This Row],[Sharpe Ratio Z-Score]],Table2[Sharpe Ratio Z-Score])</f>
        <v>335</v>
      </c>
      <c r="AV191">
        <f>(Table2[[#This Row],[Rank 1Y]]+Table2[[#This Row],[Rank 6M]]+Table2[[#This Row],[Rank Sharpe]])/3</f>
        <v>234</v>
      </c>
    </row>
    <row r="192" spans="1:48" x14ac:dyDescent="0.3">
      <c r="A192" t="s">
        <v>405</v>
      </c>
      <c r="B192" t="s">
        <v>406</v>
      </c>
      <c r="C192" t="s">
        <v>3143</v>
      </c>
      <c r="D192" t="s">
        <v>407</v>
      </c>
      <c r="E192">
        <v>55573.776486989998</v>
      </c>
      <c r="F192">
        <v>858.85</v>
      </c>
      <c r="G192">
        <v>-4.0282102400770601</v>
      </c>
      <c r="H192">
        <f>(Table2[[#This Row],[1Y Return vs Nifty]]-AVERAGE(Table2[1Y Return vs Nifty]))/_xlfn.STDEV.P(Table2[1Y Return vs Nifty])</f>
        <v>-0.41764098092545171</v>
      </c>
      <c r="I192">
        <v>-2.2372738389014502</v>
      </c>
      <c r="J192">
        <f>(Table2[[#This Row],[1M Return vs Nifty]]-AVERAGE(Table2[1M Return vs Nifty]))/_xlfn.STDEV.P(Table2[1M Return vs Nifty])</f>
        <v>-0.13024753073953751</v>
      </c>
      <c r="K192">
        <v>25.072372898806801</v>
      </c>
      <c r="L192">
        <f>(Table2[[#This Row],[6M Return vs Nifty]]-AVERAGE(Table2[6M Return vs Nifty]))/_xlfn.STDEV.P(Table2[6M Return vs Nifty])</f>
        <v>0.64338134760580656</v>
      </c>
      <c r="M192">
        <v>4.3233809376462302</v>
      </c>
      <c r="N192">
        <f>(Table2[[#This Row],[1W Return vs Nifty]]-AVERAGE(Table2[1W Return vs Nifty]))/_xlfn.STDEV.P(Table2[1W Return vs Nifty])</f>
        <v>0.63414252414667416</v>
      </c>
      <c r="O192">
        <v>873.68</v>
      </c>
      <c r="P192">
        <v>902.94871499901205</v>
      </c>
      <c r="Q192">
        <v>845.66103523948004</v>
      </c>
      <c r="R192">
        <v>45.293453643072901</v>
      </c>
      <c r="S192" s="1">
        <f>(Table2[[#This Row],[Close Price]]-Table2[[#This Row],[20D EMA]])/Table2[[#This Row],[20D EMA]]</f>
        <v>-1.6974178188810467E-2</v>
      </c>
      <c r="T192" s="1">
        <f>(Table2[[#This Row],[Close Price]]-Table2[[#This Row],[50D EMA]])/Table2[[#This Row],[50D EMA]]</f>
        <v>-4.8838560005105364E-2</v>
      </c>
      <c r="U192" s="1">
        <f>(Table2[[#This Row],[Close Price]]-Table2[[#This Row],[200D EMA]])/Table2[[#This Row],[200D EMA]]</f>
        <v>1.5596041689191745E-2</v>
      </c>
      <c r="V192">
        <v>0.48318231417493601</v>
      </c>
      <c r="W192">
        <v>854.9</v>
      </c>
      <c r="X192">
        <v>887</v>
      </c>
      <c r="Y192">
        <v>854.9</v>
      </c>
      <c r="Z192">
        <v>887</v>
      </c>
      <c r="AA192">
        <v>834.6</v>
      </c>
      <c r="AB192">
        <v>937.95</v>
      </c>
      <c r="AC192" s="1">
        <f>(Table2[[#This Row],[Close Price]]/Table2[[#This Row],[Day Low]])-1</f>
        <v>4.6204234413382839E-3</v>
      </c>
      <c r="AD192" s="1">
        <f>(Table2[[#This Row],[Day High]]/Table2[[#This Row],[Close Price]])-1</f>
        <v>3.2776387029166854E-2</v>
      </c>
      <c r="AE192" s="1">
        <f>(Table2[[#This Row],[Close Price]]/Table2[[#This Row],[Current Week Low]])-1</f>
        <v>4.6204234413382839E-3</v>
      </c>
      <c r="AF192" s="1">
        <f>(Table2[[#This Row],[Current Week High]]/Table2[[#This Row],[Close Price]])-1</f>
        <v>3.2776387029166854E-2</v>
      </c>
      <c r="AG192" s="1">
        <f>(Table2[[#This Row],[Close Price]]/Table2[[#This Row],[Current Month Low]])-1</f>
        <v>2.9055835130601393E-2</v>
      </c>
      <c r="AH192" s="1">
        <f>(Table2[[#This Row],[Current Month High]]/Table2[[#This Row],[Close Price]])-1</f>
        <v>9.2099901030447739E-2</v>
      </c>
      <c r="AI192">
        <v>38.2080689293823</v>
      </c>
      <c r="AJ192">
        <v>49.991267900803301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-0.02</v>
      </c>
      <c r="AM192" t="s">
        <v>3181</v>
      </c>
      <c r="AN192">
        <v>8.4700000000000006</v>
      </c>
      <c r="AO192" t="s">
        <v>3180</v>
      </c>
      <c r="AP192">
        <v>0.150792062035154</v>
      </c>
      <c r="AQ192">
        <f>(Table2[[#This Row],[Sharpe Ratio]]-AVERAGE(Table2[Sharpe Ratio]))/_xlfn.STDEV.P(Table2[Sharpe Ratio])</f>
        <v>1.0990011694328041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457</v>
      </c>
      <c r="AT192">
        <f>_xlfn.RANK.AVG(Table2[[#This Row],[6M Return vs Nifty Z-Score]],Table2[6M Return vs Nifty Z-Score])</f>
        <v>148</v>
      </c>
      <c r="AU192">
        <f>_xlfn.RANK.AVG(Table2[[#This Row],[Sharpe Ratio Z-Score]],Table2[Sharpe Ratio Z-Score])</f>
        <v>102</v>
      </c>
      <c r="AV192">
        <f>(Table2[[#This Row],[Rank 1Y]]+Table2[[#This Row],[Rank 6M]]+Table2[[#This Row],[Rank Sharpe]])/3</f>
        <v>235.66666666666666</v>
      </c>
    </row>
    <row r="193" spans="1:48" x14ac:dyDescent="0.3">
      <c r="A193" t="s">
        <v>1081</v>
      </c>
      <c r="B193" t="s">
        <v>1082</v>
      </c>
      <c r="C193" t="s">
        <v>3135</v>
      </c>
      <c r="D193" t="s">
        <v>213</v>
      </c>
      <c r="E193">
        <v>11633.464644395001</v>
      </c>
      <c r="F193">
        <v>494.45</v>
      </c>
      <c r="G193">
        <v>16.5519835262381</v>
      </c>
      <c r="H193">
        <f>(Table2[[#This Row],[1Y Return vs Nifty]]-AVERAGE(Table2[1Y Return vs Nifty]))/_xlfn.STDEV.P(Table2[1Y Return vs Nifty])</f>
        <v>-2.4682381787313752E-2</v>
      </c>
      <c r="I193">
        <v>-8.6497030474833299</v>
      </c>
      <c r="J193">
        <f>(Table2[[#This Row],[1M Return vs Nifty]]-AVERAGE(Table2[1M Return vs Nifty]))/_xlfn.STDEV.P(Table2[1M Return vs Nifty])</f>
        <v>-0.8395643663556871</v>
      </c>
      <c r="K193">
        <v>11.2439936316705</v>
      </c>
      <c r="L193">
        <f>(Table2[[#This Row],[6M Return vs Nifty]]-AVERAGE(Table2[6M Return vs Nifty]))/_xlfn.STDEV.P(Table2[6M Return vs Nifty])</f>
        <v>0.17786964987237816</v>
      </c>
      <c r="M193">
        <v>8.7438315922174104E-2</v>
      </c>
      <c r="N193">
        <f>(Table2[[#This Row],[1W Return vs Nifty]]-AVERAGE(Table2[1W Return vs Nifty]))/_xlfn.STDEV.P(Table2[1W Return vs Nifty])</f>
        <v>-0.22958046679186006</v>
      </c>
      <c r="O193">
        <v>518.78</v>
      </c>
      <c r="P193">
        <v>531.44398858137197</v>
      </c>
      <c r="Q193">
        <v>478.87339692379697</v>
      </c>
      <c r="R193">
        <v>35.771973797532098</v>
      </c>
      <c r="S193" s="1">
        <f>(Table2[[#This Row],[Close Price]]-Table2[[#This Row],[20D EMA]])/Table2[[#This Row],[20D EMA]]</f>
        <v>-4.6898492617294396E-2</v>
      </c>
      <c r="T193" s="1">
        <f>(Table2[[#This Row],[Close Price]]-Table2[[#This Row],[50D EMA]])/Table2[[#This Row],[50D EMA]]</f>
        <v>-6.9610324655516642E-2</v>
      </c>
      <c r="U193" s="1">
        <f>(Table2[[#This Row],[Close Price]]-Table2[[#This Row],[200D EMA]])/Table2[[#This Row],[200D EMA]]</f>
        <v>3.2527601608827138E-2</v>
      </c>
      <c r="V193">
        <v>0.241041480479042</v>
      </c>
      <c r="W193">
        <v>486.3</v>
      </c>
      <c r="X193">
        <v>507.65</v>
      </c>
      <c r="Y193">
        <v>486.3</v>
      </c>
      <c r="Z193">
        <v>515.25</v>
      </c>
      <c r="AA193">
        <v>486.3</v>
      </c>
      <c r="AB193">
        <v>537.79999999999995</v>
      </c>
      <c r="AC193" s="1">
        <f>(Table2[[#This Row],[Close Price]]/Table2[[#This Row],[Day Low]])-1</f>
        <v>1.6759202138597606E-2</v>
      </c>
      <c r="AD193" s="1">
        <f>(Table2[[#This Row],[Day High]]/Table2[[#This Row],[Close Price]])-1</f>
        <v>2.6696329254727535E-2</v>
      </c>
      <c r="AE193" s="1">
        <f>(Table2[[#This Row],[Close Price]]/Table2[[#This Row],[Current Week Low]])-1</f>
        <v>1.6759202138597606E-2</v>
      </c>
      <c r="AF193" s="1">
        <f>(Table2[[#This Row],[Current Week High]]/Table2[[#This Row],[Close Price]])-1</f>
        <v>4.2066943068055362E-2</v>
      </c>
      <c r="AG193" s="1">
        <f>(Table2[[#This Row],[Close Price]]/Table2[[#This Row],[Current Month Low]])-1</f>
        <v>1.6759202138597606E-2</v>
      </c>
      <c r="AH193" s="1">
        <f>(Table2[[#This Row],[Current Month High]]/Table2[[#This Row],[Close Price]])-1</f>
        <v>8.7673172211548023E-2</v>
      </c>
      <c r="AI193">
        <v>31.863686924865998</v>
      </c>
      <c r="AJ193">
        <v>47.597014925373102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-0.13</v>
      </c>
      <c r="AM193" t="s">
        <v>3181</v>
      </c>
      <c r="AN193">
        <v>3.16</v>
      </c>
      <c r="AO193" t="s">
        <v>3180</v>
      </c>
      <c r="AP193">
        <v>0.125439020997168</v>
      </c>
      <c r="AQ193">
        <f>(Table2[[#This Row],[Sharpe Ratio]]-AVERAGE(Table2[Sharpe Ratio]))/_xlfn.STDEV.P(Table2[Sharpe Ratio])</f>
        <v>0.79996455959677826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303</v>
      </c>
      <c r="AT193">
        <f>_xlfn.RANK.AVG(Table2[[#This Row],[6M Return vs Nifty Z-Score]],Table2[6M Return vs Nifty Z-Score])</f>
        <v>257</v>
      </c>
      <c r="AU193">
        <f>_xlfn.RANK.AVG(Table2[[#This Row],[Sharpe Ratio Z-Score]],Table2[Sharpe Ratio Z-Score])</f>
        <v>150</v>
      </c>
      <c r="AV193">
        <f>(Table2[[#This Row],[Rank 1Y]]+Table2[[#This Row],[Rank 6M]]+Table2[[#This Row],[Rank Sharpe]])/3</f>
        <v>236.66666666666666</v>
      </c>
    </row>
    <row r="194" spans="1:48" x14ac:dyDescent="0.3">
      <c r="A194" t="s">
        <v>982</v>
      </c>
      <c r="B194" t="s">
        <v>983</v>
      </c>
      <c r="C194" t="s">
        <v>3143</v>
      </c>
      <c r="D194" t="s">
        <v>984</v>
      </c>
      <c r="E194">
        <v>14503.6857104799</v>
      </c>
      <c r="F194">
        <v>816.8</v>
      </c>
      <c r="G194">
        <v>37.134430332743698</v>
      </c>
      <c r="H194">
        <f>(Table2[[#This Row],[1Y Return vs Nifty]]-AVERAGE(Table2[1Y Return vs Nifty]))/_xlfn.STDEV.P(Table2[1Y Return vs Nifty])</f>
        <v>0.36831923694175167</v>
      </c>
      <c r="I194">
        <v>4.0414714016294404</v>
      </c>
      <c r="J194">
        <f>(Table2[[#This Row],[1M Return vs Nifty]]-AVERAGE(Table2[1M Return vs Nifty]))/_xlfn.STDEV.P(Table2[1M Return vs Nifty])</f>
        <v>0.56428172810872623</v>
      </c>
      <c r="K194">
        <v>25.436832298352002</v>
      </c>
      <c r="L194">
        <f>(Table2[[#This Row],[6M Return vs Nifty]]-AVERAGE(Table2[6M Return vs Nifty]))/_xlfn.STDEV.P(Table2[6M Return vs Nifty])</f>
        <v>0.65565032798012968</v>
      </c>
      <c r="M194">
        <v>5.3753038212714399</v>
      </c>
      <c r="N194">
        <f>(Table2[[#This Row],[1W Return vs Nifty]]-AVERAGE(Table2[1W Return vs Nifty]))/_xlfn.STDEV.P(Table2[1W Return vs Nifty])</f>
        <v>0.848633148883149</v>
      </c>
      <c r="O194">
        <v>809.71</v>
      </c>
      <c r="P194">
        <v>806.48278602887399</v>
      </c>
      <c r="Q194">
        <v>726.26145150027696</v>
      </c>
      <c r="R194">
        <v>52.637926955674999</v>
      </c>
      <c r="S194" s="1">
        <f>(Table2[[#This Row],[Close Price]]-Table2[[#This Row],[20D EMA]])/Table2[[#This Row],[20D EMA]]</f>
        <v>8.7562213632040083E-3</v>
      </c>
      <c r="T194" s="1">
        <f>(Table2[[#This Row],[Close Price]]-Table2[[#This Row],[50D EMA]])/Table2[[#This Row],[50D EMA]]</f>
        <v>1.2792850820695117E-2</v>
      </c>
      <c r="U194" s="1">
        <f>(Table2[[#This Row],[Close Price]]-Table2[[#This Row],[200D EMA]])/Table2[[#This Row],[200D EMA]]</f>
        <v>0.12466384979223762</v>
      </c>
      <c r="V194">
        <v>0.69446392269416202</v>
      </c>
      <c r="W194">
        <v>810.05</v>
      </c>
      <c r="X194">
        <v>837</v>
      </c>
      <c r="Y194">
        <v>810.05</v>
      </c>
      <c r="Z194">
        <v>854.7</v>
      </c>
      <c r="AA194">
        <v>779</v>
      </c>
      <c r="AB194">
        <v>861.25</v>
      </c>
      <c r="AC194" s="1">
        <f>(Table2[[#This Row],[Close Price]]/Table2[[#This Row],[Day Low]])-1</f>
        <v>8.3328189617923876E-3</v>
      </c>
      <c r="AD194" s="1">
        <f>(Table2[[#This Row],[Day High]]/Table2[[#This Row],[Close Price]])-1</f>
        <v>2.4730656219392744E-2</v>
      </c>
      <c r="AE194" s="1">
        <f>(Table2[[#This Row],[Close Price]]/Table2[[#This Row],[Current Week Low]])-1</f>
        <v>8.3328189617923876E-3</v>
      </c>
      <c r="AF194" s="1">
        <f>(Table2[[#This Row],[Current Week High]]/Table2[[#This Row],[Close Price]])-1</f>
        <v>4.6400587659157777E-2</v>
      </c>
      <c r="AG194" s="1">
        <f>(Table2[[#This Row],[Close Price]]/Table2[[#This Row],[Current Month Low]])-1</f>
        <v>4.8523748395378652E-2</v>
      </c>
      <c r="AH194" s="1">
        <f>(Table2[[#This Row],[Current Month High]]/Table2[[#This Row],[Close Price]])-1</f>
        <v>5.4419686581782534E-2</v>
      </c>
      <c r="AI194">
        <v>7.1865817825661198</v>
      </c>
      <c r="AJ194">
        <v>73.197625106022002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0.13</v>
      </c>
      <c r="AM194" t="s">
        <v>3180</v>
      </c>
      <c r="AN194">
        <v>7.26</v>
      </c>
      <c r="AO194" t="s">
        <v>3180</v>
      </c>
      <c r="AP194">
        <v>5.0329120348387997E-2</v>
      </c>
      <c r="AQ194">
        <f>(Table2[[#This Row],[Sharpe Ratio]]-AVERAGE(Table2[Sharpe Ratio]))/_xlfn.STDEV.P(Table2[Sharpe Ratio])</f>
        <v>-8.5949284879692403E-2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2.3509351570340642</v>
      </c>
      <c r="AS194">
        <f>_xlfn.RANK.AVG(Table2[[#This Row],[1Y Return vs Nifty Z-Score]],Table2[1Y Return vs Nifty Z-Score])</f>
        <v>191</v>
      </c>
      <c r="AT194">
        <f>_xlfn.RANK.AVG(Table2[[#This Row],[6M Return vs Nifty Z-Score]],Table2[6M Return vs Nifty Z-Score])</f>
        <v>146</v>
      </c>
      <c r="AU194">
        <f>_xlfn.RANK.AVG(Table2[[#This Row],[Sharpe Ratio Z-Score]],Table2[Sharpe Ratio Z-Score])</f>
        <v>375</v>
      </c>
      <c r="AV194">
        <f>(Table2[[#This Row],[Rank 1Y]]+Table2[[#This Row],[Rank 6M]]+Table2[[#This Row],[Rank Sharpe]])/3</f>
        <v>237.33333333333334</v>
      </c>
    </row>
    <row r="195" spans="1:48" x14ac:dyDescent="0.3">
      <c r="A195" t="s">
        <v>544</v>
      </c>
      <c r="B195" t="s">
        <v>545</v>
      </c>
      <c r="C195" t="s">
        <v>3139</v>
      </c>
      <c r="D195" t="s">
        <v>546</v>
      </c>
      <c r="E195">
        <v>36101.328889919998</v>
      </c>
      <c r="F195">
        <v>3998.4</v>
      </c>
      <c r="G195">
        <v>32.828111552828801</v>
      </c>
      <c r="H195">
        <f>(Table2[[#This Row],[1Y Return vs Nifty]]-AVERAGE(Table2[1Y Return vs Nifty]))/_xlfn.STDEV.P(Table2[1Y Return vs Nifty])</f>
        <v>0.28609430677771475</v>
      </c>
      <c r="I195">
        <v>-8.8895434959970991</v>
      </c>
      <c r="J195">
        <f>(Table2[[#This Row],[1M Return vs Nifty]]-AVERAGE(Table2[1M Return vs Nifty]))/_xlfn.STDEV.P(Table2[1M Return vs Nifty])</f>
        <v>-0.86609454118629048</v>
      </c>
      <c r="K195">
        <v>-5.8989339835618599</v>
      </c>
      <c r="L195">
        <f>(Table2[[#This Row],[6M Return vs Nifty]]-AVERAGE(Table2[6M Return vs Nifty]))/_xlfn.STDEV.P(Table2[6M Return vs Nifty])</f>
        <v>-0.3992213587068727</v>
      </c>
      <c r="M195">
        <v>0.49642933521494997</v>
      </c>
      <c r="N195">
        <f>(Table2[[#This Row],[1W Return vs Nifty]]-AVERAGE(Table2[1W Return vs Nifty]))/_xlfn.STDEV.P(Table2[1W Return vs Nifty])</f>
        <v>-0.14618581818663909</v>
      </c>
      <c r="O195">
        <v>4045.93</v>
      </c>
      <c r="P195">
        <v>4168.4601189046498</v>
      </c>
      <c r="Q195">
        <v>3938.40676400537</v>
      </c>
      <c r="R195">
        <v>47.325836839249099</v>
      </c>
      <c r="S195" s="1">
        <f>(Table2[[#This Row],[Close Price]]-Table2[[#This Row],[20D EMA]])/Table2[[#This Row],[20D EMA]]</f>
        <v>-1.1747608090105303E-2</v>
      </c>
      <c r="T195" s="1">
        <f>(Table2[[#This Row],[Close Price]]-Table2[[#This Row],[50D EMA]])/Table2[[#This Row],[50D EMA]]</f>
        <v>-4.0796868400731288E-2</v>
      </c>
      <c r="U195" s="1">
        <f>(Table2[[#This Row],[Close Price]]-Table2[[#This Row],[200D EMA]])/Table2[[#This Row],[200D EMA]]</f>
        <v>1.5232869429062441E-2</v>
      </c>
      <c r="V195">
        <v>0.86090431234684295</v>
      </c>
      <c r="W195">
        <v>3960</v>
      </c>
      <c r="X195">
        <v>4034.05</v>
      </c>
      <c r="Y195">
        <v>3912.3</v>
      </c>
      <c r="Z195">
        <v>4034.05</v>
      </c>
      <c r="AA195">
        <v>3885</v>
      </c>
      <c r="AB195">
        <v>4097.95</v>
      </c>
      <c r="AC195" s="1">
        <f>(Table2[[#This Row],[Close Price]]/Table2[[#This Row],[Day Low]])-1</f>
        <v>9.6969696969697594E-3</v>
      </c>
      <c r="AD195" s="1">
        <f>(Table2[[#This Row],[Day High]]/Table2[[#This Row],[Close Price]])-1</f>
        <v>8.9160664265706124E-3</v>
      </c>
      <c r="AE195" s="1">
        <f>(Table2[[#This Row],[Close Price]]/Table2[[#This Row],[Current Week Low]])-1</f>
        <v>2.2007514761137825E-2</v>
      </c>
      <c r="AF195" s="1">
        <f>(Table2[[#This Row],[Current Week High]]/Table2[[#This Row],[Close Price]])-1</f>
        <v>8.9160664265706124E-3</v>
      </c>
      <c r="AG195" s="1">
        <f>(Table2[[#This Row],[Close Price]]/Table2[[#This Row],[Current Month Low]])-1</f>
        <v>2.9189189189189113E-2</v>
      </c>
      <c r="AH195" s="1">
        <f>(Table2[[#This Row],[Current Month High]]/Table2[[#This Row],[Close Price]])-1</f>
        <v>2.4897458983593301E-2</v>
      </c>
      <c r="AI195">
        <v>26.042917166866701</v>
      </c>
      <c r="AJ195">
        <v>56.984687868080101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-0.06</v>
      </c>
      <c r="AM195" t="s">
        <v>3181</v>
      </c>
      <c r="AN195">
        <v>3.82</v>
      </c>
      <c r="AO195" t="s">
        <v>3180</v>
      </c>
      <c r="AP195">
        <v>0.17931642810856499</v>
      </c>
      <c r="AQ195">
        <f>(Table2[[#This Row],[Sharpe Ratio]]-AVERAGE(Table2[Sharpe Ratio]))/_xlfn.STDEV.P(Table2[Sharpe Ratio])</f>
        <v>1.4354432441935594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216</v>
      </c>
      <c r="AT195">
        <f>_xlfn.RANK.AVG(Table2[[#This Row],[6M Return vs Nifty Z-Score]],Table2[6M Return vs Nifty Z-Score])</f>
        <v>443</v>
      </c>
      <c r="AU195">
        <f>_xlfn.RANK.AVG(Table2[[#This Row],[Sharpe Ratio Z-Score]],Table2[Sharpe Ratio Z-Score])</f>
        <v>55</v>
      </c>
      <c r="AV195">
        <f>(Table2[[#This Row],[Rank 1Y]]+Table2[[#This Row],[Rank 6M]]+Table2[[#This Row],[Rank Sharpe]])/3</f>
        <v>238</v>
      </c>
    </row>
    <row r="196" spans="1:48" x14ac:dyDescent="0.3">
      <c r="A196" t="s">
        <v>1030</v>
      </c>
      <c r="B196" t="s">
        <v>1031</v>
      </c>
      <c r="C196" t="s">
        <v>3139</v>
      </c>
      <c r="D196" t="s">
        <v>114</v>
      </c>
      <c r="E196">
        <v>13041.666455299999</v>
      </c>
      <c r="F196">
        <v>194.95</v>
      </c>
      <c r="G196">
        <v>33.516370168868903</v>
      </c>
      <c r="H196">
        <f>(Table2[[#This Row],[1Y Return vs Nifty]]-AVERAGE(Table2[1Y Return vs Nifty]))/_xlfn.STDEV.P(Table2[1Y Return vs Nifty])</f>
        <v>0.29923592947937</v>
      </c>
      <c r="I196">
        <v>7.3789993842630901</v>
      </c>
      <c r="J196">
        <f>(Table2[[#This Row],[1M Return vs Nifty]]-AVERAGE(Table2[1M Return vs Nifty]))/_xlfn.STDEV.P(Table2[1M Return vs Nifty])</f>
        <v>0.93346549769385656</v>
      </c>
      <c r="K196">
        <v>0.69424786408420003</v>
      </c>
      <c r="L196">
        <f>(Table2[[#This Row],[6M Return vs Nifty]]-AVERAGE(Table2[6M Return vs Nifty]))/_xlfn.STDEV.P(Table2[6M Return vs Nifty])</f>
        <v>-0.17727175665502379</v>
      </c>
      <c r="M196">
        <v>1.3724036645195601</v>
      </c>
      <c r="N196">
        <f>(Table2[[#This Row],[1W Return vs Nifty]]-AVERAGE(Table2[1W Return vs Nifty]))/_xlfn.STDEV.P(Table2[1W Return vs Nifty])</f>
        <v>3.2428302744114575E-2</v>
      </c>
      <c r="O196">
        <v>194.29</v>
      </c>
      <c r="P196">
        <v>194.743443303183</v>
      </c>
      <c r="Q196">
        <v>182.36065822512401</v>
      </c>
      <c r="R196">
        <v>49.322958614115201</v>
      </c>
      <c r="S196" s="1">
        <f>(Table2[[#This Row],[Close Price]]-Table2[[#This Row],[20D EMA]])/Table2[[#This Row],[20D EMA]]</f>
        <v>3.3969838900612314E-3</v>
      </c>
      <c r="T196" s="1">
        <f>(Table2[[#This Row],[Close Price]]-Table2[[#This Row],[50D EMA]])/Table2[[#This Row],[50D EMA]]</f>
        <v>1.0606605969034587E-3</v>
      </c>
      <c r="U196" s="1">
        <f>(Table2[[#This Row],[Close Price]]-Table2[[#This Row],[200D EMA]])/Table2[[#This Row],[200D EMA]]</f>
        <v>6.9035404332300931E-2</v>
      </c>
      <c r="V196">
        <v>0.54485745951850295</v>
      </c>
      <c r="W196">
        <v>193.9</v>
      </c>
      <c r="X196">
        <v>200.35</v>
      </c>
      <c r="Y196">
        <v>193.9</v>
      </c>
      <c r="Z196">
        <v>201.64</v>
      </c>
      <c r="AA196">
        <v>192.35</v>
      </c>
      <c r="AB196">
        <v>207.2</v>
      </c>
      <c r="AC196" s="1">
        <f>(Table2[[#This Row],[Close Price]]/Table2[[#This Row],[Day Low]])-1</f>
        <v>5.4151624548735011E-3</v>
      </c>
      <c r="AD196" s="1">
        <f>(Table2[[#This Row],[Day High]]/Table2[[#This Row],[Close Price]])-1</f>
        <v>2.7699410105155309E-2</v>
      </c>
      <c r="AE196" s="1">
        <f>(Table2[[#This Row],[Close Price]]/Table2[[#This Row],[Current Week Low]])-1</f>
        <v>5.4151624548735011E-3</v>
      </c>
      <c r="AF196" s="1">
        <f>(Table2[[#This Row],[Current Week High]]/Table2[[#This Row],[Close Price]])-1</f>
        <v>3.4316491408053373E-2</v>
      </c>
      <c r="AG196" s="1">
        <f>(Table2[[#This Row],[Close Price]]/Table2[[#This Row],[Current Month Low]])-1</f>
        <v>1.3517026254224129E-2</v>
      </c>
      <c r="AH196" s="1">
        <f>(Table2[[#This Row],[Current Month High]]/Table2[[#This Row],[Close Price]])-1</f>
        <v>6.2836624775583383E-2</v>
      </c>
      <c r="AI196">
        <v>25.5655296229802</v>
      </c>
      <c r="AJ196">
        <v>57.6627577840679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0.06</v>
      </c>
      <c r="AM196" t="s">
        <v>3180</v>
      </c>
      <c r="AN196">
        <v>12.4</v>
      </c>
      <c r="AO196" t="s">
        <v>3180</v>
      </c>
      <c r="AP196">
        <v>0.130077519382331</v>
      </c>
      <c r="AQ196">
        <f>(Table2[[#This Row],[Sharpe Ratio]]-AVERAGE(Table2[Sharpe Ratio]))/_xlfn.STDEV.P(Table2[Sharpe Ratio])</f>
        <v>0.85467518897456318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210</v>
      </c>
      <c r="AT196">
        <f>_xlfn.RANK.AVG(Table2[[#This Row],[6M Return vs Nifty Z-Score]],Table2[6M Return vs Nifty Z-Score])</f>
        <v>367</v>
      </c>
      <c r="AU196">
        <f>_xlfn.RANK.AVG(Table2[[#This Row],[Sharpe Ratio Z-Score]],Table2[Sharpe Ratio Z-Score])</f>
        <v>138</v>
      </c>
      <c r="AV196">
        <f>(Table2[[#This Row],[Rank 1Y]]+Table2[[#This Row],[Rank 6M]]+Table2[[#This Row],[Rank Sharpe]])/3</f>
        <v>238.33333333333334</v>
      </c>
    </row>
    <row r="197" spans="1:48" x14ac:dyDescent="0.3">
      <c r="A197" t="s">
        <v>756</v>
      </c>
      <c r="B197" t="s">
        <v>757</v>
      </c>
      <c r="C197" t="s">
        <v>3133</v>
      </c>
      <c r="D197" t="s">
        <v>248</v>
      </c>
      <c r="E197">
        <v>21828.278400300002</v>
      </c>
      <c r="F197">
        <v>438.3</v>
      </c>
      <c r="G197">
        <v>6.5170172702354803</v>
      </c>
      <c r="H197">
        <f>(Table2[[#This Row],[1Y Return vs Nifty]]-AVERAGE(Table2[1Y Return vs Nifty]))/_xlfn.STDEV.P(Table2[1Y Return vs Nifty])</f>
        <v>-0.21629021245854643</v>
      </c>
      <c r="I197">
        <v>8.7341529339336095</v>
      </c>
      <c r="J197">
        <f>(Table2[[#This Row],[1M Return vs Nifty]]-AVERAGE(Table2[1M Return vs Nifty]))/_xlfn.STDEV.P(Table2[1M Return vs Nifty])</f>
        <v>1.0833670710850836</v>
      </c>
      <c r="K197">
        <v>20.056106063598602</v>
      </c>
      <c r="L197">
        <f>(Table2[[#This Row],[6M Return vs Nifty]]-AVERAGE(Table2[6M Return vs Nifty]))/_xlfn.STDEV.P(Table2[6M Return vs Nifty])</f>
        <v>0.47451623003623039</v>
      </c>
      <c r="M197">
        <v>2.9727417177793098</v>
      </c>
      <c r="N197">
        <f>(Table2[[#This Row],[1W Return vs Nifty]]-AVERAGE(Table2[1W Return vs Nifty]))/_xlfn.STDEV.P(Table2[1W Return vs Nifty])</f>
        <v>0.3587426307015783</v>
      </c>
      <c r="O197">
        <v>433.78</v>
      </c>
      <c r="P197">
        <v>421.29845719916</v>
      </c>
      <c r="Q197">
        <v>393.13610390312499</v>
      </c>
      <c r="R197">
        <v>53.521172817205397</v>
      </c>
      <c r="S197" s="1">
        <f>(Table2[[#This Row],[Close Price]]-Table2[[#This Row],[20D EMA]])/Table2[[#This Row],[20D EMA]]</f>
        <v>1.0420028585919219E-2</v>
      </c>
      <c r="T197" s="1">
        <f>(Table2[[#This Row],[Close Price]]-Table2[[#This Row],[50D EMA]])/Table2[[#This Row],[50D EMA]]</f>
        <v>4.0355103395982507E-2</v>
      </c>
      <c r="U197" s="1">
        <f>(Table2[[#This Row],[Close Price]]-Table2[[#This Row],[200D EMA]])/Table2[[#This Row],[200D EMA]]</f>
        <v>0.11488106955448724</v>
      </c>
      <c r="V197">
        <v>0.65929141521397305</v>
      </c>
      <c r="W197">
        <v>435.5</v>
      </c>
      <c r="X197">
        <v>452.85</v>
      </c>
      <c r="Y197">
        <v>435</v>
      </c>
      <c r="Z197">
        <v>452.85</v>
      </c>
      <c r="AA197">
        <v>427</v>
      </c>
      <c r="AB197">
        <v>452.85</v>
      </c>
      <c r="AC197" s="1">
        <f>(Table2[[#This Row],[Close Price]]/Table2[[#This Row],[Day Low]])-1</f>
        <v>6.4293915040183336E-3</v>
      </c>
      <c r="AD197" s="1">
        <f>(Table2[[#This Row],[Day High]]/Table2[[#This Row],[Close Price]])-1</f>
        <v>3.3196440793976656E-2</v>
      </c>
      <c r="AE197" s="1">
        <f>(Table2[[#This Row],[Close Price]]/Table2[[#This Row],[Current Week Low]])-1</f>
        <v>7.5862068965517615E-3</v>
      </c>
      <c r="AF197" s="1">
        <f>(Table2[[#This Row],[Current Week High]]/Table2[[#This Row],[Close Price]])-1</f>
        <v>3.3196440793976656E-2</v>
      </c>
      <c r="AG197" s="1">
        <f>(Table2[[#This Row],[Close Price]]/Table2[[#This Row],[Current Month Low]])-1</f>
        <v>2.6463700234192089E-2</v>
      </c>
      <c r="AH197" s="1">
        <f>(Table2[[#This Row],[Current Month High]]/Table2[[#This Row],[Close Price]])-1</f>
        <v>3.3196440793976656E-2</v>
      </c>
      <c r="AI197">
        <v>27.310061601642701</v>
      </c>
      <c r="AJ197">
        <v>40.8871745419479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0.1</v>
      </c>
      <c r="AM197" t="s">
        <v>3180</v>
      </c>
      <c r="AN197">
        <v>-2.33</v>
      </c>
      <c r="AO197" t="s">
        <v>3181</v>
      </c>
      <c r="AP197">
        <v>0.12492695530985599</v>
      </c>
      <c r="AQ197">
        <f>(Table2[[#This Row],[Sharpe Ratio]]-AVERAGE(Table2[Sharpe Ratio]))/_xlfn.STDEV.P(Table2[Sharpe Ratio])</f>
        <v>0.79392479549440842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2.4942605148587544</v>
      </c>
      <c r="AS197">
        <f>_xlfn.RANK.AVG(Table2[[#This Row],[1Y Return vs Nifty Z-Score]],Table2[1Y Return vs Nifty Z-Score])</f>
        <v>384</v>
      </c>
      <c r="AT197">
        <f>_xlfn.RANK.AVG(Table2[[#This Row],[6M Return vs Nifty Z-Score]],Table2[6M Return vs Nifty Z-Score])</f>
        <v>181</v>
      </c>
      <c r="AU197">
        <f>_xlfn.RANK.AVG(Table2[[#This Row],[Sharpe Ratio Z-Score]],Table2[Sharpe Ratio Z-Score])</f>
        <v>152</v>
      </c>
      <c r="AV197">
        <f>(Table2[[#This Row],[Rank 1Y]]+Table2[[#This Row],[Rank 6M]]+Table2[[#This Row],[Rank Sharpe]])/3</f>
        <v>239</v>
      </c>
    </row>
    <row r="198" spans="1:48" x14ac:dyDescent="0.3">
      <c r="A198" t="s">
        <v>181</v>
      </c>
      <c r="B198" t="s">
        <v>182</v>
      </c>
      <c r="C198" t="s">
        <v>3129</v>
      </c>
      <c r="D198" t="s">
        <v>138</v>
      </c>
      <c r="E198">
        <v>135479.37479999999</v>
      </c>
      <c r="F198">
        <v>514.5</v>
      </c>
      <c r="G198">
        <v>33.330713218706798</v>
      </c>
      <c r="H198">
        <f>(Table2[[#This Row],[1Y Return vs Nifty]]-AVERAGE(Table2[1Y Return vs Nifty]))/_xlfn.STDEV.P(Table2[1Y Return vs Nifty])</f>
        <v>0.29569099225067536</v>
      </c>
      <c r="I198">
        <v>1.7300731196869601</v>
      </c>
      <c r="J198">
        <f>(Table2[[#This Row],[1M Return vs Nifty]]-AVERAGE(Table2[1M Return vs Nifty]))/_xlfn.STDEV.P(Table2[1M Return vs Nifty])</f>
        <v>0.30860425209045667</v>
      </c>
      <c r="K198">
        <v>-8.9938575627672304</v>
      </c>
      <c r="L198">
        <f>(Table2[[#This Row],[6M Return vs Nifty]]-AVERAGE(Table2[6M Return vs Nifty]))/_xlfn.STDEV.P(Table2[6M Return vs Nifty])</f>
        <v>-0.50340733031491547</v>
      </c>
      <c r="M198">
        <v>3.7457578164336698</v>
      </c>
      <c r="N198">
        <f>(Table2[[#This Row],[1W Return vs Nifty]]-AVERAGE(Table2[1W Return vs Nifty]))/_xlfn.STDEV.P(Table2[1W Return vs Nifty])</f>
        <v>0.51636322106302979</v>
      </c>
      <c r="O198">
        <v>527.61</v>
      </c>
      <c r="P198">
        <v>541.57022957574895</v>
      </c>
      <c r="Q198">
        <v>507.55704022093801</v>
      </c>
      <c r="R198">
        <v>42.619590577822599</v>
      </c>
      <c r="S198" s="1">
        <f>(Table2[[#This Row],[Close Price]]-Table2[[#This Row],[20D EMA]])/Table2[[#This Row],[20D EMA]]</f>
        <v>-2.4847899016318897E-2</v>
      </c>
      <c r="T198" s="1">
        <f>(Table2[[#This Row],[Close Price]]-Table2[[#This Row],[50D EMA]])/Table2[[#This Row],[50D EMA]]</f>
        <v>-4.9984707610230016E-2</v>
      </c>
      <c r="U198" s="1">
        <f>(Table2[[#This Row],[Close Price]]-Table2[[#This Row],[200D EMA]])/Table2[[#This Row],[200D EMA]]</f>
        <v>1.3679171460294876E-2</v>
      </c>
      <c r="V198">
        <v>0.92323931375026203</v>
      </c>
      <c r="W198">
        <v>512.79999999999995</v>
      </c>
      <c r="X198">
        <v>534.70000000000005</v>
      </c>
      <c r="Y198">
        <v>511.35</v>
      </c>
      <c r="Z198">
        <v>541</v>
      </c>
      <c r="AA198">
        <v>499.6</v>
      </c>
      <c r="AB198">
        <v>541</v>
      </c>
      <c r="AC198" s="1">
        <f>(Table2[[#This Row],[Close Price]]/Table2[[#This Row],[Day Low]])-1</f>
        <v>3.3151326053042496E-3</v>
      </c>
      <c r="AD198" s="1">
        <f>(Table2[[#This Row],[Day High]]/Table2[[#This Row],[Close Price]])-1</f>
        <v>3.9261418853255625E-2</v>
      </c>
      <c r="AE198" s="1">
        <f>(Table2[[#This Row],[Close Price]]/Table2[[#This Row],[Current Week Low]])-1</f>
        <v>6.1601642710471527E-3</v>
      </c>
      <c r="AF198" s="1">
        <f>(Table2[[#This Row],[Current Week High]]/Table2[[#This Row],[Close Price]])-1</f>
        <v>5.1506316812439223E-2</v>
      </c>
      <c r="AG198" s="1">
        <f>(Table2[[#This Row],[Close Price]]/Table2[[#This Row],[Current Month Low]])-1</f>
        <v>2.98238590872697E-2</v>
      </c>
      <c r="AH198" s="1">
        <f>(Table2[[#This Row],[Current Month High]]/Table2[[#This Row],[Close Price]])-1</f>
        <v>5.1506316812439223E-2</v>
      </c>
      <c r="AI198">
        <v>27.1137026239067</v>
      </c>
      <c r="AJ198">
        <v>58.698334361505196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-0.13</v>
      </c>
      <c r="AM198" t="s">
        <v>3181</v>
      </c>
      <c r="AN198">
        <v>1.28</v>
      </c>
      <c r="AO198" t="s">
        <v>3180</v>
      </c>
      <c r="AP198">
        <v>0.201922807842942</v>
      </c>
      <c r="AQ198">
        <f>(Table2[[#This Row],[Sharpe Ratio]]-AVERAGE(Table2[Sharpe Ratio]))/_xlfn.STDEV.P(Table2[Sharpe Ratio])</f>
        <v>1.7020832557923793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212</v>
      </c>
      <c r="AT198">
        <f>_xlfn.RANK.AVG(Table2[[#This Row],[6M Return vs Nifty Z-Score]],Table2[6M Return vs Nifty Z-Score])</f>
        <v>482</v>
      </c>
      <c r="AU198">
        <f>_xlfn.RANK.AVG(Table2[[#This Row],[Sharpe Ratio Z-Score]],Table2[Sharpe Ratio Z-Score])</f>
        <v>25</v>
      </c>
      <c r="AV198">
        <f>(Table2[[#This Row],[Rank 1Y]]+Table2[[#This Row],[Rank 6M]]+Table2[[#This Row],[Rank Sharpe]])/3</f>
        <v>239.66666666666666</v>
      </c>
    </row>
    <row r="199" spans="1:48" x14ac:dyDescent="0.3">
      <c r="A199" t="s">
        <v>1541</v>
      </c>
      <c r="B199" t="s">
        <v>1542</v>
      </c>
      <c r="C199" t="s">
        <v>3139</v>
      </c>
      <c r="D199" t="s">
        <v>262</v>
      </c>
      <c r="E199">
        <v>6273.9032985699996</v>
      </c>
      <c r="F199">
        <v>2767.15</v>
      </c>
      <c r="G199">
        <v>9.1652036952387892</v>
      </c>
      <c r="H199">
        <f>(Table2[[#This Row],[1Y Return vs Nifty]]-AVERAGE(Table2[1Y Return vs Nifty]))/_xlfn.STDEV.P(Table2[1Y Return vs Nifty])</f>
        <v>-0.16572569204430276</v>
      </c>
      <c r="I199">
        <v>-3.62915168439612</v>
      </c>
      <c r="J199">
        <f>(Table2[[#This Row],[1M Return vs Nifty]]-AVERAGE(Table2[1M Return vs Nifty]))/_xlfn.STDEV.P(Table2[1M Return vs Nifty])</f>
        <v>-0.28421139635371129</v>
      </c>
      <c r="K199">
        <v>17.290331130135499</v>
      </c>
      <c r="L199">
        <f>(Table2[[#This Row],[6M Return vs Nifty]]-AVERAGE(Table2[6M Return vs Nifty]))/_xlfn.STDEV.P(Table2[6M Return vs Nifty])</f>
        <v>0.38141055510838356</v>
      </c>
      <c r="M199">
        <v>-9.2075851350723797E-2</v>
      </c>
      <c r="N199">
        <f>(Table2[[#This Row],[1W Return vs Nifty]]-AVERAGE(Table2[1W Return vs Nifty]))/_xlfn.STDEV.P(Table2[1W Return vs Nifty])</f>
        <v>-0.26618401110750078</v>
      </c>
      <c r="O199">
        <v>3002.04</v>
      </c>
      <c r="P199">
        <v>3090.1569477378898</v>
      </c>
      <c r="Q199">
        <v>2795.79861249031</v>
      </c>
      <c r="R199">
        <v>26.8453803724396</v>
      </c>
      <c r="S199" s="1">
        <f>(Table2[[#This Row],[Close Price]]-Table2[[#This Row],[20D EMA]])/Table2[[#This Row],[20D EMA]]</f>
        <v>-7.8243461113109716E-2</v>
      </c>
      <c r="T199" s="1">
        <f>(Table2[[#This Row],[Close Price]]-Table2[[#This Row],[50D EMA]])/Table2[[#This Row],[50D EMA]]</f>
        <v>-0.10452768360983829</v>
      </c>
      <c r="U199" s="1">
        <f>(Table2[[#This Row],[Close Price]]-Table2[[#This Row],[200D EMA]])/Table2[[#This Row],[200D EMA]]</f>
        <v>-1.0247022930164362E-2</v>
      </c>
      <c r="V199">
        <v>0.31289668386741099</v>
      </c>
      <c r="W199">
        <v>2682.5</v>
      </c>
      <c r="X199">
        <v>2939</v>
      </c>
      <c r="Y199">
        <v>2682.5</v>
      </c>
      <c r="Z199">
        <v>3009.3</v>
      </c>
      <c r="AA199">
        <v>2682.5</v>
      </c>
      <c r="AB199">
        <v>3146</v>
      </c>
      <c r="AC199" s="1">
        <f>(Table2[[#This Row],[Close Price]]/Table2[[#This Row],[Day Low]])-1</f>
        <v>3.1556383970177126E-2</v>
      </c>
      <c r="AD199" s="1">
        <f>(Table2[[#This Row],[Day High]]/Table2[[#This Row],[Close Price]])-1</f>
        <v>6.2103608405760458E-2</v>
      </c>
      <c r="AE199" s="1">
        <f>(Table2[[#This Row],[Close Price]]/Table2[[#This Row],[Current Week Low]])-1</f>
        <v>3.1556383970177126E-2</v>
      </c>
      <c r="AF199" s="1">
        <f>(Table2[[#This Row],[Current Week High]]/Table2[[#This Row],[Close Price]])-1</f>
        <v>8.7508808702094321E-2</v>
      </c>
      <c r="AG199" s="1">
        <f>(Table2[[#This Row],[Close Price]]/Table2[[#This Row],[Current Month Low]])-1</f>
        <v>3.1556383970177126E-2</v>
      </c>
      <c r="AH199" s="1">
        <f>(Table2[[#This Row],[Current Month High]]/Table2[[#This Row],[Close Price]])-1</f>
        <v>0.13690981695968762</v>
      </c>
      <c r="AI199">
        <v>42.131796252461903</v>
      </c>
      <c r="AJ199">
        <v>80.564437194127194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-0.26</v>
      </c>
      <c r="AM199" t="s">
        <v>3181</v>
      </c>
      <c r="AN199">
        <v>-5.41</v>
      </c>
      <c r="AO199" t="s">
        <v>3181</v>
      </c>
      <c r="AP199">
        <v>0.12018237466977801</v>
      </c>
      <c r="AQ199">
        <f>(Table2[[#This Row],[Sharpe Ratio]]-AVERAGE(Table2[Sharpe Ratio]))/_xlfn.STDEV.P(Table2[Sharpe Ratio])</f>
        <v>0.73796293641893118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357</v>
      </c>
      <c r="AT199">
        <f>_xlfn.RANK.AVG(Table2[[#This Row],[6M Return vs Nifty Z-Score]],Table2[6M Return vs Nifty Z-Score])</f>
        <v>202</v>
      </c>
      <c r="AU199">
        <f>_xlfn.RANK.AVG(Table2[[#This Row],[Sharpe Ratio Z-Score]],Table2[Sharpe Ratio Z-Score])</f>
        <v>163</v>
      </c>
      <c r="AV199">
        <f>(Table2[[#This Row],[Rank 1Y]]+Table2[[#This Row],[Rank 6M]]+Table2[[#This Row],[Rank Sharpe]])/3</f>
        <v>240.66666666666666</v>
      </c>
    </row>
    <row r="200" spans="1:48" x14ac:dyDescent="0.3">
      <c r="A200" t="s">
        <v>1592</v>
      </c>
      <c r="B200" t="s">
        <v>1593</v>
      </c>
      <c r="C200" t="s">
        <v>3148</v>
      </c>
      <c r="D200" t="s">
        <v>173</v>
      </c>
      <c r="E200">
        <v>5840.7051801460002</v>
      </c>
      <c r="F200">
        <v>159.13999999999999</v>
      </c>
      <c r="G200">
        <v>111.882657271637</v>
      </c>
      <c r="H200">
        <f>(Table2[[#This Row],[1Y Return vs Nifty]]-AVERAGE(Table2[1Y Return vs Nifty]))/_xlfn.STDEV.P(Table2[1Y Return vs Nifty])</f>
        <v>1.7955632599812055</v>
      </c>
      <c r="I200">
        <v>-13.4055738237311</v>
      </c>
      <c r="J200">
        <f>(Table2[[#This Row],[1M Return vs Nifty]]-AVERAGE(Table2[1M Return vs Nifty]))/_xlfn.STDEV.P(Table2[1M Return vs Nifty])</f>
        <v>-1.3656394464661508</v>
      </c>
      <c r="K200">
        <v>25.949289497144299</v>
      </c>
      <c r="L200">
        <f>(Table2[[#This Row],[6M Return vs Nifty]]-AVERAGE(Table2[6M Return vs Nifty]))/_xlfn.STDEV.P(Table2[6M Return vs Nifty])</f>
        <v>0.67290143282887038</v>
      </c>
      <c r="M200">
        <v>-3.9195067358040099</v>
      </c>
      <c r="N200">
        <f>(Table2[[#This Row],[1W Return vs Nifty]]-AVERAGE(Table2[1W Return vs Nifty]))/_xlfn.STDEV.P(Table2[1W Return vs Nifty])</f>
        <v>-1.046610080662006</v>
      </c>
      <c r="O200">
        <v>170.8</v>
      </c>
      <c r="P200">
        <v>180.10747520656599</v>
      </c>
      <c r="Q200">
        <v>157.97382311502301</v>
      </c>
      <c r="R200">
        <v>36.865618873329403</v>
      </c>
      <c r="S200" s="1">
        <f>(Table2[[#This Row],[Close Price]]-Table2[[#This Row],[20D EMA]])/Table2[[#This Row],[20D EMA]]</f>
        <v>-6.826697892271677E-2</v>
      </c>
      <c r="T200" s="1">
        <f>(Table2[[#This Row],[Close Price]]-Table2[[#This Row],[50D EMA]])/Table2[[#This Row],[50D EMA]]</f>
        <v>-0.11641646290648583</v>
      </c>
      <c r="U200" s="1">
        <f>(Table2[[#This Row],[Close Price]]-Table2[[#This Row],[200D EMA]])/Table2[[#This Row],[200D EMA]]</f>
        <v>7.3820893992536159E-3</v>
      </c>
      <c r="V200">
        <v>0.37115845732941</v>
      </c>
      <c r="W200">
        <v>154</v>
      </c>
      <c r="X200">
        <v>161.9</v>
      </c>
      <c r="Y200">
        <v>152.54</v>
      </c>
      <c r="Z200">
        <v>161.9</v>
      </c>
      <c r="AA200">
        <v>152.54</v>
      </c>
      <c r="AB200">
        <v>179</v>
      </c>
      <c r="AC200" s="1">
        <f>(Table2[[#This Row],[Close Price]]/Table2[[#This Row],[Day Low]])-1</f>
        <v>3.3376623376623282E-2</v>
      </c>
      <c r="AD200" s="1">
        <f>(Table2[[#This Row],[Day High]]/Table2[[#This Row],[Close Price]])-1</f>
        <v>1.7343219806459809E-2</v>
      </c>
      <c r="AE200" s="1">
        <f>(Table2[[#This Row],[Close Price]]/Table2[[#This Row],[Current Week Low]])-1</f>
        <v>4.3267339714173403E-2</v>
      </c>
      <c r="AF200" s="1">
        <f>(Table2[[#This Row],[Current Week High]]/Table2[[#This Row],[Close Price]])-1</f>
        <v>1.7343219806459809E-2</v>
      </c>
      <c r="AG200" s="1">
        <f>(Table2[[#This Row],[Close Price]]/Table2[[#This Row],[Current Month Low]])-1</f>
        <v>4.3267339714173403E-2</v>
      </c>
      <c r="AH200" s="1">
        <f>(Table2[[#This Row],[Current Month High]]/Table2[[#This Row],[Close Price]])-1</f>
        <v>0.12479577730300373</v>
      </c>
      <c r="AI200">
        <v>41.165011939172999</v>
      </c>
      <c r="AJ200">
        <v>138.59070464767601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-0.16</v>
      </c>
      <c r="AM200" t="s">
        <v>3181</v>
      </c>
      <c r="AN200">
        <v>-0.87</v>
      </c>
      <c r="AO200" t="s">
        <v>3181</v>
      </c>
      <c r="AQ200">
        <f>(Table2[[#This Row],[Sharpe Ratio]]-AVERAGE(Table2[Sharpe Ratio]))/_xlfn.STDEV.P(Table2[Sharpe Ratio])</f>
        <v>-0.67957627828303946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43</v>
      </c>
      <c r="AT200">
        <f>_xlfn.RANK.AVG(Table2[[#This Row],[6M Return vs Nifty Z-Score]],Table2[6M Return vs Nifty Z-Score])</f>
        <v>142</v>
      </c>
      <c r="AU200">
        <f>_xlfn.RANK.AVG(Table2[[#This Row],[Sharpe Ratio Z-Score]],Table2[Sharpe Ratio Z-Score])</f>
        <v>538</v>
      </c>
      <c r="AV200">
        <f>(Table2[[#This Row],[Rank 1Y]]+Table2[[#This Row],[Rank 6M]]+Table2[[#This Row],[Rank Sharpe]])/3</f>
        <v>241</v>
      </c>
    </row>
    <row r="201" spans="1:48" x14ac:dyDescent="0.3">
      <c r="A201" t="s">
        <v>484</v>
      </c>
      <c r="B201" t="s">
        <v>485</v>
      </c>
      <c r="C201" t="s">
        <v>3133</v>
      </c>
      <c r="D201" t="s">
        <v>51</v>
      </c>
      <c r="E201">
        <v>43153.646070989998</v>
      </c>
      <c r="F201">
        <v>2547.35</v>
      </c>
      <c r="G201">
        <v>49.590202963882703</v>
      </c>
      <c r="H201">
        <f>(Table2[[#This Row],[1Y Return vs Nifty]]-AVERAGE(Table2[1Y Return vs Nifty]))/_xlfn.STDEV.P(Table2[1Y Return vs Nifty])</f>
        <v>0.60614998916366869</v>
      </c>
      <c r="I201">
        <v>-4.9813232565425603</v>
      </c>
      <c r="J201">
        <f>(Table2[[#This Row],[1M Return vs Nifty]]-AVERAGE(Table2[1M Return vs Nifty]))/_xlfn.STDEV.P(Table2[1M Return vs Nifty])</f>
        <v>-0.43378311552082827</v>
      </c>
      <c r="K201">
        <v>19.119479551636601</v>
      </c>
      <c r="L201">
        <f>(Table2[[#This Row],[6M Return vs Nifty]]-AVERAGE(Table2[6M Return vs Nifty]))/_xlfn.STDEV.P(Table2[6M Return vs Nifty])</f>
        <v>0.44298609991015214</v>
      </c>
      <c r="M201">
        <v>-2.37190457187589</v>
      </c>
      <c r="N201">
        <f>(Table2[[#This Row],[1W Return vs Nifty]]-AVERAGE(Table2[1W Return vs Nifty]))/_xlfn.STDEV.P(Table2[1W Return vs Nifty])</f>
        <v>-0.73104877844897043</v>
      </c>
      <c r="O201">
        <v>2630.82</v>
      </c>
      <c r="P201">
        <v>2677.63835913818</v>
      </c>
      <c r="Q201">
        <v>2448.39077975499</v>
      </c>
      <c r="R201">
        <v>36.011581684058001</v>
      </c>
      <c r="S201" s="1">
        <f>(Table2[[#This Row],[Close Price]]-Table2[[#This Row],[20D EMA]])/Table2[[#This Row],[20D EMA]]</f>
        <v>-3.1727750283181762E-2</v>
      </c>
      <c r="T201" s="1">
        <f>(Table2[[#This Row],[Close Price]]-Table2[[#This Row],[50D EMA]])/Table2[[#This Row],[50D EMA]]</f>
        <v>-4.8657937205573383E-2</v>
      </c>
      <c r="U201" s="1">
        <f>(Table2[[#This Row],[Close Price]]-Table2[[#This Row],[200D EMA]])/Table2[[#This Row],[200D EMA]]</f>
        <v>4.04180660470028E-2</v>
      </c>
      <c r="V201">
        <v>0.93166984477464398</v>
      </c>
      <c r="W201">
        <v>2520.4</v>
      </c>
      <c r="X201">
        <v>2589.9</v>
      </c>
      <c r="Y201">
        <v>2508.65</v>
      </c>
      <c r="Z201">
        <v>2589.9</v>
      </c>
      <c r="AA201">
        <v>2508.65</v>
      </c>
      <c r="AB201">
        <v>2742.95</v>
      </c>
      <c r="AC201" s="1">
        <f>(Table2[[#This Row],[Close Price]]/Table2[[#This Row],[Day Low]])-1</f>
        <v>1.0692747182986739E-2</v>
      </c>
      <c r="AD201" s="1">
        <f>(Table2[[#This Row],[Day High]]/Table2[[#This Row],[Close Price]])-1</f>
        <v>1.6703633187430178E-2</v>
      </c>
      <c r="AE201" s="1">
        <f>(Table2[[#This Row],[Close Price]]/Table2[[#This Row],[Current Week Low]])-1</f>
        <v>1.5426623881370283E-2</v>
      </c>
      <c r="AF201" s="1">
        <f>(Table2[[#This Row],[Current Week High]]/Table2[[#This Row],[Close Price]])-1</f>
        <v>1.6703633187430178E-2</v>
      </c>
      <c r="AG201" s="1">
        <f>(Table2[[#This Row],[Close Price]]/Table2[[#This Row],[Current Month Low]])-1</f>
        <v>1.5426623881370283E-2</v>
      </c>
      <c r="AH201" s="1">
        <f>(Table2[[#This Row],[Current Month High]]/Table2[[#This Row],[Close Price]])-1</f>
        <v>7.6785679235283677E-2</v>
      </c>
      <c r="AI201">
        <v>21.2240171158262</v>
      </c>
      <c r="AJ201">
        <v>74.118250170881694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-0.11</v>
      </c>
      <c r="AM201" t="s">
        <v>3181</v>
      </c>
      <c r="AN201">
        <v>-1.59</v>
      </c>
      <c r="AO201" t="s">
        <v>3181</v>
      </c>
      <c r="AP201">
        <v>4.6591190007410001E-2</v>
      </c>
      <c r="AQ201">
        <f>(Table2[[#This Row],[Sharpe Ratio]]-AVERAGE(Table2[Sharpe Ratio]))/_xlfn.STDEV.P(Table2[Sharpe Ratio])</f>
        <v>-0.13003780330612238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150</v>
      </c>
      <c r="AT201">
        <f>_xlfn.RANK.AVG(Table2[[#This Row],[6M Return vs Nifty Z-Score]],Table2[6M Return vs Nifty Z-Score])</f>
        <v>192</v>
      </c>
      <c r="AU201">
        <f>_xlfn.RANK.AVG(Table2[[#This Row],[Sharpe Ratio Z-Score]],Table2[Sharpe Ratio Z-Score])</f>
        <v>382</v>
      </c>
      <c r="AV201">
        <f>(Table2[[#This Row],[Rank 1Y]]+Table2[[#This Row],[Rank 6M]]+Table2[[#This Row],[Rank Sharpe]])/3</f>
        <v>241.33333333333334</v>
      </c>
    </row>
    <row r="202" spans="1:48" x14ac:dyDescent="0.3">
      <c r="A202" t="s">
        <v>475</v>
      </c>
      <c r="B202" t="s">
        <v>476</v>
      </c>
      <c r="C202" t="s">
        <v>3143</v>
      </c>
      <c r="D202" t="s">
        <v>477</v>
      </c>
      <c r="E202">
        <v>45604.227500000001</v>
      </c>
      <c r="F202">
        <v>4151.5</v>
      </c>
      <c r="G202">
        <v>25.784923418738099</v>
      </c>
      <c r="H202">
        <f>(Table2[[#This Row],[1Y Return vs Nifty]]-AVERAGE(Table2[1Y Return vs Nifty]))/_xlfn.STDEV.P(Table2[1Y Return vs Nifty])</f>
        <v>0.15161154271508145</v>
      </c>
      <c r="I202">
        <v>-5.8121659918653803</v>
      </c>
      <c r="J202">
        <f>(Table2[[#This Row],[1M Return vs Nifty]]-AVERAGE(Table2[1M Return vs Nifty]))/_xlfn.STDEV.P(Table2[1M Return vs Nifty])</f>
        <v>-0.52568755933521549</v>
      </c>
      <c r="K202">
        <v>20.555114035764401</v>
      </c>
      <c r="L202">
        <f>(Table2[[#This Row],[6M Return vs Nifty]]-AVERAGE(Table2[6M Return vs Nifty]))/_xlfn.STDEV.P(Table2[6M Return vs Nifty])</f>
        <v>0.49131458679358897</v>
      </c>
      <c r="M202">
        <v>1.14646595773927</v>
      </c>
      <c r="N202">
        <f>(Table2[[#This Row],[1W Return vs Nifty]]-AVERAGE(Table2[1W Return vs Nifty]))/_xlfn.STDEV.P(Table2[1W Return vs Nifty])</f>
        <v>-1.3641157891459232E-2</v>
      </c>
      <c r="O202">
        <v>4286.3599999999997</v>
      </c>
      <c r="P202">
        <v>4162.0111377337898</v>
      </c>
      <c r="Q202">
        <v>3658.2355475801401</v>
      </c>
      <c r="R202">
        <v>37.396164387133098</v>
      </c>
      <c r="S202" s="1">
        <f>(Table2[[#This Row],[Close Price]]-Table2[[#This Row],[20D EMA]])/Table2[[#This Row],[20D EMA]]</f>
        <v>-3.1462592969325881E-2</v>
      </c>
      <c r="T202" s="1">
        <f>(Table2[[#This Row],[Close Price]]-Table2[[#This Row],[50D EMA]])/Table2[[#This Row],[50D EMA]]</f>
        <v>-2.5254948595628073E-3</v>
      </c>
      <c r="U202" s="1">
        <f>(Table2[[#This Row],[Close Price]]-Table2[[#This Row],[200D EMA]])/Table2[[#This Row],[200D EMA]]</f>
        <v>0.13483671185310794</v>
      </c>
      <c r="V202">
        <v>0.38751010864816898</v>
      </c>
      <c r="W202">
        <v>4110</v>
      </c>
      <c r="X202">
        <v>4238.6000000000004</v>
      </c>
      <c r="Y202">
        <v>4058.05</v>
      </c>
      <c r="Z202">
        <v>4269</v>
      </c>
      <c r="AA202">
        <v>4058.05</v>
      </c>
      <c r="AB202">
        <v>4473.95</v>
      </c>
      <c r="AC202" s="1">
        <f>(Table2[[#This Row],[Close Price]]/Table2[[#This Row],[Day Low]])-1</f>
        <v>1.0097323600973152E-2</v>
      </c>
      <c r="AD202" s="1">
        <f>(Table2[[#This Row],[Day High]]/Table2[[#This Row],[Close Price]])-1</f>
        <v>2.0980368541491101E-2</v>
      </c>
      <c r="AE202" s="1">
        <f>(Table2[[#This Row],[Close Price]]/Table2[[#This Row],[Current Week Low]])-1</f>
        <v>2.3028301770554815E-2</v>
      </c>
      <c r="AF202" s="1">
        <f>(Table2[[#This Row],[Current Week High]]/Table2[[#This Row],[Close Price]])-1</f>
        <v>2.8303023003733552E-2</v>
      </c>
      <c r="AG202" s="1">
        <f>(Table2[[#This Row],[Close Price]]/Table2[[#This Row],[Current Month Low]])-1</f>
        <v>2.3028301770554815E-2</v>
      </c>
      <c r="AH202" s="1">
        <f>(Table2[[#This Row],[Current Month High]]/Table2[[#This Row],[Close Price]])-1</f>
        <v>7.767072142599063E-2</v>
      </c>
      <c r="AI202">
        <v>17.5707575575093</v>
      </c>
      <c r="AJ202">
        <v>67.669628432956301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0.42</v>
      </c>
      <c r="AM202" t="s">
        <v>3180</v>
      </c>
      <c r="AN202">
        <v>0.06</v>
      </c>
      <c r="AO202" t="s">
        <v>3180</v>
      </c>
      <c r="AP202">
        <v>7.3587540870301005E-2</v>
      </c>
      <c r="AQ202">
        <f>(Table2[[#This Row],[Sharpe Ratio]]-AVERAGE(Table2[Sharpe Ratio]))/_xlfn.STDEV.P(Table2[Sharpe Ratio])</f>
        <v>0.18838148327521229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0.29197889555720796</v>
      </c>
      <c r="AS202">
        <f>_xlfn.RANK.AVG(Table2[[#This Row],[1Y Return vs Nifty Z-Score]],Table2[1Y Return vs Nifty Z-Score])</f>
        <v>258</v>
      </c>
      <c r="AT202">
        <f>_xlfn.RANK.AVG(Table2[[#This Row],[6M Return vs Nifty Z-Score]],Table2[6M Return vs Nifty Z-Score])</f>
        <v>175</v>
      </c>
      <c r="AU202">
        <f>_xlfn.RANK.AVG(Table2[[#This Row],[Sharpe Ratio Z-Score]],Table2[Sharpe Ratio Z-Score])</f>
        <v>293</v>
      </c>
      <c r="AV202">
        <f>(Table2[[#This Row],[Rank 1Y]]+Table2[[#This Row],[Rank 6M]]+Table2[[#This Row],[Rank Sharpe]])/3</f>
        <v>242</v>
      </c>
    </row>
    <row r="203" spans="1:48" x14ac:dyDescent="0.3">
      <c r="A203" t="s">
        <v>1897</v>
      </c>
      <c r="B203" t="s">
        <v>1898</v>
      </c>
      <c r="C203" t="s">
        <v>3140</v>
      </c>
      <c r="D203" t="s">
        <v>48</v>
      </c>
      <c r="E203">
        <v>3810.6018104</v>
      </c>
      <c r="F203">
        <v>2248.4</v>
      </c>
      <c r="G203">
        <v>6.9105697156889603</v>
      </c>
      <c r="H203">
        <f>(Table2[[#This Row],[1Y Return vs Nifty]]-AVERAGE(Table2[1Y Return vs Nifty]))/_xlfn.STDEV.P(Table2[1Y Return vs Nifty])</f>
        <v>-0.20877571481052562</v>
      </c>
      <c r="I203">
        <v>1.0299312915848899</v>
      </c>
      <c r="J203">
        <f>(Table2[[#This Row],[1M Return vs Nifty]]-AVERAGE(Table2[1M Return vs Nifty]))/_xlfn.STDEV.P(Table2[1M Return vs Nifty])</f>
        <v>0.23115741098892417</v>
      </c>
      <c r="K203">
        <v>33.6863870198139</v>
      </c>
      <c r="L203">
        <f>(Table2[[#This Row],[6M Return vs Nifty]]-AVERAGE(Table2[6M Return vs Nifty]))/_xlfn.STDEV.P(Table2[6M Return vs Nifty])</f>
        <v>0.93335924453111629</v>
      </c>
      <c r="M203">
        <v>-2.4916745594927501</v>
      </c>
      <c r="N203">
        <f>(Table2[[#This Row],[1W Return vs Nifty]]-AVERAGE(Table2[1W Return vs Nifty]))/_xlfn.STDEV.P(Table2[1W Return vs Nifty])</f>
        <v>-0.75547028297987961</v>
      </c>
      <c r="O203">
        <v>2262.17</v>
      </c>
      <c r="P203">
        <v>2184.0346678206602</v>
      </c>
      <c r="Q203">
        <v>1914.01650049308</v>
      </c>
      <c r="R203">
        <v>46.570528171664101</v>
      </c>
      <c r="S203" s="1">
        <f>(Table2[[#This Row],[Close Price]]-Table2[[#This Row],[20D EMA]])/Table2[[#This Row],[20D EMA]]</f>
        <v>-6.0870756839671563E-3</v>
      </c>
      <c r="T203" s="1">
        <f>(Table2[[#This Row],[Close Price]]-Table2[[#This Row],[50D EMA]])/Table2[[#This Row],[50D EMA]]</f>
        <v>2.9470838136267729E-2</v>
      </c>
      <c r="U203" s="1">
        <f>(Table2[[#This Row],[Close Price]]-Table2[[#This Row],[200D EMA]])/Table2[[#This Row],[200D EMA]]</f>
        <v>0.17470251662970396</v>
      </c>
      <c r="V203">
        <v>0.58762573908681504</v>
      </c>
      <c r="W203">
        <v>2217.65</v>
      </c>
      <c r="X203">
        <v>2298.9</v>
      </c>
      <c r="Y203">
        <v>2168.0500000000002</v>
      </c>
      <c r="Z203">
        <v>2298.9</v>
      </c>
      <c r="AA203">
        <v>2168.0500000000002</v>
      </c>
      <c r="AB203">
        <v>2412</v>
      </c>
      <c r="AC203" s="1">
        <f>(Table2[[#This Row],[Close Price]]/Table2[[#This Row],[Day Low]])-1</f>
        <v>1.3866029355398712E-2</v>
      </c>
      <c r="AD203" s="1">
        <f>(Table2[[#This Row],[Day High]]/Table2[[#This Row],[Close Price]])-1</f>
        <v>2.2460416296032681E-2</v>
      </c>
      <c r="AE203" s="1">
        <f>(Table2[[#This Row],[Close Price]]/Table2[[#This Row],[Current Week Low]])-1</f>
        <v>3.7060953391296225E-2</v>
      </c>
      <c r="AF203" s="1">
        <f>(Table2[[#This Row],[Current Week High]]/Table2[[#This Row],[Close Price]])-1</f>
        <v>2.2460416296032681E-2</v>
      </c>
      <c r="AG203" s="1">
        <f>(Table2[[#This Row],[Close Price]]/Table2[[#This Row],[Current Month Low]])-1</f>
        <v>3.7060953391296225E-2</v>
      </c>
      <c r="AH203" s="1">
        <f>(Table2[[#This Row],[Current Month High]]/Table2[[#This Row],[Close Price]])-1</f>
        <v>7.2762853584771303E-2</v>
      </c>
      <c r="AI203">
        <v>21.642056573563401</v>
      </c>
      <c r="AJ203">
        <v>59.009900990098998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0.24</v>
      </c>
      <c r="AM203" t="s">
        <v>3180</v>
      </c>
      <c r="AN203">
        <v>2.38</v>
      </c>
      <c r="AO203" t="s">
        <v>3180</v>
      </c>
      <c r="AP203">
        <v>8.8520759424144002E-2</v>
      </c>
      <c r="AQ203">
        <f>(Table2[[#This Row],[Sharpe Ratio]]-AVERAGE(Table2[Sharpe Ratio]))/_xlfn.STDEV.P(Table2[Sharpe Ratio])</f>
        <v>0.36451731816740363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0.56478797589703889</v>
      </c>
      <c r="AS203">
        <f>_xlfn.RANK.AVG(Table2[[#This Row],[1Y Return vs Nifty Z-Score]],Table2[1Y Return vs Nifty Z-Score])</f>
        <v>378</v>
      </c>
      <c r="AT203">
        <f>_xlfn.RANK.AVG(Table2[[#This Row],[6M Return vs Nifty Z-Score]],Table2[6M Return vs Nifty Z-Score])</f>
        <v>96</v>
      </c>
      <c r="AU203">
        <f>_xlfn.RANK.AVG(Table2[[#This Row],[Sharpe Ratio Z-Score]],Table2[Sharpe Ratio Z-Score])</f>
        <v>255</v>
      </c>
      <c r="AV203">
        <f>(Table2[[#This Row],[Rank 1Y]]+Table2[[#This Row],[Rank 6M]]+Table2[[#This Row],[Rank Sharpe]])/3</f>
        <v>243</v>
      </c>
    </row>
    <row r="204" spans="1:48" x14ac:dyDescent="0.3">
      <c r="A204" t="s">
        <v>219</v>
      </c>
      <c r="B204" t="s">
        <v>220</v>
      </c>
      <c r="C204" t="s">
        <v>3129</v>
      </c>
      <c r="D204" t="s">
        <v>54</v>
      </c>
      <c r="E204">
        <v>110222.86184319999</v>
      </c>
      <c r="F204">
        <v>2931.2</v>
      </c>
      <c r="G204">
        <v>26.984489344736701</v>
      </c>
      <c r="H204">
        <f>(Table2[[#This Row],[1Y Return vs Nifty]]-AVERAGE(Table2[1Y Return vs Nifty]))/_xlfn.STDEV.P(Table2[1Y Return vs Nifty])</f>
        <v>0.17451607661824564</v>
      </c>
      <c r="I204">
        <v>-6.5219858265742303</v>
      </c>
      <c r="J204">
        <f>(Table2[[#This Row],[1M Return vs Nifty]]-AVERAGE(Table2[1M Return vs Nifty]))/_xlfn.STDEV.P(Table2[1M Return vs Nifty])</f>
        <v>-0.60420494216096787</v>
      </c>
      <c r="K204">
        <v>19.054389538228602</v>
      </c>
      <c r="L204">
        <f>(Table2[[#This Row],[6M Return vs Nifty]]-AVERAGE(Table2[6M Return vs Nifty]))/_xlfn.STDEV.P(Table2[6M Return vs Nifty])</f>
        <v>0.440794941997738</v>
      </c>
      <c r="M204">
        <v>-3.2308266097202298</v>
      </c>
      <c r="N204">
        <f>(Table2[[#This Row],[1W Return vs Nifty]]-AVERAGE(Table2[1W Return vs Nifty]))/_xlfn.STDEV.P(Table2[1W Return vs Nifty])</f>
        <v>-0.90618587962339281</v>
      </c>
      <c r="O204">
        <v>3160.38</v>
      </c>
      <c r="P204">
        <v>3208.8606940314098</v>
      </c>
      <c r="Q204">
        <v>2820.98633257442</v>
      </c>
      <c r="R204">
        <v>22.013345324307899</v>
      </c>
      <c r="S204" s="1">
        <f>(Table2[[#This Row],[Close Price]]-Table2[[#This Row],[20D EMA]])/Table2[[#This Row],[20D EMA]]</f>
        <v>-7.2516596105531697E-2</v>
      </c>
      <c r="T204" s="1">
        <f>(Table2[[#This Row],[Close Price]]-Table2[[#This Row],[50D EMA]])/Table2[[#This Row],[50D EMA]]</f>
        <v>-8.6529369924929544E-2</v>
      </c>
      <c r="U204" s="1">
        <f>(Table2[[#This Row],[Close Price]]-Table2[[#This Row],[200D EMA]])/Table2[[#This Row],[200D EMA]]</f>
        <v>3.9069195817407358E-2</v>
      </c>
      <c r="V204">
        <v>0.87250636452410701</v>
      </c>
      <c r="W204">
        <v>2922.65</v>
      </c>
      <c r="X204">
        <v>3025.35</v>
      </c>
      <c r="Y204">
        <v>2922.65</v>
      </c>
      <c r="Z204">
        <v>3057.05</v>
      </c>
      <c r="AA204">
        <v>2922.65</v>
      </c>
      <c r="AB204">
        <v>3200</v>
      </c>
      <c r="AC204" s="1">
        <f>(Table2[[#This Row],[Close Price]]/Table2[[#This Row],[Day Low]])-1</f>
        <v>2.9254272663505887E-3</v>
      </c>
      <c r="AD204" s="1">
        <f>(Table2[[#This Row],[Day High]]/Table2[[#This Row],[Close Price]])-1</f>
        <v>3.2119950873362502E-2</v>
      </c>
      <c r="AE204" s="1">
        <f>(Table2[[#This Row],[Close Price]]/Table2[[#This Row],[Current Week Low]])-1</f>
        <v>2.9254272663505887E-3</v>
      </c>
      <c r="AF204" s="1">
        <f>(Table2[[#This Row],[Current Week High]]/Table2[[#This Row],[Close Price]])-1</f>
        <v>4.293463427947608E-2</v>
      </c>
      <c r="AG204" s="1">
        <f>(Table2[[#This Row],[Close Price]]/Table2[[#This Row],[Current Month Low]])-1</f>
        <v>2.9254272663505887E-3</v>
      </c>
      <c r="AH204" s="1">
        <f>(Table2[[#This Row],[Current Month High]]/Table2[[#This Row],[Close Price]])-1</f>
        <v>9.1703056768559055E-2</v>
      </c>
      <c r="AI204">
        <v>24.5991402838428</v>
      </c>
      <c r="AJ204">
        <v>51.859910890063098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-0.08</v>
      </c>
      <c r="AM204" t="s">
        <v>3181</v>
      </c>
      <c r="AN204">
        <v>-5.22</v>
      </c>
      <c r="AO204" t="s">
        <v>3181</v>
      </c>
      <c r="AP204">
        <v>7.5066240025454006E-2</v>
      </c>
      <c r="AQ204">
        <f>(Table2[[#This Row],[Sharpe Ratio]]-AVERAGE(Table2[Sharpe Ratio]))/_xlfn.STDEV.P(Table2[Sharpe Ratio])</f>
        <v>0.20582259346242146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248</v>
      </c>
      <c r="AT204">
        <f>_xlfn.RANK.AVG(Table2[[#This Row],[6M Return vs Nifty Z-Score]],Table2[6M Return vs Nifty Z-Score])</f>
        <v>193</v>
      </c>
      <c r="AU204">
        <f>_xlfn.RANK.AVG(Table2[[#This Row],[Sharpe Ratio Z-Score]],Table2[Sharpe Ratio Z-Score])</f>
        <v>290</v>
      </c>
      <c r="AV204">
        <f>(Table2[[#This Row],[Rank 1Y]]+Table2[[#This Row],[Rank 6M]]+Table2[[#This Row],[Rank Sharpe]])/3</f>
        <v>243.66666666666666</v>
      </c>
    </row>
    <row r="205" spans="1:48" x14ac:dyDescent="0.3">
      <c r="A205" t="s">
        <v>1406</v>
      </c>
      <c r="B205" t="s">
        <v>1407</v>
      </c>
      <c r="C205" t="s">
        <v>3139</v>
      </c>
      <c r="D205" t="s">
        <v>1048</v>
      </c>
      <c r="E205">
        <v>7427.5479758399997</v>
      </c>
      <c r="F205">
        <v>782.3</v>
      </c>
      <c r="G205">
        <v>27.4035264725341</v>
      </c>
      <c r="H205">
        <f>(Table2[[#This Row],[1Y Return vs Nifty]]-AVERAGE(Table2[1Y Return vs Nifty]))/_xlfn.STDEV.P(Table2[1Y Return vs Nifty])</f>
        <v>0.18251717926071204</v>
      </c>
      <c r="I205">
        <v>-5.7565196237492398</v>
      </c>
      <c r="J205">
        <f>(Table2[[#This Row],[1M Return vs Nifty]]-AVERAGE(Table2[1M Return vs Nifty]))/_xlfn.STDEV.P(Table2[1M Return vs Nifty])</f>
        <v>-0.51953218444345883</v>
      </c>
      <c r="K205">
        <v>4.3203312650348504</v>
      </c>
      <c r="L205">
        <f>(Table2[[#This Row],[6M Return vs Nifty]]-AVERAGE(Table2[6M Return vs Nifty]))/_xlfn.STDEV.P(Table2[6M Return vs Nifty])</f>
        <v>-5.5205084379762751E-2</v>
      </c>
      <c r="M205">
        <v>3.97681781511803</v>
      </c>
      <c r="N205">
        <f>(Table2[[#This Row],[1W Return vs Nifty]]-AVERAGE(Table2[1W Return vs Nifty]))/_xlfn.STDEV.P(Table2[1W Return vs Nifty])</f>
        <v>0.56347713429839896</v>
      </c>
      <c r="O205">
        <v>789.43</v>
      </c>
      <c r="P205">
        <v>817.94490297618404</v>
      </c>
      <c r="Q205">
        <v>766.74096401555801</v>
      </c>
      <c r="R205">
        <v>49.136440575575897</v>
      </c>
      <c r="S205" s="1">
        <f>(Table2[[#This Row],[Close Price]]-Table2[[#This Row],[20D EMA]])/Table2[[#This Row],[20D EMA]]</f>
        <v>-9.0318330947645725E-3</v>
      </c>
      <c r="T205" s="1">
        <f>(Table2[[#This Row],[Close Price]]-Table2[[#This Row],[50D EMA]])/Table2[[#This Row],[50D EMA]]</f>
        <v>-4.3578611281134119E-2</v>
      </c>
      <c r="U205" s="1">
        <f>(Table2[[#This Row],[Close Price]]-Table2[[#This Row],[200D EMA]])/Table2[[#This Row],[200D EMA]]</f>
        <v>2.0292428231506669E-2</v>
      </c>
      <c r="V205">
        <v>0.57509298743275605</v>
      </c>
      <c r="W205">
        <v>776</v>
      </c>
      <c r="X205">
        <v>814.9</v>
      </c>
      <c r="Y205">
        <v>760.55</v>
      </c>
      <c r="Z205">
        <v>814.9</v>
      </c>
      <c r="AA205">
        <v>760.55</v>
      </c>
      <c r="AB205">
        <v>823</v>
      </c>
      <c r="AC205" s="1">
        <f>(Table2[[#This Row],[Close Price]]/Table2[[#This Row],[Day Low]])-1</f>
        <v>8.118556701030899E-3</v>
      </c>
      <c r="AD205" s="1">
        <f>(Table2[[#This Row],[Day High]]/Table2[[#This Row],[Close Price]])-1</f>
        <v>4.1671992841620931E-2</v>
      </c>
      <c r="AE205" s="1">
        <f>(Table2[[#This Row],[Close Price]]/Table2[[#This Row],[Current Week Low]])-1</f>
        <v>2.8597725330353096E-2</v>
      </c>
      <c r="AF205" s="1">
        <f>(Table2[[#This Row],[Current Week High]]/Table2[[#This Row],[Close Price]])-1</f>
        <v>4.1671992841620931E-2</v>
      </c>
      <c r="AG205" s="1">
        <f>(Table2[[#This Row],[Close Price]]/Table2[[#This Row],[Current Month Low]])-1</f>
        <v>2.8597725330353096E-2</v>
      </c>
      <c r="AH205" s="1">
        <f>(Table2[[#This Row],[Current Month High]]/Table2[[#This Row],[Close Price]])-1</f>
        <v>5.2026076952575773E-2</v>
      </c>
      <c r="AI205">
        <v>35.370062635817398</v>
      </c>
      <c r="AJ205">
        <v>53.362085865516498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0</v>
      </c>
      <c r="AM205">
        <v>0</v>
      </c>
      <c r="AN205">
        <v>7.31</v>
      </c>
      <c r="AO205" t="s">
        <v>3180</v>
      </c>
      <c r="AP205">
        <v>0.119538553656184</v>
      </c>
      <c r="AQ205">
        <f>(Table2[[#This Row],[Sharpe Ratio]]-AVERAGE(Table2[Sharpe Ratio]))/_xlfn.STDEV.P(Table2[Sharpe Ratio])</f>
        <v>0.73036913128297576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246</v>
      </c>
      <c r="AT205">
        <f>_xlfn.RANK.AVG(Table2[[#This Row],[6M Return vs Nifty Z-Score]],Table2[6M Return vs Nifty Z-Score])</f>
        <v>323</v>
      </c>
      <c r="AU205">
        <f>_xlfn.RANK.AVG(Table2[[#This Row],[Sharpe Ratio Z-Score]],Table2[Sharpe Ratio Z-Score])</f>
        <v>165</v>
      </c>
      <c r="AV205">
        <f>(Table2[[#This Row],[Rank 1Y]]+Table2[[#This Row],[Rank 6M]]+Table2[[#This Row],[Rank Sharpe]])/3</f>
        <v>244.66666666666666</v>
      </c>
    </row>
    <row r="206" spans="1:48" x14ac:dyDescent="0.3">
      <c r="A206" t="s">
        <v>1426</v>
      </c>
      <c r="B206" t="s">
        <v>1427</v>
      </c>
      <c r="C206" t="s">
        <v>3141</v>
      </c>
      <c r="D206" t="s">
        <v>102</v>
      </c>
      <c r="E206">
        <v>7262.4422040399904</v>
      </c>
      <c r="F206">
        <v>3668.45</v>
      </c>
      <c r="G206">
        <v>95.684306893623699</v>
      </c>
      <c r="H206">
        <f>(Table2[[#This Row],[1Y Return vs Nifty]]-AVERAGE(Table2[1Y Return vs Nifty]))/_xlfn.STDEV.P(Table2[1Y Return vs Nifty])</f>
        <v>1.4862716592718248</v>
      </c>
      <c r="I206">
        <v>-13.3712091041912</v>
      </c>
      <c r="J206">
        <f>(Table2[[#This Row],[1M Return vs Nifty]]-AVERAGE(Table2[1M Return vs Nifty]))/_xlfn.STDEV.P(Table2[1M Return vs Nifty])</f>
        <v>-1.3618381609738672</v>
      </c>
      <c r="K206">
        <v>61.193131139130202</v>
      </c>
      <c r="L206">
        <f>(Table2[[#This Row],[6M Return vs Nifty]]-AVERAGE(Table2[6M Return vs Nifty]))/_xlfn.STDEV.P(Table2[6M Return vs Nifty])</f>
        <v>1.8593326291730055</v>
      </c>
      <c r="M206">
        <v>-10.358540404857299</v>
      </c>
      <c r="N206">
        <f>(Table2[[#This Row],[1W Return vs Nifty]]-AVERAGE(Table2[1W Return vs Nifty]))/_xlfn.STDEV.P(Table2[1W Return vs Nifty])</f>
        <v>-2.3595507684952719</v>
      </c>
      <c r="O206">
        <v>4157.51</v>
      </c>
      <c r="P206">
        <v>4045.7513909003901</v>
      </c>
      <c r="Q206">
        <v>3215.9772299945898</v>
      </c>
      <c r="R206">
        <v>19.445628700655</v>
      </c>
      <c r="S206" s="1">
        <f>(Table2[[#This Row],[Close Price]]-Table2[[#This Row],[20D EMA]])/Table2[[#This Row],[20D EMA]]</f>
        <v>-0.11763291008319893</v>
      </c>
      <c r="T206" s="1">
        <f>(Table2[[#This Row],[Close Price]]-Table2[[#This Row],[50D EMA]])/Table2[[#This Row],[50D EMA]]</f>
        <v>-9.3258669266976665E-2</v>
      </c>
      <c r="U206" s="1">
        <f>(Table2[[#This Row],[Close Price]]-Table2[[#This Row],[200D EMA]])/Table2[[#This Row],[200D EMA]]</f>
        <v>0.14069526543450409</v>
      </c>
      <c r="V206">
        <v>1.0593136960129901</v>
      </c>
      <c r="W206">
        <v>3635.95</v>
      </c>
      <c r="X206">
        <v>3850</v>
      </c>
      <c r="Y206">
        <v>3635.95</v>
      </c>
      <c r="Z206">
        <v>4065</v>
      </c>
      <c r="AA206">
        <v>3635.95</v>
      </c>
      <c r="AB206">
        <v>4475.95</v>
      </c>
      <c r="AC206" s="1">
        <f>(Table2[[#This Row],[Close Price]]/Table2[[#This Row],[Day Low]])-1</f>
        <v>8.9385167562809897E-3</v>
      </c>
      <c r="AD206" s="1">
        <f>(Table2[[#This Row],[Day High]]/Table2[[#This Row],[Close Price]])-1</f>
        <v>4.9489566438141397E-2</v>
      </c>
      <c r="AE206" s="1">
        <f>(Table2[[#This Row],[Close Price]]/Table2[[#This Row],[Current Week Low]])-1</f>
        <v>8.9385167562809897E-3</v>
      </c>
      <c r="AF206" s="1">
        <f>(Table2[[#This Row],[Current Week High]]/Table2[[#This Row],[Close Price]])-1</f>
        <v>0.10809742534312861</v>
      </c>
      <c r="AG206" s="1">
        <f>(Table2[[#This Row],[Close Price]]/Table2[[#This Row],[Current Month Low]])-1</f>
        <v>8.9385167562809897E-3</v>
      </c>
      <c r="AH206" s="1">
        <f>(Table2[[#This Row],[Current Month High]]/Table2[[#This Row],[Close Price]])-1</f>
        <v>0.22012021425942829</v>
      </c>
      <c r="AI206">
        <v>23.212801046763602</v>
      </c>
      <c r="AJ206">
        <v>120.400132175793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0.08</v>
      </c>
      <c r="AM206" t="s">
        <v>3180</v>
      </c>
      <c r="AN206">
        <v>-15.58</v>
      </c>
      <c r="AO206" t="s">
        <v>3181</v>
      </c>
      <c r="AP206">
        <v>-3.5195960236633003E-2</v>
      </c>
      <c r="AQ206">
        <f>(Table2[[#This Row],[Sharpe Ratio]]-AVERAGE(Table2[Sharpe Ratio]))/_xlfn.STDEV.P(Table2[Sharpe Ratio])</f>
        <v>-1.0947091459069695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-1.4704937869312784</v>
      </c>
      <c r="AS206">
        <f>_xlfn.RANK.AVG(Table2[[#This Row],[1Y Return vs Nifty Z-Score]],Table2[1Y Return vs Nifty Z-Score])</f>
        <v>57</v>
      </c>
      <c r="AT206">
        <f>_xlfn.RANK.AVG(Table2[[#This Row],[6M Return vs Nifty Z-Score]],Table2[6M Return vs Nifty Z-Score])</f>
        <v>37</v>
      </c>
      <c r="AU206">
        <f>_xlfn.RANK.AVG(Table2[[#This Row],[Sharpe Ratio Z-Score]],Table2[Sharpe Ratio Z-Score])</f>
        <v>640</v>
      </c>
      <c r="AV206">
        <f>(Table2[[#This Row],[Rank 1Y]]+Table2[[#This Row],[Rank 6M]]+Table2[[#This Row],[Rank Sharpe]])/3</f>
        <v>244.66666666666666</v>
      </c>
    </row>
    <row r="207" spans="1:48" x14ac:dyDescent="0.3">
      <c r="A207" t="s">
        <v>1775</v>
      </c>
      <c r="B207" t="s">
        <v>1776</v>
      </c>
      <c r="C207" t="s">
        <v>574</v>
      </c>
      <c r="D207" t="s">
        <v>574</v>
      </c>
      <c r="E207">
        <v>4412.4116035999996</v>
      </c>
      <c r="F207">
        <v>213.64</v>
      </c>
      <c r="G207">
        <v>14.849577760099301</v>
      </c>
      <c r="H207">
        <f>(Table2[[#This Row],[1Y Return vs Nifty]]-AVERAGE(Table2[1Y Return vs Nifty]))/_xlfn.STDEV.P(Table2[1Y Return vs Nifty])</f>
        <v>-5.7188148867191424E-2</v>
      </c>
      <c r="I207">
        <v>4.3429638473411902</v>
      </c>
      <c r="J207">
        <f>(Table2[[#This Row],[1M Return vs Nifty]]-AVERAGE(Table2[1M Return vs Nifty]))/_xlfn.STDEV.P(Table2[1M Return vs Nifty])</f>
        <v>0.59763159609139771</v>
      </c>
      <c r="K207">
        <v>20.4093668372936</v>
      </c>
      <c r="L207">
        <f>(Table2[[#This Row],[6M Return vs Nifty]]-AVERAGE(Table2[6M Return vs Nifty]))/_xlfn.STDEV.P(Table2[6M Return vs Nifty])</f>
        <v>0.48640822542691209</v>
      </c>
      <c r="M207">
        <v>-0.81491597704540697</v>
      </c>
      <c r="N207">
        <f>(Table2[[#This Row],[1W Return vs Nifty]]-AVERAGE(Table2[1W Return vs Nifty]))/_xlfn.STDEV.P(Table2[1W Return vs Nifty])</f>
        <v>-0.41357355130889517</v>
      </c>
      <c r="O207">
        <v>226.59</v>
      </c>
      <c r="P207">
        <v>223.163269707653</v>
      </c>
      <c r="Q207">
        <v>197.09748018292899</v>
      </c>
      <c r="R207">
        <v>33.407159989119698</v>
      </c>
      <c r="S207" s="1">
        <f>(Table2[[#This Row],[Close Price]]-Table2[[#This Row],[20D EMA]])/Table2[[#This Row],[20D EMA]]</f>
        <v>-5.7151683657707827E-2</v>
      </c>
      <c r="T207" s="1">
        <f>(Table2[[#This Row],[Close Price]]-Table2[[#This Row],[50D EMA]])/Table2[[#This Row],[50D EMA]]</f>
        <v>-4.2674001506290131E-2</v>
      </c>
      <c r="U207" s="1">
        <f>(Table2[[#This Row],[Close Price]]-Table2[[#This Row],[200D EMA]])/Table2[[#This Row],[200D EMA]]</f>
        <v>8.3930650973912238E-2</v>
      </c>
      <c r="V207">
        <v>0.57276108635026002</v>
      </c>
      <c r="W207">
        <v>209.81</v>
      </c>
      <c r="X207">
        <v>225.9</v>
      </c>
      <c r="Y207">
        <v>209.81</v>
      </c>
      <c r="Z207">
        <v>228.45</v>
      </c>
      <c r="AA207">
        <v>209.81</v>
      </c>
      <c r="AB207">
        <v>241.45</v>
      </c>
      <c r="AC207" s="1">
        <f>(Table2[[#This Row],[Close Price]]/Table2[[#This Row],[Day Low]])-1</f>
        <v>1.8254611314999281E-2</v>
      </c>
      <c r="AD207" s="1">
        <f>(Table2[[#This Row],[Day High]]/Table2[[#This Row],[Close Price]])-1</f>
        <v>5.7386257255195749E-2</v>
      </c>
      <c r="AE207" s="1">
        <f>(Table2[[#This Row],[Close Price]]/Table2[[#This Row],[Current Week Low]])-1</f>
        <v>1.8254611314999281E-2</v>
      </c>
      <c r="AF207" s="1">
        <f>(Table2[[#This Row],[Current Week High]]/Table2[[#This Row],[Close Price]])-1</f>
        <v>6.9322224302565072E-2</v>
      </c>
      <c r="AG207" s="1">
        <f>(Table2[[#This Row],[Close Price]]/Table2[[#This Row],[Current Month Low]])-1</f>
        <v>1.8254611314999281E-2</v>
      </c>
      <c r="AH207" s="1">
        <f>(Table2[[#This Row],[Current Month High]]/Table2[[#This Row],[Close Price]])-1</f>
        <v>0.13017225238719332</v>
      </c>
      <c r="AI207">
        <v>20.014978468451499</v>
      </c>
      <c r="AJ207">
        <v>59.313944817300502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0.04</v>
      </c>
      <c r="AM207" t="s">
        <v>3180</v>
      </c>
      <c r="AN207">
        <v>-0.9</v>
      </c>
      <c r="AO207" t="s">
        <v>3181</v>
      </c>
      <c r="AP207">
        <v>9.1509884993836998E-2</v>
      </c>
      <c r="AQ207">
        <f>(Table2[[#This Row],[Sharpe Ratio]]-AVERAGE(Table2[Sharpe Ratio]))/_xlfn.STDEV.P(Table2[Sharpe Ratio])</f>
        <v>0.39977375842622398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1.0130518797684471</v>
      </c>
      <c r="AS207">
        <f>_xlfn.RANK.AVG(Table2[[#This Row],[1Y Return vs Nifty Z-Score]],Table2[1Y Return vs Nifty Z-Score])</f>
        <v>314</v>
      </c>
      <c r="AT207">
        <f>_xlfn.RANK.AVG(Table2[[#This Row],[6M Return vs Nifty Z-Score]],Table2[6M Return vs Nifty Z-Score])</f>
        <v>177</v>
      </c>
      <c r="AU207">
        <f>_xlfn.RANK.AVG(Table2[[#This Row],[Sharpe Ratio Z-Score]],Table2[Sharpe Ratio Z-Score])</f>
        <v>244</v>
      </c>
      <c r="AV207">
        <f>(Table2[[#This Row],[Rank 1Y]]+Table2[[#This Row],[Rank 6M]]+Table2[[#This Row],[Rank Sharpe]])/3</f>
        <v>245</v>
      </c>
    </row>
    <row r="208" spans="1:48" x14ac:dyDescent="0.3">
      <c r="A208" t="s">
        <v>712</v>
      </c>
      <c r="B208" t="s">
        <v>713</v>
      </c>
      <c r="C208" t="s">
        <v>3139</v>
      </c>
      <c r="D208" t="s">
        <v>714</v>
      </c>
      <c r="E208">
        <v>24658.349183800001</v>
      </c>
      <c r="F208">
        <v>1084.25</v>
      </c>
      <c r="G208">
        <v>127.393152667328</v>
      </c>
      <c r="H208">
        <f>(Table2[[#This Row],[1Y Return vs Nifty]]-AVERAGE(Table2[1Y Return vs Nifty]))/_xlfn.STDEV.P(Table2[1Y Return vs Nifty])</f>
        <v>2.091720944978579</v>
      </c>
      <c r="I208">
        <v>2.6084403249463599</v>
      </c>
      <c r="J208">
        <f>(Table2[[#This Row],[1M Return vs Nifty]]-AVERAGE(Table2[1M Return vs Nifty]))/_xlfn.STDEV.P(Table2[1M Return vs Nifty])</f>
        <v>0.40576565945691478</v>
      </c>
      <c r="K208">
        <v>21.903895383756101</v>
      </c>
      <c r="L208">
        <f>(Table2[[#This Row],[6M Return vs Nifty]]-AVERAGE(Table2[6M Return vs Nifty]))/_xlfn.STDEV.P(Table2[6M Return vs Nifty])</f>
        <v>0.53671929280038511</v>
      </c>
      <c r="M208">
        <v>7.3325587657030002</v>
      </c>
      <c r="N208">
        <f>(Table2[[#This Row],[1W Return vs Nifty]]-AVERAGE(Table2[1W Return vs Nifty]))/_xlfn.STDEV.P(Table2[1W Return vs Nifty])</f>
        <v>1.2477240350447767</v>
      </c>
      <c r="O208">
        <v>1090.1099999999999</v>
      </c>
      <c r="P208">
        <v>1109.39415461823</v>
      </c>
      <c r="Q208">
        <v>955.33448859834505</v>
      </c>
      <c r="R208">
        <v>48.295222327337001</v>
      </c>
      <c r="S208" s="1">
        <f>(Table2[[#This Row],[Close Price]]-Table2[[#This Row],[20D EMA]])/Table2[[#This Row],[20D EMA]]</f>
        <v>-5.3756042968139918E-3</v>
      </c>
      <c r="T208" s="1">
        <f>(Table2[[#This Row],[Close Price]]-Table2[[#This Row],[50D EMA]])/Table2[[#This Row],[50D EMA]]</f>
        <v>-2.266476212584943E-2</v>
      </c>
      <c r="U208" s="1">
        <f>(Table2[[#This Row],[Close Price]]-Table2[[#This Row],[200D EMA]])/Table2[[#This Row],[200D EMA]]</f>
        <v>0.13494280060044539</v>
      </c>
      <c r="V208">
        <v>0.47483876560719701</v>
      </c>
      <c r="W208">
        <v>1075.1500000000001</v>
      </c>
      <c r="X208">
        <v>1122.5</v>
      </c>
      <c r="Y208">
        <v>1075.1500000000001</v>
      </c>
      <c r="Z208">
        <v>1160</v>
      </c>
      <c r="AA208">
        <v>1033.0999999999999</v>
      </c>
      <c r="AB208">
        <v>1175</v>
      </c>
      <c r="AC208" s="1">
        <f>(Table2[[#This Row],[Close Price]]/Table2[[#This Row],[Day Low]])-1</f>
        <v>8.4639352648467892E-3</v>
      </c>
      <c r="AD208" s="1">
        <f>(Table2[[#This Row],[Day High]]/Table2[[#This Row],[Close Price]])-1</f>
        <v>3.5277841826147016E-2</v>
      </c>
      <c r="AE208" s="1">
        <f>(Table2[[#This Row],[Close Price]]/Table2[[#This Row],[Current Week Low]])-1</f>
        <v>8.4639352648467892E-3</v>
      </c>
      <c r="AF208" s="1">
        <f>(Table2[[#This Row],[Current Week High]]/Table2[[#This Row],[Close Price]])-1</f>
        <v>6.9863961263546326E-2</v>
      </c>
      <c r="AG208" s="1">
        <f>(Table2[[#This Row],[Close Price]]/Table2[[#This Row],[Current Month Low]])-1</f>
        <v>4.9511179943858341E-2</v>
      </c>
      <c r="AH208" s="1">
        <f>(Table2[[#This Row],[Current Month High]]/Table2[[#This Row],[Close Price]])-1</f>
        <v>8.3698409038505783E-2</v>
      </c>
      <c r="AI208">
        <v>33.728383675351601</v>
      </c>
      <c r="AJ208">
        <v>194.633152173913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-0.09</v>
      </c>
      <c r="AM208" t="s">
        <v>3181</v>
      </c>
      <c r="AN208">
        <v>9.1999999999999993</v>
      </c>
      <c r="AO208" t="s">
        <v>3180</v>
      </c>
      <c r="AQ208">
        <f>(Table2[[#This Row],[Sharpe Ratio]]-AVERAGE(Table2[Sharpe Ratio]))/_xlfn.STDEV.P(Table2[Sharpe Ratio])</f>
        <v>-0.67957627828303946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30</v>
      </c>
      <c r="AT208">
        <f>_xlfn.RANK.AVG(Table2[[#This Row],[6M Return vs Nifty Z-Score]],Table2[6M Return vs Nifty Z-Score])</f>
        <v>168</v>
      </c>
      <c r="AU208">
        <f>_xlfn.RANK.AVG(Table2[[#This Row],[Sharpe Ratio Z-Score]],Table2[Sharpe Ratio Z-Score])</f>
        <v>538</v>
      </c>
      <c r="AV208">
        <f>(Table2[[#This Row],[Rank 1Y]]+Table2[[#This Row],[Rank 6M]]+Table2[[#This Row],[Rank Sharpe]])/3</f>
        <v>245.33333333333334</v>
      </c>
    </row>
    <row r="209" spans="1:48" x14ac:dyDescent="0.3">
      <c r="A209" t="s">
        <v>1338</v>
      </c>
      <c r="B209" t="s">
        <v>1339</v>
      </c>
      <c r="C209" t="s">
        <v>3138</v>
      </c>
      <c r="D209" t="s">
        <v>241</v>
      </c>
      <c r="E209">
        <v>8323.4456762399896</v>
      </c>
      <c r="F209">
        <v>506.4</v>
      </c>
      <c r="G209">
        <v>10.6467729754145</v>
      </c>
      <c r="H209">
        <f>(Table2[[#This Row],[1Y Return vs Nifty]]-AVERAGE(Table2[1Y Return vs Nifty]))/_xlfn.STDEV.P(Table2[1Y Return vs Nifty])</f>
        <v>-0.13743658089818417</v>
      </c>
      <c r="I209">
        <v>-7.4804249217485204</v>
      </c>
      <c r="J209">
        <f>(Table2[[#This Row],[1M Return vs Nifty]]-AVERAGE(Table2[1M Return vs Nifty]))/_xlfn.STDEV.P(Table2[1M Return vs Nifty])</f>
        <v>-0.71022357628639321</v>
      </c>
      <c r="K209">
        <v>20.2058774165301</v>
      </c>
      <c r="L209">
        <f>(Table2[[#This Row],[6M Return vs Nifty]]-AVERAGE(Table2[6M Return vs Nifty]))/_xlfn.STDEV.P(Table2[6M Return vs Nifty])</f>
        <v>0.47955805854180716</v>
      </c>
      <c r="M209">
        <v>-2.75112848676345</v>
      </c>
      <c r="N209">
        <f>(Table2[[#This Row],[1W Return vs Nifty]]-AVERAGE(Table2[1W Return vs Nifty]))/_xlfn.STDEV.P(Table2[1W Return vs Nifty])</f>
        <v>-0.80837381404371378</v>
      </c>
      <c r="O209">
        <v>540.67999999999995</v>
      </c>
      <c r="P209">
        <v>551.21275880131498</v>
      </c>
      <c r="Q209">
        <v>493.41087914927402</v>
      </c>
      <c r="R209">
        <v>31.307929256267801</v>
      </c>
      <c r="S209" s="1">
        <f>(Table2[[#This Row],[Close Price]]-Table2[[#This Row],[20D EMA]])/Table2[[#This Row],[20D EMA]]</f>
        <v>-6.3401642376266873E-2</v>
      </c>
      <c r="T209" s="1">
        <f>(Table2[[#This Row],[Close Price]]-Table2[[#This Row],[50D EMA]])/Table2[[#This Row],[50D EMA]]</f>
        <v>-8.1298478828331674E-2</v>
      </c>
      <c r="U209" s="1">
        <f>(Table2[[#This Row],[Close Price]]-Table2[[#This Row],[200D EMA]])/Table2[[#This Row],[200D EMA]]</f>
        <v>2.6325161036419489E-2</v>
      </c>
      <c r="V209">
        <v>1.0069699612812499</v>
      </c>
      <c r="W209">
        <v>503.1</v>
      </c>
      <c r="X209">
        <v>527.95000000000005</v>
      </c>
      <c r="Y209">
        <v>502.2</v>
      </c>
      <c r="Z209">
        <v>527.95000000000005</v>
      </c>
      <c r="AA209">
        <v>502.2</v>
      </c>
      <c r="AB209">
        <v>547.9</v>
      </c>
      <c r="AC209" s="1">
        <f>(Table2[[#This Row],[Close Price]]/Table2[[#This Row],[Day Low]])-1</f>
        <v>6.5593321407273475E-3</v>
      </c>
      <c r="AD209" s="1">
        <f>(Table2[[#This Row],[Day High]]/Table2[[#This Row],[Close Price]])-1</f>
        <v>4.2555292259083943E-2</v>
      </c>
      <c r="AE209" s="1">
        <f>(Table2[[#This Row],[Close Price]]/Table2[[#This Row],[Current Week Low]])-1</f>
        <v>8.3632019115889022E-3</v>
      </c>
      <c r="AF209" s="1">
        <f>(Table2[[#This Row],[Current Week High]]/Table2[[#This Row],[Close Price]])-1</f>
        <v>4.2555292259083943E-2</v>
      </c>
      <c r="AG209" s="1">
        <f>(Table2[[#This Row],[Close Price]]/Table2[[#This Row],[Current Month Low]])-1</f>
        <v>8.3632019115889022E-3</v>
      </c>
      <c r="AH209" s="1">
        <f>(Table2[[#This Row],[Current Month High]]/Table2[[#This Row],[Close Price]])-1</f>
        <v>8.1951026856240228E-2</v>
      </c>
      <c r="AI209">
        <v>21.741706161137401</v>
      </c>
      <c r="AJ209">
        <v>42.607716136299601</v>
      </c>
      <c r="AK209" t="str">
        <f>IF(AND(Table2[[#This Row],[20D EMA]]&gt;Table2[[#This Row],[50D EMA]],Table2[[#This Row],[50D EMA]]&gt;Table2[[#This Row],[200D EMA]]),"Uptrend","Downtrend/NoTrend")</f>
        <v>Downtrend/NoTrend</v>
      </c>
      <c r="AL209">
        <v>-0.12</v>
      </c>
      <c r="AM209" t="s">
        <v>3181</v>
      </c>
      <c r="AN209">
        <v>-12.4</v>
      </c>
      <c r="AO209" t="s">
        <v>3181</v>
      </c>
      <c r="AP209">
        <v>0.102284460761769</v>
      </c>
      <c r="AQ209">
        <f>(Table2[[#This Row],[Sharpe Ratio]]-AVERAGE(Table2[Sharpe Ratio]))/_xlfn.STDEV.P(Table2[Sharpe Ratio])</f>
        <v>0.52685881324218597</v>
      </c>
      <c r="AR2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9">
        <f>_xlfn.RANK.AVG(Table2[[#This Row],[1Y Return vs Nifty Z-Score]],Table2[1Y Return vs Nifty Z-Score])</f>
        <v>345</v>
      </c>
      <c r="AT209">
        <f>_xlfn.RANK.AVG(Table2[[#This Row],[6M Return vs Nifty Z-Score]],Table2[6M Return vs Nifty Z-Score])</f>
        <v>178</v>
      </c>
      <c r="AU209">
        <f>_xlfn.RANK.AVG(Table2[[#This Row],[Sharpe Ratio Z-Score]],Table2[Sharpe Ratio Z-Score])</f>
        <v>216</v>
      </c>
      <c r="AV209">
        <f>(Table2[[#This Row],[Rank 1Y]]+Table2[[#This Row],[Rank 6M]]+Table2[[#This Row],[Rank Sharpe]])/3</f>
        <v>246.33333333333334</v>
      </c>
    </row>
    <row r="210" spans="1:48" x14ac:dyDescent="0.3">
      <c r="A210" t="s">
        <v>211</v>
      </c>
      <c r="B210" t="s">
        <v>212</v>
      </c>
      <c r="C210" t="s">
        <v>3135</v>
      </c>
      <c r="D210" t="s">
        <v>213</v>
      </c>
      <c r="E210">
        <v>116830.643292468</v>
      </c>
      <c r="F210">
        <v>166.04</v>
      </c>
      <c r="G210">
        <v>60.142576895795102</v>
      </c>
      <c r="H210">
        <f>(Table2[[#This Row],[1Y Return vs Nifty]]-AVERAGE(Table2[1Y Return vs Nifty]))/_xlfn.STDEV.P(Table2[1Y Return vs Nifty])</f>
        <v>0.80763721153633494</v>
      </c>
      <c r="I210">
        <v>-13.910249790209001</v>
      </c>
      <c r="J210">
        <f>(Table2[[#This Row],[1M Return vs Nifty]]-AVERAGE(Table2[1M Return vs Nifty]))/_xlfn.STDEV.P(Table2[1M Return vs Nifty])</f>
        <v>-1.4214646490390761</v>
      </c>
      <c r="K210">
        <v>24.489460101192901</v>
      </c>
      <c r="L210">
        <f>(Table2[[#This Row],[6M Return vs Nifty]]-AVERAGE(Table2[6M Return vs Nifty]))/_xlfn.STDEV.P(Table2[6M Return vs Nifty])</f>
        <v>0.62375846043979788</v>
      </c>
      <c r="M210">
        <v>-3.54417253840997</v>
      </c>
      <c r="N210">
        <f>(Table2[[#This Row],[1W Return vs Nifty]]-AVERAGE(Table2[1W Return vs Nifty]))/_xlfn.STDEV.P(Table2[1W Return vs Nifty])</f>
        <v>-0.97007817158653586</v>
      </c>
      <c r="O210">
        <v>186.47</v>
      </c>
      <c r="P210">
        <v>191.832332510214</v>
      </c>
      <c r="Q210">
        <v>166.35710246876999</v>
      </c>
      <c r="R210">
        <v>17.723984578443702</v>
      </c>
      <c r="S210" s="1">
        <f>(Table2[[#This Row],[Close Price]]-Table2[[#This Row],[20D EMA]])/Table2[[#This Row],[20D EMA]]</f>
        <v>-0.10956185981659251</v>
      </c>
      <c r="T210" s="1">
        <f>(Table2[[#This Row],[Close Price]]-Table2[[#This Row],[50D EMA]])/Table2[[#This Row],[50D EMA]]</f>
        <v>-0.13445247822778109</v>
      </c>
      <c r="U210" s="1">
        <f>(Table2[[#This Row],[Close Price]]-Table2[[#This Row],[200D EMA]])/Table2[[#This Row],[200D EMA]]</f>
        <v>-1.906155277196727E-3</v>
      </c>
      <c r="V210">
        <v>0.81250557399747902</v>
      </c>
      <c r="W210">
        <v>163.30000000000001</v>
      </c>
      <c r="X210">
        <v>176.1</v>
      </c>
      <c r="Y210">
        <v>163.30000000000001</v>
      </c>
      <c r="Z210">
        <v>178.88</v>
      </c>
      <c r="AA210">
        <v>163.30000000000001</v>
      </c>
      <c r="AB210">
        <v>189.74</v>
      </c>
      <c r="AC210" s="1">
        <f>(Table2[[#This Row],[Close Price]]/Table2[[#This Row],[Day Low]])-1</f>
        <v>1.6778934476423535E-2</v>
      </c>
      <c r="AD210" s="1">
        <f>(Table2[[#This Row],[Day High]]/Table2[[#This Row],[Close Price]])-1</f>
        <v>6.0587810166224942E-2</v>
      </c>
      <c r="AE210" s="1">
        <f>(Table2[[#This Row],[Close Price]]/Table2[[#This Row],[Current Week Low]])-1</f>
        <v>1.6778934476423535E-2</v>
      </c>
      <c r="AF210" s="1">
        <f>(Table2[[#This Row],[Current Week High]]/Table2[[#This Row],[Close Price]])-1</f>
        <v>7.7330763671404457E-2</v>
      </c>
      <c r="AG210" s="1">
        <f>(Table2[[#This Row],[Close Price]]/Table2[[#This Row],[Current Month Low]])-1</f>
        <v>1.6778934476423535E-2</v>
      </c>
      <c r="AH210" s="1">
        <f>(Table2[[#This Row],[Current Month High]]/Table2[[#This Row],[Close Price]])-1</f>
        <v>0.14273668995422795</v>
      </c>
      <c r="AI210">
        <v>30.685377017586099</v>
      </c>
      <c r="AJ210">
        <v>91.290322580645096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-0.06</v>
      </c>
      <c r="AM210" t="s">
        <v>3181</v>
      </c>
      <c r="AN210">
        <v>-12.46</v>
      </c>
      <c r="AO210" t="s">
        <v>3181</v>
      </c>
      <c r="AP210">
        <v>1.4869746190141E-2</v>
      </c>
      <c r="AQ210">
        <f>(Table2[[#This Row],[Sharpe Ratio]]-AVERAGE(Table2[Sharpe Ratio]))/_xlfn.STDEV.P(Table2[Sharpe Ratio])</f>
        <v>-0.50418909363881181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117</v>
      </c>
      <c r="AT210">
        <f>_xlfn.RANK.AVG(Table2[[#This Row],[6M Return vs Nifty Z-Score]],Table2[6M Return vs Nifty Z-Score])</f>
        <v>151</v>
      </c>
      <c r="AU210">
        <f>_xlfn.RANK.AVG(Table2[[#This Row],[Sharpe Ratio Z-Score]],Table2[Sharpe Ratio Z-Score])</f>
        <v>474</v>
      </c>
      <c r="AV210">
        <f>(Table2[[#This Row],[Rank 1Y]]+Table2[[#This Row],[Rank 6M]]+Table2[[#This Row],[Rank Sharpe]])/3</f>
        <v>247.33333333333334</v>
      </c>
    </row>
    <row r="211" spans="1:48" x14ac:dyDescent="0.3">
      <c r="A211" t="s">
        <v>654</v>
      </c>
      <c r="B211" t="s">
        <v>655</v>
      </c>
      <c r="C211" t="s">
        <v>3142</v>
      </c>
      <c r="D211" t="s">
        <v>144</v>
      </c>
      <c r="E211">
        <v>27469.140514750001</v>
      </c>
      <c r="F211">
        <v>1124.75</v>
      </c>
      <c r="G211">
        <v>36.431920579634202</v>
      </c>
      <c r="H211">
        <f>(Table2[[#This Row],[1Y Return vs Nifty]]-AVERAGE(Table2[1Y Return vs Nifty]))/_xlfn.STDEV.P(Table2[1Y Return vs Nifty])</f>
        <v>0.3549055027661957</v>
      </c>
      <c r="I211">
        <v>-10.1902342708205</v>
      </c>
      <c r="J211">
        <f>(Table2[[#This Row],[1M Return vs Nifty]]-AVERAGE(Table2[1M Return vs Nifty]))/_xlfn.STDEV.P(Table2[1M Return vs Nifty])</f>
        <v>-1.0099716639587519</v>
      </c>
      <c r="K211">
        <v>2.7202439818767399</v>
      </c>
      <c r="L211">
        <f>(Table2[[#This Row],[6M Return vs Nifty]]-AVERAGE(Table2[6M Return vs Nifty]))/_xlfn.STDEV.P(Table2[6M Return vs Nifty])</f>
        <v>-0.10906962868502268</v>
      </c>
      <c r="M211">
        <v>-5.42511977101847</v>
      </c>
      <c r="N211">
        <f>(Table2[[#This Row],[1W Return vs Nifty]]-AVERAGE(Table2[1W Return vs Nifty]))/_xlfn.STDEV.P(Table2[1W Return vs Nifty])</f>
        <v>-1.3536096578758714</v>
      </c>
      <c r="O211">
        <v>1198.69</v>
      </c>
      <c r="P211">
        <v>1239.72965777124</v>
      </c>
      <c r="Q211">
        <v>1142.3545903679601</v>
      </c>
      <c r="R211">
        <v>35.568192116375698</v>
      </c>
      <c r="S211" s="1">
        <f>(Table2[[#This Row],[Close Price]]-Table2[[#This Row],[20D EMA]])/Table2[[#This Row],[20D EMA]]</f>
        <v>-6.1684005038834103E-2</v>
      </c>
      <c r="T211" s="1">
        <f>(Table2[[#This Row],[Close Price]]-Table2[[#This Row],[50D EMA]])/Table2[[#This Row],[50D EMA]]</f>
        <v>-9.2745750696928572E-2</v>
      </c>
      <c r="U211" s="1">
        <f>(Table2[[#This Row],[Close Price]]-Table2[[#This Row],[200D EMA]])/Table2[[#This Row],[200D EMA]]</f>
        <v>-1.541079321289333E-2</v>
      </c>
      <c r="V211">
        <v>0.81032598875134898</v>
      </c>
      <c r="W211">
        <v>1104.1500000000001</v>
      </c>
      <c r="X211">
        <v>1146.05</v>
      </c>
      <c r="Y211">
        <v>1091.7</v>
      </c>
      <c r="Z211">
        <v>1146.05</v>
      </c>
      <c r="AA211">
        <v>1091.7</v>
      </c>
      <c r="AB211">
        <v>1284.7</v>
      </c>
      <c r="AC211" s="1">
        <f>(Table2[[#This Row],[Close Price]]/Table2[[#This Row],[Day Low]])-1</f>
        <v>1.8656885386949096E-2</v>
      </c>
      <c r="AD211" s="1">
        <f>(Table2[[#This Row],[Day High]]/Table2[[#This Row],[Close Price]])-1</f>
        <v>1.8937541675927871E-2</v>
      </c>
      <c r="AE211" s="1">
        <f>(Table2[[#This Row],[Close Price]]/Table2[[#This Row],[Current Week Low]])-1</f>
        <v>3.0273884766877313E-2</v>
      </c>
      <c r="AF211" s="1">
        <f>(Table2[[#This Row],[Current Week High]]/Table2[[#This Row],[Close Price]])-1</f>
        <v>1.8937541675927871E-2</v>
      </c>
      <c r="AG211" s="1">
        <f>(Table2[[#This Row],[Close Price]]/Table2[[#This Row],[Current Month Low]])-1</f>
        <v>3.0273884766877313E-2</v>
      </c>
      <c r="AH211" s="1">
        <f>(Table2[[#This Row],[Current Month High]]/Table2[[#This Row],[Close Price]])-1</f>
        <v>0.14220937986219173</v>
      </c>
      <c r="AI211">
        <v>29.193154034229799</v>
      </c>
      <c r="AJ211">
        <v>61.881116868163502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0.04</v>
      </c>
      <c r="AM211" t="s">
        <v>3180</v>
      </c>
      <c r="AN211">
        <v>-4.7300000000000004</v>
      </c>
      <c r="AO211" t="s">
        <v>3181</v>
      </c>
      <c r="AP211">
        <v>0.10485763224589301</v>
      </c>
      <c r="AQ211">
        <f>(Table2[[#This Row],[Sharpe Ratio]]-AVERAGE(Table2[Sharpe Ratio]))/_xlfn.STDEV.P(Table2[Sharpe Ratio])</f>
        <v>0.55720911622896729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194</v>
      </c>
      <c r="AT211">
        <f>_xlfn.RANK.AVG(Table2[[#This Row],[6M Return vs Nifty Z-Score]],Table2[6M Return vs Nifty Z-Score])</f>
        <v>342</v>
      </c>
      <c r="AU211">
        <f>_xlfn.RANK.AVG(Table2[[#This Row],[Sharpe Ratio Z-Score]],Table2[Sharpe Ratio Z-Score])</f>
        <v>206</v>
      </c>
      <c r="AV211">
        <f>(Table2[[#This Row],[Rank 1Y]]+Table2[[#This Row],[Rank 6M]]+Table2[[#This Row],[Rank Sharpe]])/3</f>
        <v>247.33333333333334</v>
      </c>
    </row>
    <row r="212" spans="1:48" x14ac:dyDescent="0.3">
      <c r="A212" t="s">
        <v>428</v>
      </c>
      <c r="B212" t="s">
        <v>429</v>
      </c>
      <c r="C212" t="s">
        <v>3136</v>
      </c>
      <c r="D212" t="s">
        <v>360</v>
      </c>
      <c r="E212">
        <v>51868.711767804998</v>
      </c>
      <c r="F212">
        <v>992.35</v>
      </c>
      <c r="G212">
        <v>62.734651487869698</v>
      </c>
      <c r="H212">
        <f>(Table2[[#This Row],[1Y Return vs Nifty]]-AVERAGE(Table2[1Y Return vs Nifty]))/_xlfn.STDEV.P(Table2[1Y Return vs Nifty])</f>
        <v>0.85713033157830276</v>
      </c>
      <c r="I212">
        <v>5.7090537782774797</v>
      </c>
      <c r="J212">
        <f>(Table2[[#This Row],[1M Return vs Nifty]]-AVERAGE(Table2[1M Return vs Nifty]))/_xlfn.STDEV.P(Table2[1M Return vs Nifty])</f>
        <v>0.74874290749301042</v>
      </c>
      <c r="K212">
        <v>33.363558595404498</v>
      </c>
      <c r="L212">
        <f>(Table2[[#This Row],[6M Return vs Nifty]]-AVERAGE(Table2[6M Return vs Nifty]))/_xlfn.STDEV.P(Table2[6M Return vs Nifty])</f>
        <v>0.922491708645651</v>
      </c>
      <c r="M212">
        <v>3.20508905494186</v>
      </c>
      <c r="N212">
        <f>(Table2[[#This Row],[1W Return vs Nifty]]-AVERAGE(Table2[1W Return vs Nifty]))/_xlfn.STDEV.P(Table2[1W Return vs Nifty])</f>
        <v>0.40611903659561333</v>
      </c>
      <c r="O212">
        <v>977.24</v>
      </c>
      <c r="P212">
        <v>924.70624129018802</v>
      </c>
      <c r="Q212">
        <v>762.87975085453002</v>
      </c>
      <c r="R212">
        <v>54.417022908839499</v>
      </c>
      <c r="S212" s="1">
        <f>(Table2[[#This Row],[Close Price]]-Table2[[#This Row],[20D EMA]])/Table2[[#This Row],[20D EMA]]</f>
        <v>1.546191314313783E-2</v>
      </c>
      <c r="T212" s="1">
        <f>(Table2[[#This Row],[Close Price]]-Table2[[#This Row],[50D EMA]])/Table2[[#This Row],[50D EMA]]</f>
        <v>7.315161906491803E-2</v>
      </c>
      <c r="U212" s="1">
        <f>(Table2[[#This Row],[Close Price]]-Table2[[#This Row],[200D EMA]])/Table2[[#This Row],[200D EMA]]</f>
        <v>0.30079478304206114</v>
      </c>
      <c r="V212">
        <v>0.47710613825673798</v>
      </c>
      <c r="W212">
        <v>987</v>
      </c>
      <c r="X212">
        <v>1014</v>
      </c>
      <c r="Y212">
        <v>987</v>
      </c>
      <c r="Z212">
        <v>1036.25</v>
      </c>
      <c r="AA212">
        <v>955</v>
      </c>
      <c r="AB212">
        <v>1036.25</v>
      </c>
      <c r="AC212" s="1">
        <f>(Table2[[#This Row],[Close Price]]/Table2[[#This Row],[Day Low]])-1</f>
        <v>5.4204660587640063E-3</v>
      </c>
      <c r="AD212" s="1">
        <f>(Table2[[#This Row],[Day High]]/Table2[[#This Row],[Close Price]])-1</f>
        <v>2.1816899279488045E-2</v>
      </c>
      <c r="AE212" s="1">
        <f>(Table2[[#This Row],[Close Price]]/Table2[[#This Row],[Current Week Low]])-1</f>
        <v>5.4204660587640063E-3</v>
      </c>
      <c r="AF212" s="1">
        <f>(Table2[[#This Row],[Current Week High]]/Table2[[#This Row],[Close Price]])-1</f>
        <v>4.4238423943165239E-2</v>
      </c>
      <c r="AG212" s="1">
        <f>(Table2[[#This Row],[Close Price]]/Table2[[#This Row],[Current Month Low]])-1</f>
        <v>3.9109947643979126E-2</v>
      </c>
      <c r="AH212" s="1">
        <f>(Table2[[#This Row],[Current Month High]]/Table2[[#This Row],[Close Price]])-1</f>
        <v>4.4238423943165239E-2</v>
      </c>
      <c r="AI212">
        <v>4.8017332594346698</v>
      </c>
      <c r="AJ212">
        <v>91.628850053104102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0.33</v>
      </c>
      <c r="AM212" t="s">
        <v>3180</v>
      </c>
      <c r="AN212">
        <v>3.04</v>
      </c>
      <c r="AO212" t="s">
        <v>3180</v>
      </c>
      <c r="AQ212">
        <f>(Table2[[#This Row],[Sharpe Ratio]]-AVERAGE(Table2[Sharpe Ratio]))/_xlfn.STDEV.P(Table2[Sharpe Ratio])</f>
        <v>-0.67957627828303946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2.2549077060295382</v>
      </c>
      <c r="AS212">
        <f>_xlfn.RANK.AVG(Table2[[#This Row],[1Y Return vs Nifty Z-Score]],Table2[1Y Return vs Nifty Z-Score])</f>
        <v>113</v>
      </c>
      <c r="AT212">
        <f>_xlfn.RANK.AVG(Table2[[#This Row],[6M Return vs Nifty Z-Score]],Table2[6M Return vs Nifty Z-Score])</f>
        <v>97</v>
      </c>
      <c r="AU212">
        <f>_xlfn.RANK.AVG(Table2[[#This Row],[Sharpe Ratio Z-Score]],Table2[Sharpe Ratio Z-Score])</f>
        <v>538</v>
      </c>
      <c r="AV212">
        <f>(Table2[[#This Row],[Rank 1Y]]+Table2[[#This Row],[Rank 6M]]+Table2[[#This Row],[Rank Sharpe]])/3</f>
        <v>249.33333333333334</v>
      </c>
    </row>
    <row r="213" spans="1:48" x14ac:dyDescent="0.3">
      <c r="A213" t="s">
        <v>1208</v>
      </c>
      <c r="B213" t="s">
        <v>1209</v>
      </c>
      <c r="C213" t="s">
        <v>3139</v>
      </c>
      <c r="D213" t="s">
        <v>308</v>
      </c>
      <c r="E213">
        <v>9616.7972662049997</v>
      </c>
      <c r="F213">
        <v>1626.85</v>
      </c>
      <c r="G213">
        <v>117.806499688869</v>
      </c>
      <c r="H213">
        <f>(Table2[[#This Row],[1Y Return vs Nifty]]-AVERAGE(Table2[1Y Return vs Nifty]))/_xlfn.STDEV.P(Table2[1Y Return vs Nifty])</f>
        <v>1.9086732162927273</v>
      </c>
      <c r="I213">
        <v>15.294956177529301</v>
      </c>
      <c r="J213">
        <f>(Table2[[#This Row],[1M Return vs Nifty]]-AVERAGE(Table2[1M Return vs Nifty]))/_xlfn.STDEV.P(Table2[1M Return vs Nifty])</f>
        <v>1.8090964389226802</v>
      </c>
      <c r="K213">
        <v>20.7028012791524</v>
      </c>
      <c r="L213">
        <f>(Table2[[#This Row],[6M Return vs Nifty]]-AVERAGE(Table2[6M Return vs Nifty]))/_xlfn.STDEV.P(Table2[6M Return vs Nifty])</f>
        <v>0.49628625686966976</v>
      </c>
      <c r="M213">
        <v>8.93321541547928</v>
      </c>
      <c r="N213">
        <f>(Table2[[#This Row],[1W Return vs Nifty]]-AVERAGE(Table2[1W Return vs Nifty]))/_xlfn.STDEV.P(Table2[1W Return vs Nifty])</f>
        <v>1.5741033259067774</v>
      </c>
      <c r="O213">
        <v>1555.38</v>
      </c>
      <c r="P213">
        <v>1536.74204005774</v>
      </c>
      <c r="Q213">
        <v>1394.09551942598</v>
      </c>
      <c r="R213">
        <v>60.946901101167903</v>
      </c>
      <c r="S213" s="1">
        <f>(Table2[[#This Row],[Close Price]]-Table2[[#This Row],[20D EMA]])/Table2[[#This Row],[20D EMA]]</f>
        <v>4.5950185806683766E-2</v>
      </c>
      <c r="T213" s="1">
        <f>(Table2[[#This Row],[Close Price]]-Table2[[#This Row],[50D EMA]])/Table2[[#This Row],[50D EMA]]</f>
        <v>5.8635709568324326E-2</v>
      </c>
      <c r="U213" s="1">
        <f>(Table2[[#This Row],[Close Price]]-Table2[[#This Row],[200D EMA]])/Table2[[#This Row],[200D EMA]]</f>
        <v>0.16695734067767234</v>
      </c>
      <c r="V213">
        <v>2.5134806068168598</v>
      </c>
      <c r="W213">
        <v>1614.9</v>
      </c>
      <c r="X213">
        <v>1720</v>
      </c>
      <c r="Y213">
        <v>1603.2</v>
      </c>
      <c r="Z213">
        <v>1720</v>
      </c>
      <c r="AA213">
        <v>1450.05</v>
      </c>
      <c r="AB213">
        <v>1720</v>
      </c>
      <c r="AC213" s="1">
        <f>(Table2[[#This Row],[Close Price]]/Table2[[#This Row],[Day Low]])-1</f>
        <v>7.3998389993186198E-3</v>
      </c>
      <c r="AD213" s="1">
        <f>(Table2[[#This Row],[Day High]]/Table2[[#This Row],[Close Price]])-1</f>
        <v>5.7257891016381457E-2</v>
      </c>
      <c r="AE213" s="1">
        <f>(Table2[[#This Row],[Close Price]]/Table2[[#This Row],[Current Week Low]])-1</f>
        <v>1.4751746506985963E-2</v>
      </c>
      <c r="AF213" s="1">
        <f>(Table2[[#This Row],[Current Week High]]/Table2[[#This Row],[Close Price]])-1</f>
        <v>5.7257891016381457E-2</v>
      </c>
      <c r="AG213" s="1">
        <f>(Table2[[#This Row],[Close Price]]/Table2[[#This Row],[Current Month Low]])-1</f>
        <v>0.12192683010930661</v>
      </c>
      <c r="AH213" s="1">
        <f>(Table2[[#This Row],[Current Month High]]/Table2[[#This Row],[Close Price]])-1</f>
        <v>5.7257891016381457E-2</v>
      </c>
      <c r="AI213">
        <v>27.854442634539101</v>
      </c>
      <c r="AJ213">
        <v>153.245641344956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0.09</v>
      </c>
      <c r="AM213" t="s">
        <v>3180</v>
      </c>
      <c r="AN213">
        <v>15.58</v>
      </c>
      <c r="AO213" t="s">
        <v>3180</v>
      </c>
      <c r="AQ213">
        <f>(Table2[[#This Row],[Sharpe Ratio]]-AVERAGE(Table2[Sharpe Ratio]))/_xlfn.STDEV.P(Table2[Sharpe Ratio])</f>
        <v>-0.67957627828303946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5.1085829597088148</v>
      </c>
      <c r="AS213">
        <f>_xlfn.RANK.AVG(Table2[[#This Row],[1Y Return vs Nifty Z-Score]],Table2[1Y Return vs Nifty Z-Score])</f>
        <v>38</v>
      </c>
      <c r="AT213">
        <f>_xlfn.RANK.AVG(Table2[[#This Row],[6M Return vs Nifty Z-Score]],Table2[6M Return vs Nifty Z-Score])</f>
        <v>174</v>
      </c>
      <c r="AU213">
        <f>_xlfn.RANK.AVG(Table2[[#This Row],[Sharpe Ratio Z-Score]],Table2[Sharpe Ratio Z-Score])</f>
        <v>538</v>
      </c>
      <c r="AV213">
        <f>(Table2[[#This Row],[Rank 1Y]]+Table2[[#This Row],[Rank 6M]]+Table2[[#This Row],[Rank Sharpe]])/3</f>
        <v>250</v>
      </c>
    </row>
    <row r="214" spans="1:48" x14ac:dyDescent="0.3">
      <c r="A214" t="s">
        <v>604</v>
      </c>
      <c r="B214" t="s">
        <v>605</v>
      </c>
      <c r="C214" t="s">
        <v>3131</v>
      </c>
      <c r="D214" t="s">
        <v>205</v>
      </c>
      <c r="E214">
        <v>30666.762349125001</v>
      </c>
      <c r="F214">
        <v>9411.25</v>
      </c>
      <c r="G214">
        <v>25.192793920149999</v>
      </c>
      <c r="H214">
        <f>(Table2[[#This Row],[1Y Return vs Nifty]]-AVERAGE(Table2[1Y Return vs Nifty]))/_xlfn.STDEV.P(Table2[1Y Return vs Nifty])</f>
        <v>0.14030541115404663</v>
      </c>
      <c r="I214">
        <v>10.7695010373837</v>
      </c>
      <c r="J214">
        <f>(Table2[[#This Row],[1M Return vs Nifty]]-AVERAGE(Table2[1M Return vs Nifty]))/_xlfn.STDEV.P(Table2[1M Return vs Nifty])</f>
        <v>1.3085089992305685</v>
      </c>
      <c r="K214">
        <v>28.332211914680201</v>
      </c>
      <c r="L214">
        <f>(Table2[[#This Row],[6M Return vs Nifty]]-AVERAGE(Table2[6M Return vs Nifty]))/_xlfn.STDEV.P(Table2[6M Return vs Nifty])</f>
        <v>0.75311895063953871</v>
      </c>
      <c r="M214">
        <v>-4.3977477705563599</v>
      </c>
      <c r="N214">
        <f>(Table2[[#This Row],[1W Return vs Nifty]]-AVERAGE(Table2[1W Return vs Nifty]))/_xlfn.STDEV.P(Table2[1W Return vs Nifty])</f>
        <v>-1.1441250410411714</v>
      </c>
      <c r="O214">
        <v>9477.2800000000007</v>
      </c>
      <c r="P214">
        <v>9043.8740373106193</v>
      </c>
      <c r="Q214">
        <v>7837.2655785899296</v>
      </c>
      <c r="R214">
        <v>42.947010019034501</v>
      </c>
      <c r="S214" s="1">
        <f>(Table2[[#This Row],[Close Price]]-Table2[[#This Row],[20D EMA]])/Table2[[#This Row],[20D EMA]]</f>
        <v>-6.9671888980805301E-3</v>
      </c>
      <c r="T214" s="1">
        <f>(Table2[[#This Row],[Close Price]]-Table2[[#This Row],[50D EMA]])/Table2[[#This Row],[50D EMA]]</f>
        <v>4.062152581667617E-2</v>
      </c>
      <c r="U214" s="1">
        <f>(Table2[[#This Row],[Close Price]]-Table2[[#This Row],[200D EMA]])/Table2[[#This Row],[200D EMA]]</f>
        <v>0.20083336536532931</v>
      </c>
      <c r="V214">
        <v>2.67242790742687</v>
      </c>
      <c r="W214">
        <v>9370.9500000000007</v>
      </c>
      <c r="X214">
        <v>9750</v>
      </c>
      <c r="Y214">
        <v>9370.9500000000007</v>
      </c>
      <c r="Z214">
        <v>9836</v>
      </c>
      <c r="AA214">
        <v>9370.9500000000007</v>
      </c>
      <c r="AB214">
        <v>10633</v>
      </c>
      <c r="AC214" s="1">
        <f>(Table2[[#This Row],[Close Price]]/Table2[[#This Row],[Day Low]])-1</f>
        <v>4.3005244932476927E-3</v>
      </c>
      <c r="AD214" s="1">
        <f>(Table2[[#This Row],[Day High]]/Table2[[#This Row],[Close Price]])-1</f>
        <v>3.5994155930402449E-2</v>
      </c>
      <c r="AE214" s="1">
        <f>(Table2[[#This Row],[Close Price]]/Table2[[#This Row],[Current Week Low]])-1</f>
        <v>4.3005244932476927E-3</v>
      </c>
      <c r="AF214" s="1">
        <f>(Table2[[#This Row],[Current Week High]]/Table2[[#This Row],[Close Price]])-1</f>
        <v>4.5132155664762807E-2</v>
      </c>
      <c r="AG214" s="1">
        <f>(Table2[[#This Row],[Close Price]]/Table2[[#This Row],[Current Month Low]])-1</f>
        <v>4.3005244932476927E-3</v>
      </c>
      <c r="AH214" s="1">
        <f>(Table2[[#This Row],[Current Month High]]/Table2[[#This Row],[Close Price]])-1</f>
        <v>0.12981803692389438</v>
      </c>
      <c r="AI214">
        <v>12.9818036923894</v>
      </c>
      <c r="AJ214">
        <v>58.011601648743699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0.17</v>
      </c>
      <c r="AM214" t="s">
        <v>3180</v>
      </c>
      <c r="AN214">
        <v>14.5</v>
      </c>
      <c r="AO214" t="s">
        <v>3180</v>
      </c>
      <c r="AP214">
        <v>5.5901640985311002E-2</v>
      </c>
      <c r="AQ214">
        <f>(Table2[[#This Row],[Sharpe Ratio]]-AVERAGE(Table2[Sharpe Ratio]))/_xlfn.STDEV.P(Table2[Sharpe Ratio])</f>
        <v>-2.022195548319004E-2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1.0375863644997925</v>
      </c>
      <c r="AS214">
        <f>_xlfn.RANK.AVG(Table2[[#This Row],[1Y Return vs Nifty Z-Score]],Table2[1Y Return vs Nifty Z-Score])</f>
        <v>263</v>
      </c>
      <c r="AT214">
        <f>_xlfn.RANK.AVG(Table2[[#This Row],[6M Return vs Nifty Z-Score]],Table2[6M Return vs Nifty Z-Score])</f>
        <v>126</v>
      </c>
      <c r="AU214">
        <f>_xlfn.RANK.AVG(Table2[[#This Row],[Sharpe Ratio Z-Score]],Table2[Sharpe Ratio Z-Score])</f>
        <v>362</v>
      </c>
      <c r="AV214">
        <f>(Table2[[#This Row],[Rank 1Y]]+Table2[[#This Row],[Rank 6M]]+Table2[[#This Row],[Rank Sharpe]])/3</f>
        <v>250.33333333333334</v>
      </c>
    </row>
    <row r="215" spans="1:48" x14ac:dyDescent="0.3">
      <c r="A215" t="s">
        <v>1830</v>
      </c>
      <c r="B215" t="s">
        <v>1831</v>
      </c>
      <c r="C215" t="s">
        <v>3136</v>
      </c>
      <c r="D215" t="s">
        <v>114</v>
      </c>
      <c r="E215">
        <v>4104.0190728899997</v>
      </c>
      <c r="F215">
        <v>760.65</v>
      </c>
      <c r="G215">
        <v>45.428309357180801</v>
      </c>
      <c r="H215">
        <f>(Table2[[#This Row],[1Y Return vs Nifty]]-AVERAGE(Table2[1Y Return vs Nifty]))/_xlfn.STDEV.P(Table2[1Y Return vs Nifty])</f>
        <v>0.52668271591921589</v>
      </c>
      <c r="I215">
        <v>12.1260011986632</v>
      </c>
      <c r="J215">
        <f>(Table2[[#This Row],[1M Return vs Nifty]]-AVERAGE(Table2[1M Return vs Nifty]))/_xlfn.STDEV.P(Table2[1M Return vs Nifty])</f>
        <v>1.4585595293204534</v>
      </c>
      <c r="K215">
        <v>3.5215374069750198</v>
      </c>
      <c r="L215">
        <f>(Table2[[#This Row],[6M Return vs Nifty]]-AVERAGE(Table2[6M Return vs Nifty]))/_xlfn.STDEV.P(Table2[6M Return vs Nifty])</f>
        <v>-8.209528444016885E-2</v>
      </c>
      <c r="M215">
        <v>14.739672583445699</v>
      </c>
      <c r="N215">
        <f>(Table2[[#This Row],[1W Return vs Nifty]]-AVERAGE(Table2[1W Return vs Nifty]))/_xlfn.STDEV.P(Table2[1W Return vs Nifty])</f>
        <v>2.7580595311093963</v>
      </c>
      <c r="O215">
        <v>707.05</v>
      </c>
      <c r="P215">
        <v>693.35653316023502</v>
      </c>
      <c r="Q215">
        <v>653.33755552524894</v>
      </c>
      <c r="R215">
        <v>69.045795004698206</v>
      </c>
      <c r="S215" s="1">
        <f>(Table2[[#This Row],[Close Price]]-Table2[[#This Row],[20D EMA]])/Table2[[#This Row],[20D EMA]]</f>
        <v>7.5807934375221028E-2</v>
      </c>
      <c r="T215" s="1">
        <f>(Table2[[#This Row],[Close Price]]-Table2[[#This Row],[50D EMA]])/Table2[[#This Row],[50D EMA]]</f>
        <v>9.7054637291797766E-2</v>
      </c>
      <c r="U215" s="1">
        <f>(Table2[[#This Row],[Close Price]]-Table2[[#This Row],[200D EMA]])/Table2[[#This Row],[200D EMA]]</f>
        <v>0.16425268005369367</v>
      </c>
      <c r="V215">
        <v>2.4653251172295598</v>
      </c>
      <c r="W215">
        <v>756</v>
      </c>
      <c r="X215">
        <v>783.25</v>
      </c>
      <c r="Y215">
        <v>756</v>
      </c>
      <c r="Z215">
        <v>789.75</v>
      </c>
      <c r="AA215">
        <v>668.2</v>
      </c>
      <c r="AB215">
        <v>799.5</v>
      </c>
      <c r="AC215" s="1">
        <f>(Table2[[#This Row],[Close Price]]/Table2[[#This Row],[Day Low]])-1</f>
        <v>6.1507936507936289E-3</v>
      </c>
      <c r="AD215" s="1">
        <f>(Table2[[#This Row],[Day High]]/Table2[[#This Row],[Close Price]])-1</f>
        <v>2.9711431012949374E-2</v>
      </c>
      <c r="AE215" s="1">
        <f>(Table2[[#This Row],[Close Price]]/Table2[[#This Row],[Current Week Low]])-1</f>
        <v>6.1507936507936289E-3</v>
      </c>
      <c r="AF215" s="1">
        <f>(Table2[[#This Row],[Current Week High]]/Table2[[#This Row],[Close Price]])-1</f>
        <v>3.8256754091895218E-2</v>
      </c>
      <c r="AG215" s="1">
        <f>(Table2[[#This Row],[Close Price]]/Table2[[#This Row],[Current Month Low]])-1</f>
        <v>0.13835677940736302</v>
      </c>
      <c r="AH215" s="1">
        <f>(Table2[[#This Row],[Current Month High]]/Table2[[#This Row],[Close Price]])-1</f>
        <v>5.107473871031365E-2</v>
      </c>
      <c r="AI215">
        <v>15.6905278380332</v>
      </c>
      <c r="AJ215">
        <v>72.092760180995398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0.13</v>
      </c>
      <c r="AM215" t="s">
        <v>3180</v>
      </c>
      <c r="AN215">
        <v>15.29</v>
      </c>
      <c r="AO215" t="s">
        <v>3180</v>
      </c>
      <c r="AP215">
        <v>8.5980632342831001E-2</v>
      </c>
      <c r="AQ215">
        <f>(Table2[[#This Row],[Sharpe Ratio]]-AVERAGE(Table2[Sharpe Ratio]))/_xlfn.STDEV.P(Table2[Sharpe Ratio])</f>
        <v>0.33455677064135192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4.9957632625502484</v>
      </c>
      <c r="AS215">
        <f>_xlfn.RANK.AVG(Table2[[#This Row],[1Y Return vs Nifty Z-Score]],Table2[1Y Return vs Nifty Z-Score])</f>
        <v>159</v>
      </c>
      <c r="AT215">
        <f>_xlfn.RANK.AVG(Table2[[#This Row],[6M Return vs Nifty Z-Score]],Table2[6M Return vs Nifty Z-Score])</f>
        <v>335</v>
      </c>
      <c r="AU215">
        <f>_xlfn.RANK.AVG(Table2[[#This Row],[Sharpe Ratio Z-Score]],Table2[Sharpe Ratio Z-Score])</f>
        <v>258</v>
      </c>
      <c r="AV215">
        <f>(Table2[[#This Row],[Rank 1Y]]+Table2[[#This Row],[Rank 6M]]+Table2[[#This Row],[Rank Sharpe]])/3</f>
        <v>250.66666666666666</v>
      </c>
    </row>
    <row r="216" spans="1:48" x14ac:dyDescent="0.3">
      <c r="A216" t="s">
        <v>161</v>
      </c>
      <c r="B216" t="s">
        <v>162</v>
      </c>
      <c r="C216" t="s">
        <v>3133</v>
      </c>
      <c r="D216" t="s">
        <v>163</v>
      </c>
      <c r="E216">
        <v>154255.8277806</v>
      </c>
      <c r="F216">
        <v>5810.7</v>
      </c>
      <c r="G216">
        <v>42.903251178434701</v>
      </c>
      <c r="H216">
        <f>(Table2[[#This Row],[1Y Return vs Nifty]]-AVERAGE(Table2[1Y Return vs Nifty]))/_xlfn.STDEV.P(Table2[1Y Return vs Nifty])</f>
        <v>0.47846920850868652</v>
      </c>
      <c r="I216">
        <v>0.40569906219619001</v>
      </c>
      <c r="J216">
        <f>(Table2[[#This Row],[1M Return vs Nifty]]-AVERAGE(Table2[1M Return vs Nifty]))/_xlfn.STDEV.P(Table2[1M Return vs Nifty])</f>
        <v>0.16210738092433835</v>
      </c>
      <c r="K216">
        <v>40.2648347270041</v>
      </c>
      <c r="L216">
        <f>(Table2[[#This Row],[6M Return vs Nifty]]-AVERAGE(Table2[6M Return vs Nifty]))/_xlfn.STDEV.P(Table2[6M Return vs Nifty])</f>
        <v>1.1548128437900311</v>
      </c>
      <c r="M216">
        <v>1.36226784453171</v>
      </c>
      <c r="N216">
        <f>(Table2[[#This Row],[1W Return vs Nifty]]-AVERAGE(Table2[1W Return vs Nifty]))/_xlfn.STDEV.P(Table2[1W Return vs Nifty])</f>
        <v>3.0361574854406458E-2</v>
      </c>
      <c r="O216">
        <v>5853.5</v>
      </c>
      <c r="P216">
        <v>5630.3004669848497</v>
      </c>
      <c r="Q216">
        <v>4772.70963143066</v>
      </c>
      <c r="R216">
        <v>40.472555964937897</v>
      </c>
      <c r="S216" s="1">
        <f>(Table2[[#This Row],[Close Price]]-Table2[[#This Row],[20D EMA]])/Table2[[#This Row],[20D EMA]]</f>
        <v>-7.3118646963355564E-3</v>
      </c>
      <c r="T216" s="1">
        <f>(Table2[[#This Row],[Close Price]]-Table2[[#This Row],[50D EMA]])/Table2[[#This Row],[50D EMA]]</f>
        <v>3.2040835844016347E-2</v>
      </c>
      <c r="U216" s="1">
        <f>(Table2[[#This Row],[Close Price]]-Table2[[#This Row],[200D EMA]])/Table2[[#This Row],[200D EMA]]</f>
        <v>0.21748450015346804</v>
      </c>
      <c r="V216">
        <v>0.74471504859464199</v>
      </c>
      <c r="W216">
        <v>5782.05</v>
      </c>
      <c r="X216">
        <v>5949.85</v>
      </c>
      <c r="Y216">
        <v>5782.05</v>
      </c>
      <c r="Z216">
        <v>6155</v>
      </c>
      <c r="AA216">
        <v>5678.35</v>
      </c>
      <c r="AB216">
        <v>6155</v>
      </c>
      <c r="AC216" s="1">
        <f>(Table2[[#This Row],[Close Price]]/Table2[[#This Row],[Day Low]])-1</f>
        <v>4.9549900121927948E-3</v>
      </c>
      <c r="AD216" s="1">
        <f>(Table2[[#This Row],[Day High]]/Table2[[#This Row],[Close Price]])-1</f>
        <v>2.3947200853597694E-2</v>
      </c>
      <c r="AE216" s="1">
        <f>(Table2[[#This Row],[Close Price]]/Table2[[#This Row],[Current Week Low]])-1</f>
        <v>4.9549900121927948E-3</v>
      </c>
      <c r="AF216" s="1">
        <f>(Table2[[#This Row],[Current Week High]]/Table2[[#This Row],[Close Price]])-1</f>
        <v>5.9252757843289094E-2</v>
      </c>
      <c r="AG216" s="1">
        <f>(Table2[[#This Row],[Close Price]]/Table2[[#This Row],[Current Month Low]])-1</f>
        <v>2.3307827097660327E-2</v>
      </c>
      <c r="AH216" s="1">
        <f>(Table2[[#This Row],[Current Month High]]/Table2[[#This Row],[Close Price]])-1</f>
        <v>5.9252757843289094E-2</v>
      </c>
      <c r="AI216">
        <v>8.0050596313697202</v>
      </c>
      <c r="AJ216">
        <v>73.453731343283494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0.2</v>
      </c>
      <c r="AM216" t="s">
        <v>3180</v>
      </c>
      <c r="AN216">
        <v>0.52</v>
      </c>
      <c r="AO216" t="s">
        <v>3180</v>
      </c>
      <c r="AP216">
        <v>3.0053066182200001E-3</v>
      </c>
      <c r="AQ216">
        <f>(Table2[[#This Row],[Sharpe Ratio]]-AVERAGE(Table2[Sharpe Ratio]))/_xlfn.STDEV.P(Table2[Sharpe Ratio])</f>
        <v>-0.64412898415829201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1.1816220239191704</v>
      </c>
      <c r="AS216">
        <f>_xlfn.RANK.AVG(Table2[[#This Row],[1Y Return vs Nifty Z-Score]],Table2[1Y Return vs Nifty Z-Score])</f>
        <v>170</v>
      </c>
      <c r="AT216">
        <f>_xlfn.RANK.AVG(Table2[[#This Row],[6M Return vs Nifty Z-Score]],Table2[6M Return vs Nifty Z-Score])</f>
        <v>78</v>
      </c>
      <c r="AU216">
        <f>_xlfn.RANK.AVG(Table2[[#This Row],[Sharpe Ratio Z-Score]],Table2[Sharpe Ratio Z-Score])</f>
        <v>506</v>
      </c>
      <c r="AV216">
        <f>(Table2[[#This Row],[Rank 1Y]]+Table2[[#This Row],[Rank 6M]]+Table2[[#This Row],[Rank Sharpe]])/3</f>
        <v>251.33333333333334</v>
      </c>
    </row>
    <row r="217" spans="1:48" x14ac:dyDescent="0.3">
      <c r="A217" t="s">
        <v>726</v>
      </c>
      <c r="B217" t="s">
        <v>727</v>
      </c>
      <c r="C217" t="s">
        <v>3129</v>
      </c>
      <c r="D217" t="s">
        <v>390</v>
      </c>
      <c r="E217">
        <v>23526.964176400001</v>
      </c>
      <c r="F217">
        <v>6575.6</v>
      </c>
      <c r="G217">
        <v>119.978880982665</v>
      </c>
      <c r="H217">
        <f>(Table2[[#This Row],[1Y Return vs Nifty]]-AVERAGE(Table2[1Y Return vs Nifty]))/_xlfn.STDEV.P(Table2[1Y Return vs Nifty])</f>
        <v>1.9501527047609655</v>
      </c>
      <c r="I217">
        <v>5.5911972401118302</v>
      </c>
      <c r="J217">
        <f>(Table2[[#This Row],[1M Return vs Nifty]]-AVERAGE(Table2[1M Return vs Nifty]))/_xlfn.STDEV.P(Table2[1M Return vs Nifty])</f>
        <v>0.73570609663879438</v>
      </c>
      <c r="K217">
        <v>19.603209991686999</v>
      </c>
      <c r="L217">
        <f>(Table2[[#This Row],[6M Return vs Nifty]]-AVERAGE(Table2[6M Return vs Nifty]))/_xlfn.STDEV.P(Table2[6M Return vs Nifty])</f>
        <v>0.45927016140739163</v>
      </c>
      <c r="M217">
        <v>-1.1649138435941699</v>
      </c>
      <c r="N217">
        <f>(Table2[[#This Row],[1W Return vs Nifty]]-AVERAGE(Table2[1W Return vs Nifty]))/_xlfn.STDEV.P(Table2[1W Return vs Nifty])</f>
        <v>-0.48493929705040967</v>
      </c>
      <c r="O217">
        <v>6887.98</v>
      </c>
      <c r="P217">
        <v>6683.5179634310098</v>
      </c>
      <c r="Q217">
        <v>5424.2385554754201</v>
      </c>
      <c r="R217">
        <v>35.952790189281103</v>
      </c>
      <c r="S217" s="1">
        <f>(Table2[[#This Row],[Close Price]]-Table2[[#This Row],[20D EMA]])/Table2[[#This Row],[20D EMA]]</f>
        <v>-4.5351467338755225E-2</v>
      </c>
      <c r="T217" s="1">
        <f>(Table2[[#This Row],[Close Price]]-Table2[[#This Row],[50D EMA]])/Table2[[#This Row],[50D EMA]]</f>
        <v>-1.6146880134307189E-2</v>
      </c>
      <c r="U217" s="1">
        <f>(Table2[[#This Row],[Close Price]]-Table2[[#This Row],[200D EMA]])/Table2[[#This Row],[200D EMA]]</f>
        <v>0.21226231714354726</v>
      </c>
      <c r="V217">
        <v>0.720784450193104</v>
      </c>
      <c r="W217">
        <v>6540</v>
      </c>
      <c r="X217">
        <v>6883.05</v>
      </c>
      <c r="Y217">
        <v>6540</v>
      </c>
      <c r="Z217">
        <v>7017.9</v>
      </c>
      <c r="AA217">
        <v>6540</v>
      </c>
      <c r="AB217">
        <v>7489.75</v>
      </c>
      <c r="AC217" s="1">
        <f>(Table2[[#This Row],[Close Price]]/Table2[[#This Row],[Day Low]])-1</f>
        <v>5.4434250764525682E-3</v>
      </c>
      <c r="AD217" s="1">
        <f>(Table2[[#This Row],[Day High]]/Table2[[#This Row],[Close Price]])-1</f>
        <v>4.6756189549242544E-2</v>
      </c>
      <c r="AE217" s="1">
        <f>(Table2[[#This Row],[Close Price]]/Table2[[#This Row],[Current Week Low]])-1</f>
        <v>5.4434250764525682E-3</v>
      </c>
      <c r="AF217" s="1">
        <f>(Table2[[#This Row],[Current Week High]]/Table2[[#This Row],[Close Price]])-1</f>
        <v>6.7263823833566327E-2</v>
      </c>
      <c r="AG217" s="1">
        <f>(Table2[[#This Row],[Close Price]]/Table2[[#This Row],[Current Month Low]])-1</f>
        <v>5.4434250764525682E-3</v>
      </c>
      <c r="AH217" s="1">
        <f>(Table2[[#This Row],[Current Month High]]/Table2[[#This Row],[Close Price]])-1</f>
        <v>0.13902153415657881</v>
      </c>
      <c r="AI217">
        <v>13.9021534156578</v>
      </c>
      <c r="AJ217">
        <v>145.81682242990601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0.03</v>
      </c>
      <c r="AM217" t="s">
        <v>3180</v>
      </c>
      <c r="AN217">
        <v>-1.55</v>
      </c>
      <c r="AO217" t="s">
        <v>3181</v>
      </c>
      <c r="AQ217">
        <f>(Table2[[#This Row],[Sharpe Ratio]]-AVERAGE(Table2[Sharpe Ratio]))/_xlfn.STDEV.P(Table2[Sharpe Ratio])</f>
        <v>-0.67957627828303946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1.9806133874737022</v>
      </c>
      <c r="AS217">
        <f>_xlfn.RANK.AVG(Table2[[#This Row],[1Y Return vs Nifty Z-Score]],Table2[1Y Return vs Nifty Z-Score])</f>
        <v>35</v>
      </c>
      <c r="AT217">
        <f>_xlfn.RANK.AVG(Table2[[#This Row],[6M Return vs Nifty Z-Score]],Table2[6M Return vs Nifty Z-Score])</f>
        <v>188</v>
      </c>
      <c r="AU217">
        <f>_xlfn.RANK.AVG(Table2[[#This Row],[Sharpe Ratio Z-Score]],Table2[Sharpe Ratio Z-Score])</f>
        <v>538</v>
      </c>
      <c r="AV217">
        <f>(Table2[[#This Row],[Rank 1Y]]+Table2[[#This Row],[Rank 6M]]+Table2[[#This Row],[Rank Sharpe]])/3</f>
        <v>253.66666666666666</v>
      </c>
    </row>
    <row r="218" spans="1:48" x14ac:dyDescent="0.3">
      <c r="A218" t="s">
        <v>254</v>
      </c>
      <c r="B218" t="s">
        <v>255</v>
      </c>
      <c r="C218" t="s">
        <v>3135</v>
      </c>
      <c r="D218" t="s">
        <v>213</v>
      </c>
      <c r="E218">
        <v>98150.409874000004</v>
      </c>
      <c r="F218">
        <v>33278.5</v>
      </c>
      <c r="G218">
        <v>47.528663752288601</v>
      </c>
      <c r="H218">
        <f>(Table2[[#This Row],[1Y Return vs Nifty]]-AVERAGE(Table2[1Y Return vs Nifty]))/_xlfn.STDEV.P(Table2[1Y Return vs Nifty])</f>
        <v>0.56678692145619658</v>
      </c>
      <c r="I218">
        <v>-4.4295627099514698</v>
      </c>
      <c r="J218">
        <f>(Table2[[#This Row],[1M Return vs Nifty]]-AVERAGE(Table2[1M Return vs Nifty]))/_xlfn.STDEV.P(Table2[1M Return vs Nifty])</f>
        <v>-0.37274960821878317</v>
      </c>
      <c r="K218">
        <v>-0.234632221628302</v>
      </c>
      <c r="L218">
        <f>(Table2[[#This Row],[6M Return vs Nifty]]-AVERAGE(Table2[6M Return vs Nifty]))/_xlfn.STDEV.P(Table2[6M Return vs Nifty])</f>
        <v>-0.20854111493176891</v>
      </c>
      <c r="M218">
        <v>0.76809170816807704</v>
      </c>
      <c r="N218">
        <f>(Table2[[#This Row],[1W Return vs Nifty]]-AVERAGE(Table2[1W Return vs Nifty]))/_xlfn.STDEV.P(Table2[1W Return vs Nifty])</f>
        <v>-9.079294386176591E-2</v>
      </c>
      <c r="O218">
        <v>35670.31</v>
      </c>
      <c r="P218">
        <v>35547.438329932702</v>
      </c>
      <c r="Q218">
        <v>31746.281002809101</v>
      </c>
      <c r="R218">
        <v>20.839440243857599</v>
      </c>
      <c r="S218" s="1">
        <f>(Table2[[#This Row],[Close Price]]-Table2[[#This Row],[20D EMA]])/Table2[[#This Row],[20D EMA]]</f>
        <v>-6.7053244000402509E-2</v>
      </c>
      <c r="T218" s="1">
        <f>(Table2[[#This Row],[Close Price]]-Table2[[#This Row],[50D EMA]])/Table2[[#This Row],[50D EMA]]</f>
        <v>-6.3828462373958006E-2</v>
      </c>
      <c r="U218" s="1">
        <f>(Table2[[#This Row],[Close Price]]-Table2[[#This Row],[200D EMA]])/Table2[[#This Row],[200D EMA]]</f>
        <v>4.826451945836803E-2</v>
      </c>
      <c r="V218">
        <v>0.78349038223490397</v>
      </c>
      <c r="W218">
        <v>33111</v>
      </c>
      <c r="X218">
        <v>35347.15</v>
      </c>
      <c r="Y218">
        <v>33111</v>
      </c>
      <c r="Z218">
        <v>35600</v>
      </c>
      <c r="AA218">
        <v>33111</v>
      </c>
      <c r="AB218">
        <v>36772.699999999997</v>
      </c>
      <c r="AC218" s="1">
        <f>(Table2[[#This Row],[Close Price]]/Table2[[#This Row],[Day Low]])-1</f>
        <v>5.05874180785848E-3</v>
      </c>
      <c r="AD218" s="1">
        <f>(Table2[[#This Row],[Day High]]/Table2[[#This Row],[Close Price]])-1</f>
        <v>6.2161756088766174E-2</v>
      </c>
      <c r="AE218" s="1">
        <f>(Table2[[#This Row],[Close Price]]/Table2[[#This Row],[Current Week Low]])-1</f>
        <v>5.05874180785848E-3</v>
      </c>
      <c r="AF218" s="1">
        <f>(Table2[[#This Row],[Current Week High]]/Table2[[#This Row],[Close Price]])-1</f>
        <v>6.9759754796640427E-2</v>
      </c>
      <c r="AG218" s="1">
        <f>(Table2[[#This Row],[Close Price]]/Table2[[#This Row],[Current Month Low]])-1</f>
        <v>5.05874180785848E-3</v>
      </c>
      <c r="AH218" s="1">
        <f>(Table2[[#This Row],[Current Month High]]/Table2[[#This Row],[Close Price]])-1</f>
        <v>0.10499872289916912</v>
      </c>
      <c r="AI218">
        <v>17.459621076671102</v>
      </c>
      <c r="AJ218">
        <v>71.053713698278003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0.13</v>
      </c>
      <c r="AM218" t="s">
        <v>3180</v>
      </c>
      <c r="AN218">
        <v>-7.38</v>
      </c>
      <c r="AO218" t="s">
        <v>3181</v>
      </c>
      <c r="AP218">
        <v>9.7482923180312001E-2</v>
      </c>
      <c r="AQ218">
        <f>(Table2[[#This Row],[Sharpe Ratio]]-AVERAGE(Table2[Sharpe Ratio]))/_xlfn.STDEV.P(Table2[Sharpe Ratio])</f>
        <v>0.47022515268020887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0.36492840712408758</v>
      </c>
      <c r="AS218">
        <f>_xlfn.RANK.AVG(Table2[[#This Row],[1Y Return vs Nifty Z-Score]],Table2[1Y Return vs Nifty Z-Score])</f>
        <v>154</v>
      </c>
      <c r="AT218">
        <f>_xlfn.RANK.AVG(Table2[[#This Row],[6M Return vs Nifty Z-Score]],Table2[6M Return vs Nifty Z-Score])</f>
        <v>378</v>
      </c>
      <c r="AU218">
        <f>_xlfn.RANK.AVG(Table2[[#This Row],[Sharpe Ratio Z-Score]],Table2[Sharpe Ratio Z-Score])</f>
        <v>230</v>
      </c>
      <c r="AV218">
        <f>(Table2[[#This Row],[Rank 1Y]]+Table2[[#This Row],[Rank 6M]]+Table2[[#This Row],[Rank Sharpe]])/3</f>
        <v>254</v>
      </c>
    </row>
    <row r="219" spans="1:48" x14ac:dyDescent="0.3">
      <c r="A219" t="s">
        <v>1046</v>
      </c>
      <c r="B219" t="s">
        <v>1047</v>
      </c>
      <c r="C219" t="s">
        <v>3130</v>
      </c>
      <c r="D219" t="s">
        <v>1048</v>
      </c>
      <c r="E219">
        <v>12540.668253525</v>
      </c>
      <c r="F219">
        <v>390.75</v>
      </c>
      <c r="G219">
        <v>31.549910259419001</v>
      </c>
      <c r="H219">
        <f>(Table2[[#This Row],[1Y Return vs Nifty]]-AVERAGE(Table2[1Y Return vs Nifty]))/_xlfn.STDEV.P(Table2[1Y Return vs Nifty])</f>
        <v>0.26168830771967944</v>
      </c>
      <c r="I219">
        <v>-0.137921319496565</v>
      </c>
      <c r="J219">
        <f>(Table2[[#This Row],[1M Return vs Nifty]]-AVERAGE(Table2[1M Return vs Nifty]))/_xlfn.STDEV.P(Table2[1M Return vs Nifty])</f>
        <v>0.10197430555210757</v>
      </c>
      <c r="K219">
        <v>1.30249424807267</v>
      </c>
      <c r="L219">
        <f>(Table2[[#This Row],[6M Return vs Nifty]]-AVERAGE(Table2[6M Return vs Nifty]))/_xlfn.STDEV.P(Table2[6M Return vs Nifty])</f>
        <v>-0.15679605220832851</v>
      </c>
      <c r="M219">
        <v>-1.45792919980325</v>
      </c>
      <c r="N219">
        <f>(Table2[[#This Row],[1W Return vs Nifty]]-AVERAGE(Table2[1W Return vs Nifty]))/_xlfn.STDEV.P(Table2[1W Return vs Nifty])</f>
        <v>-0.54468611669756062</v>
      </c>
      <c r="O219">
        <v>411.07</v>
      </c>
      <c r="P219">
        <v>429.82162365644501</v>
      </c>
      <c r="Q219">
        <v>411.45091590352598</v>
      </c>
      <c r="R219">
        <v>33.669158290377801</v>
      </c>
      <c r="S219" s="1">
        <f>(Table2[[#This Row],[Close Price]]-Table2[[#This Row],[20D EMA]])/Table2[[#This Row],[20D EMA]]</f>
        <v>-4.9431970224049417E-2</v>
      </c>
      <c r="T219" s="1">
        <f>(Table2[[#This Row],[Close Price]]-Table2[[#This Row],[50D EMA]])/Table2[[#This Row],[50D EMA]]</f>
        <v>-9.0901949799703036E-2</v>
      </c>
      <c r="U219" s="1">
        <f>(Table2[[#This Row],[Close Price]]-Table2[[#This Row],[200D EMA]])/Table2[[#This Row],[200D EMA]]</f>
        <v>-5.0311993735796617E-2</v>
      </c>
      <c r="V219">
        <v>0.49365053163230199</v>
      </c>
      <c r="W219">
        <v>390</v>
      </c>
      <c r="X219">
        <v>406.95</v>
      </c>
      <c r="Y219">
        <v>390</v>
      </c>
      <c r="Z219">
        <v>406.95</v>
      </c>
      <c r="AA219">
        <v>390</v>
      </c>
      <c r="AB219">
        <v>427</v>
      </c>
      <c r="AC219" s="1">
        <f>(Table2[[#This Row],[Close Price]]/Table2[[#This Row],[Day Low]])-1</f>
        <v>1.9230769230769162E-3</v>
      </c>
      <c r="AD219" s="1">
        <f>(Table2[[#This Row],[Day High]]/Table2[[#This Row],[Close Price]])-1</f>
        <v>4.1458733205374187E-2</v>
      </c>
      <c r="AE219" s="1">
        <f>(Table2[[#This Row],[Close Price]]/Table2[[#This Row],[Current Week Low]])-1</f>
        <v>1.9230769230769162E-3</v>
      </c>
      <c r="AF219" s="1">
        <f>(Table2[[#This Row],[Current Week High]]/Table2[[#This Row],[Close Price]])-1</f>
        <v>4.1458733205374187E-2</v>
      </c>
      <c r="AG219" s="1">
        <f>(Table2[[#This Row],[Close Price]]/Table2[[#This Row],[Current Month Low]])-1</f>
        <v>1.9230769230769162E-3</v>
      </c>
      <c r="AH219" s="1">
        <f>(Table2[[#This Row],[Current Month High]]/Table2[[#This Row],[Close Price]])-1</f>
        <v>9.2770313499680013E-2</v>
      </c>
      <c r="AI219">
        <v>58.106206014075397</v>
      </c>
      <c r="AJ219">
        <v>58.7769199512393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-0.22</v>
      </c>
      <c r="AM219" t="s">
        <v>3181</v>
      </c>
      <c r="AN219">
        <v>-1.23</v>
      </c>
      <c r="AO219" t="s">
        <v>3181</v>
      </c>
      <c r="AP219">
        <v>0.112835647836561</v>
      </c>
      <c r="AQ219">
        <f>(Table2[[#This Row],[Sharpe Ratio]]-AVERAGE(Table2[Sharpe Ratio]))/_xlfn.STDEV.P(Table2[Sharpe Ratio])</f>
        <v>0.6513090205314862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224</v>
      </c>
      <c r="AT219">
        <f>_xlfn.RANK.AVG(Table2[[#This Row],[6M Return vs Nifty Z-Score]],Table2[6M Return vs Nifty Z-Score])</f>
        <v>356</v>
      </c>
      <c r="AU219">
        <f>_xlfn.RANK.AVG(Table2[[#This Row],[Sharpe Ratio Z-Score]],Table2[Sharpe Ratio Z-Score])</f>
        <v>182</v>
      </c>
      <c r="AV219">
        <f>(Table2[[#This Row],[Rank 1Y]]+Table2[[#This Row],[Rank 6M]]+Table2[[#This Row],[Rank Sharpe]])/3</f>
        <v>254</v>
      </c>
    </row>
    <row r="220" spans="1:48" x14ac:dyDescent="0.3">
      <c r="A220" t="s">
        <v>809</v>
      </c>
      <c r="B220" t="s">
        <v>810</v>
      </c>
      <c r="C220" t="s">
        <v>3141</v>
      </c>
      <c r="D220" t="s">
        <v>238</v>
      </c>
      <c r="E220">
        <v>18738.595807379999</v>
      </c>
      <c r="F220">
        <v>858.6</v>
      </c>
      <c r="G220">
        <v>23.9252898394687</v>
      </c>
      <c r="H220">
        <f>(Table2[[#This Row],[1Y Return vs Nifty]]-AVERAGE(Table2[1Y Return vs Nifty]))/_xlfn.STDEV.P(Table2[1Y Return vs Nifty])</f>
        <v>0.11610366487303599</v>
      </c>
      <c r="I220">
        <v>3.4510202112238502</v>
      </c>
      <c r="J220">
        <f>(Table2[[#This Row],[1M Return vs Nifty]]-AVERAGE(Table2[1M Return vs Nifty]))/_xlfn.STDEV.P(Table2[1M Return vs Nifty])</f>
        <v>0.49896841916743279</v>
      </c>
      <c r="K220">
        <v>-2.6220847953398501</v>
      </c>
      <c r="L220">
        <f>(Table2[[#This Row],[6M Return vs Nifty]]-AVERAGE(Table2[6M Return vs Nifty]))/_xlfn.STDEV.P(Table2[6M Return vs Nifty])</f>
        <v>-0.28891113367198107</v>
      </c>
      <c r="M220">
        <v>4.0338023832428904</v>
      </c>
      <c r="N220">
        <f>(Table2[[#This Row],[1W Return vs Nifty]]-AVERAGE(Table2[1W Return vs Nifty]))/_xlfn.STDEV.P(Table2[1W Return vs Nifty])</f>
        <v>0.57509647998210256</v>
      </c>
      <c r="O220">
        <v>868.5</v>
      </c>
      <c r="P220">
        <v>862.42601736931397</v>
      </c>
      <c r="Q220">
        <v>801.73487576980494</v>
      </c>
      <c r="R220">
        <v>44.056405604553198</v>
      </c>
      <c r="S220" s="1">
        <f>(Table2[[#This Row],[Close Price]]-Table2[[#This Row],[20D EMA]])/Table2[[#This Row],[20D EMA]]</f>
        <v>-1.1398963730569922E-2</v>
      </c>
      <c r="T220" s="1">
        <f>(Table2[[#This Row],[Close Price]]-Table2[[#This Row],[50D EMA]])/Table2[[#This Row],[50D EMA]]</f>
        <v>-4.4363427033249411E-3</v>
      </c>
      <c r="U220" s="1">
        <f>(Table2[[#This Row],[Close Price]]-Table2[[#This Row],[200D EMA]])/Table2[[#This Row],[200D EMA]]</f>
        <v>7.0927592086591801E-2</v>
      </c>
      <c r="V220">
        <v>1.09637554381064</v>
      </c>
      <c r="W220">
        <v>855.5</v>
      </c>
      <c r="X220">
        <v>886.45</v>
      </c>
      <c r="Y220">
        <v>855.5</v>
      </c>
      <c r="Z220">
        <v>947</v>
      </c>
      <c r="AA220">
        <v>848.1</v>
      </c>
      <c r="AB220">
        <v>947</v>
      </c>
      <c r="AC220" s="1">
        <f>(Table2[[#This Row],[Close Price]]/Table2[[#This Row],[Day Low]])-1</f>
        <v>3.6236119228520991E-3</v>
      </c>
      <c r="AD220" s="1">
        <f>(Table2[[#This Row],[Day High]]/Table2[[#This Row],[Close Price]])-1</f>
        <v>3.2436524574889436E-2</v>
      </c>
      <c r="AE220" s="1">
        <f>(Table2[[#This Row],[Close Price]]/Table2[[#This Row],[Current Week Low]])-1</f>
        <v>3.6236119228520991E-3</v>
      </c>
      <c r="AF220" s="1">
        <f>(Table2[[#This Row],[Current Week High]]/Table2[[#This Row],[Close Price]])-1</f>
        <v>0.10295830421616592</v>
      </c>
      <c r="AG220" s="1">
        <f>(Table2[[#This Row],[Close Price]]/Table2[[#This Row],[Current Month Low]])-1</f>
        <v>1.2380615493456038E-2</v>
      </c>
      <c r="AH220" s="1">
        <f>(Table2[[#This Row],[Current Month High]]/Table2[[#This Row],[Close Price]])-1</f>
        <v>0.10295830421616592</v>
      </c>
      <c r="AI220">
        <v>11.576985790822199</v>
      </c>
      <c r="AJ220">
        <v>53.0344889047322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0.04</v>
      </c>
      <c r="AM220" t="s">
        <v>3180</v>
      </c>
      <c r="AN220">
        <v>1.65</v>
      </c>
      <c r="AO220" t="s">
        <v>3180</v>
      </c>
      <c r="AP220">
        <v>0.15440990872194199</v>
      </c>
      <c r="AQ220">
        <f>(Table2[[#This Row],[Sharpe Ratio]]-AVERAGE(Table2[Sharpe Ratio]))/_xlfn.STDEV.P(Table2[Sharpe Ratio])</f>
        <v>1.1416733130428207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2.042930743393411</v>
      </c>
      <c r="AS220">
        <f>_xlfn.RANK.AVG(Table2[[#This Row],[1Y Return vs Nifty Z-Score]],Table2[1Y Return vs Nifty Z-Score])</f>
        <v>267</v>
      </c>
      <c r="AT220">
        <f>_xlfn.RANK.AVG(Table2[[#This Row],[6M Return vs Nifty Z-Score]],Table2[6M Return vs Nifty Z-Score])</f>
        <v>404</v>
      </c>
      <c r="AU220">
        <f>_xlfn.RANK.AVG(Table2[[#This Row],[Sharpe Ratio Z-Score]],Table2[Sharpe Ratio Z-Score])</f>
        <v>92</v>
      </c>
      <c r="AV220">
        <f>(Table2[[#This Row],[Rank 1Y]]+Table2[[#This Row],[Rank 6M]]+Table2[[#This Row],[Rank Sharpe]])/3</f>
        <v>254.33333333333334</v>
      </c>
    </row>
    <row r="221" spans="1:48" x14ac:dyDescent="0.3">
      <c r="A221" t="s">
        <v>751</v>
      </c>
      <c r="B221" t="s">
        <v>752</v>
      </c>
      <c r="C221" t="s">
        <v>3128</v>
      </c>
      <c r="D221" t="s">
        <v>753</v>
      </c>
      <c r="E221">
        <v>22003.074510900002</v>
      </c>
      <c r="F221">
        <v>1567.65</v>
      </c>
      <c r="G221">
        <v>29.313286826189699</v>
      </c>
      <c r="H221">
        <f>(Table2[[#This Row],[1Y Return vs Nifty]]-AVERAGE(Table2[1Y Return vs Nifty]))/_xlfn.STDEV.P(Table2[1Y Return vs Nifty])</f>
        <v>0.21898217865689737</v>
      </c>
      <c r="I221">
        <v>1.3653482692105701</v>
      </c>
      <c r="J221">
        <f>(Table2[[#This Row],[1M Return vs Nifty]]-AVERAGE(Table2[1M Return vs Nifty]))/_xlfn.STDEV.P(Table2[1M Return vs Nifty])</f>
        <v>0.26825987269921825</v>
      </c>
      <c r="K221">
        <v>36.964220023492203</v>
      </c>
      <c r="L221">
        <f>(Table2[[#This Row],[6M Return vs Nifty]]-AVERAGE(Table2[6M Return vs Nifty]))/_xlfn.STDEV.P(Table2[6M Return vs Nifty])</f>
        <v>1.0437025882413398</v>
      </c>
      <c r="M221">
        <v>3.7626780614980202</v>
      </c>
      <c r="N221">
        <f>(Table2[[#This Row],[1W Return vs Nifty]]-AVERAGE(Table2[1W Return vs Nifty]))/_xlfn.STDEV.P(Table2[1W Return vs Nifty])</f>
        <v>0.51981331611376169</v>
      </c>
      <c r="O221">
        <v>1561.37</v>
      </c>
      <c r="P221">
        <v>1547.8243177148499</v>
      </c>
      <c r="Q221">
        <v>1383.5832723169999</v>
      </c>
      <c r="R221">
        <v>50.274997402332701</v>
      </c>
      <c r="S221" s="1">
        <f>(Table2[[#This Row],[Close Price]]-Table2[[#This Row],[20D EMA]])/Table2[[#This Row],[20D EMA]]</f>
        <v>4.0221087890763884E-3</v>
      </c>
      <c r="T221" s="1">
        <f>(Table2[[#This Row],[Close Price]]-Table2[[#This Row],[50D EMA]])/Table2[[#This Row],[50D EMA]]</f>
        <v>1.2808741960082427E-2</v>
      </c>
      <c r="U221" s="1">
        <f>(Table2[[#This Row],[Close Price]]-Table2[[#This Row],[200D EMA]])/Table2[[#This Row],[200D EMA]]</f>
        <v>0.13303624824457094</v>
      </c>
      <c r="V221">
        <v>0.84430901350585097</v>
      </c>
      <c r="W221">
        <v>1555.55</v>
      </c>
      <c r="X221">
        <v>1643.95</v>
      </c>
      <c r="Y221">
        <v>1555.55</v>
      </c>
      <c r="Z221">
        <v>1672</v>
      </c>
      <c r="AA221">
        <v>1501</v>
      </c>
      <c r="AB221">
        <v>1672</v>
      </c>
      <c r="AC221" s="1">
        <f>(Table2[[#This Row],[Close Price]]/Table2[[#This Row],[Day Low]])-1</f>
        <v>7.7785992092829215E-3</v>
      </c>
      <c r="AD221" s="1">
        <f>(Table2[[#This Row],[Day High]]/Table2[[#This Row],[Close Price]])-1</f>
        <v>4.8671578477338606E-2</v>
      </c>
      <c r="AE221" s="1">
        <f>(Table2[[#This Row],[Close Price]]/Table2[[#This Row],[Current Week Low]])-1</f>
        <v>7.7785992092829215E-3</v>
      </c>
      <c r="AF221" s="1">
        <f>(Table2[[#This Row],[Current Week High]]/Table2[[#This Row],[Close Price]])-1</f>
        <v>6.6564603068286932E-2</v>
      </c>
      <c r="AG221" s="1">
        <f>(Table2[[#This Row],[Close Price]]/Table2[[#This Row],[Current Month Low]])-1</f>
        <v>4.4403730846102718E-2</v>
      </c>
      <c r="AH221" s="1">
        <f>(Table2[[#This Row],[Current Month High]]/Table2[[#This Row],[Close Price]])-1</f>
        <v>6.6564603068286932E-2</v>
      </c>
      <c r="AI221">
        <v>9.3994195132841991</v>
      </c>
      <c r="AJ221">
        <v>57.047685834502097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-0.1</v>
      </c>
      <c r="AM221" t="s">
        <v>3181</v>
      </c>
      <c r="AN221">
        <v>7.04</v>
      </c>
      <c r="AO221" t="s">
        <v>3180</v>
      </c>
      <c r="AP221">
        <v>2.4297175854367001E-2</v>
      </c>
      <c r="AQ221">
        <f>(Table2[[#This Row],[Sharpe Ratio]]-AVERAGE(Table2[Sharpe Ratio]))/_xlfn.STDEV.P(Table2[Sharpe Ratio])</f>
        <v>-0.39299349378813314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1.657764461923084</v>
      </c>
      <c r="AS221">
        <f>_xlfn.RANK.AVG(Table2[[#This Row],[1Y Return vs Nifty Z-Score]],Table2[1Y Return vs Nifty Z-Score])</f>
        <v>235</v>
      </c>
      <c r="AT221">
        <f>_xlfn.RANK.AVG(Table2[[#This Row],[6M Return vs Nifty Z-Score]],Table2[6M Return vs Nifty Z-Score])</f>
        <v>86</v>
      </c>
      <c r="AU221">
        <f>_xlfn.RANK.AVG(Table2[[#This Row],[Sharpe Ratio Z-Score]],Table2[Sharpe Ratio Z-Score])</f>
        <v>443</v>
      </c>
      <c r="AV221">
        <f>(Table2[[#This Row],[Rank 1Y]]+Table2[[#This Row],[Rank 6M]]+Table2[[#This Row],[Rank Sharpe]])/3</f>
        <v>254.66666666666666</v>
      </c>
    </row>
    <row r="222" spans="1:48" x14ac:dyDescent="0.3">
      <c r="A222" t="s">
        <v>1629</v>
      </c>
      <c r="B222" t="s">
        <v>1630</v>
      </c>
      <c r="C222" t="s">
        <v>3135</v>
      </c>
      <c r="D222" t="s">
        <v>213</v>
      </c>
      <c r="E222">
        <v>5574.2503110300004</v>
      </c>
      <c r="F222">
        <v>457.35</v>
      </c>
      <c r="G222">
        <v>15.4785678105748</v>
      </c>
      <c r="H222">
        <f>(Table2[[#This Row],[1Y Return vs Nifty]]-AVERAGE(Table2[1Y Return vs Nifty]))/_xlfn.STDEV.P(Table2[1Y Return vs Nifty])</f>
        <v>-4.5178201248951208E-2</v>
      </c>
      <c r="I222">
        <v>4.2642161432277597</v>
      </c>
      <c r="J222">
        <f>(Table2[[#This Row],[1M Return vs Nifty]]-AVERAGE(Table2[1M Return vs Nifty]))/_xlfn.STDEV.P(Table2[1M Return vs Nifty])</f>
        <v>0.5889208453794802</v>
      </c>
      <c r="K222">
        <v>-0.36022480360619902</v>
      </c>
      <c r="L222">
        <f>(Table2[[#This Row],[6M Return vs Nifty]]-AVERAGE(Table2[6M Return vs Nifty]))/_xlfn.STDEV.P(Table2[6M Return vs Nifty])</f>
        <v>-0.21276900128994827</v>
      </c>
      <c r="M222">
        <v>-5.2219939437424902E-2</v>
      </c>
      <c r="N222">
        <f>(Table2[[#This Row],[1W Return vs Nifty]]-AVERAGE(Table2[1W Return vs Nifty]))/_xlfn.STDEV.P(Table2[1W Return vs Nifty])</f>
        <v>-0.25805725621054082</v>
      </c>
      <c r="O222">
        <v>464.8</v>
      </c>
      <c r="P222">
        <v>470.95617859705101</v>
      </c>
      <c r="Q222">
        <v>443.94627180185898</v>
      </c>
      <c r="R222">
        <v>42.115960729107698</v>
      </c>
      <c r="S222" s="1">
        <f>(Table2[[#This Row],[Close Price]]-Table2[[#This Row],[20D EMA]])/Table2[[#This Row],[20D EMA]]</f>
        <v>-1.6028399311531816E-2</v>
      </c>
      <c r="T222" s="1">
        <f>(Table2[[#This Row],[Close Price]]-Table2[[#This Row],[50D EMA]])/Table2[[#This Row],[50D EMA]]</f>
        <v>-2.8890540596755603E-2</v>
      </c>
      <c r="U222" s="1">
        <f>(Table2[[#This Row],[Close Price]]-Table2[[#This Row],[200D EMA]])/Table2[[#This Row],[200D EMA]]</f>
        <v>3.0192230568214701E-2</v>
      </c>
      <c r="V222">
        <v>0.60672485232843898</v>
      </c>
      <c r="W222">
        <v>451.2</v>
      </c>
      <c r="X222">
        <v>467.45</v>
      </c>
      <c r="Y222">
        <v>451.2</v>
      </c>
      <c r="Z222">
        <v>467.45</v>
      </c>
      <c r="AA222">
        <v>451.2</v>
      </c>
      <c r="AB222">
        <v>486</v>
      </c>
      <c r="AC222" s="1">
        <f>(Table2[[#This Row],[Close Price]]/Table2[[#This Row],[Day Low]])-1</f>
        <v>1.3630319148936199E-2</v>
      </c>
      <c r="AD222" s="1">
        <f>(Table2[[#This Row],[Day High]]/Table2[[#This Row],[Close Price]])-1</f>
        <v>2.2083743303815462E-2</v>
      </c>
      <c r="AE222" s="1">
        <f>(Table2[[#This Row],[Close Price]]/Table2[[#This Row],[Current Week Low]])-1</f>
        <v>1.3630319148936199E-2</v>
      </c>
      <c r="AF222" s="1">
        <f>(Table2[[#This Row],[Current Week High]]/Table2[[#This Row],[Close Price]])-1</f>
        <v>2.2083743303815462E-2</v>
      </c>
      <c r="AG222" s="1">
        <f>(Table2[[#This Row],[Close Price]]/Table2[[#This Row],[Current Month Low]])-1</f>
        <v>1.3630319148936199E-2</v>
      </c>
      <c r="AH222" s="1">
        <f>(Table2[[#This Row],[Current Month High]]/Table2[[#This Row],[Close Price]])-1</f>
        <v>6.2643489668743779E-2</v>
      </c>
      <c r="AI222">
        <v>18.618126161583</v>
      </c>
      <c r="AJ222">
        <v>41.638278104676303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0.01</v>
      </c>
      <c r="AM222" t="s">
        <v>3180</v>
      </c>
      <c r="AN222">
        <v>1.93</v>
      </c>
      <c r="AO222" t="s">
        <v>3180</v>
      </c>
      <c r="AP222">
        <v>0.16118276043294899</v>
      </c>
      <c r="AQ222">
        <f>(Table2[[#This Row],[Sharpe Ratio]]-AVERAGE(Table2[Sharpe Ratio]))/_xlfn.STDEV.P(Table2[Sharpe Ratio])</f>
        <v>1.2215584286605941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308</v>
      </c>
      <c r="AT222">
        <f>_xlfn.RANK.AVG(Table2[[#This Row],[6M Return vs Nifty Z-Score]],Table2[6M Return vs Nifty Z-Score])</f>
        <v>380</v>
      </c>
      <c r="AU222">
        <f>_xlfn.RANK.AVG(Table2[[#This Row],[Sharpe Ratio Z-Score]],Table2[Sharpe Ratio Z-Score])</f>
        <v>76</v>
      </c>
      <c r="AV222">
        <f>(Table2[[#This Row],[Rank 1Y]]+Table2[[#This Row],[Rank 6M]]+Table2[[#This Row],[Rank Sharpe]])/3</f>
        <v>254.66666666666666</v>
      </c>
    </row>
    <row r="223" spans="1:48" x14ac:dyDescent="0.3">
      <c r="A223" t="s">
        <v>1087</v>
      </c>
      <c r="B223" t="s">
        <v>1088</v>
      </c>
      <c r="C223" t="s">
        <v>3131</v>
      </c>
      <c r="D223" t="s">
        <v>984</v>
      </c>
      <c r="E223">
        <v>11446.854923845</v>
      </c>
      <c r="F223">
        <v>566.95000000000005</v>
      </c>
      <c r="G223">
        <v>7.5813706601702702</v>
      </c>
      <c r="H223">
        <f>(Table2[[#This Row],[1Y Return vs Nifty]]-AVERAGE(Table2[1Y Return vs Nifty]))/_xlfn.STDEV.P(Table2[1Y Return vs Nifty])</f>
        <v>-0.19596742921141916</v>
      </c>
      <c r="I223">
        <v>-7.1740785159323703</v>
      </c>
      <c r="J223">
        <f>(Table2[[#This Row],[1M Return vs Nifty]]-AVERAGE(Table2[1M Return vs Nifty]))/_xlfn.STDEV.P(Table2[1M Return vs Nifty])</f>
        <v>-0.67633678298112287</v>
      </c>
      <c r="K223">
        <v>43.911913938449899</v>
      </c>
      <c r="L223">
        <f>(Table2[[#This Row],[6M Return vs Nifty]]-AVERAGE(Table2[6M Return vs Nifty]))/_xlfn.STDEV.P(Table2[6M Return vs Nifty])</f>
        <v>1.2775863086112642</v>
      </c>
      <c r="M223">
        <v>-4.0206354610490198</v>
      </c>
      <c r="N223">
        <f>(Table2[[#This Row],[1W Return vs Nifty]]-AVERAGE(Table2[1W Return vs Nifty]))/_xlfn.STDEV.P(Table2[1W Return vs Nifty])</f>
        <v>-1.0672305689071631</v>
      </c>
      <c r="O223">
        <v>610.80999999999995</v>
      </c>
      <c r="P223">
        <v>600.35522670236003</v>
      </c>
      <c r="Q223">
        <v>503.19084517376302</v>
      </c>
      <c r="R223">
        <v>22.288360394813601</v>
      </c>
      <c r="S223" s="1">
        <f>(Table2[[#This Row],[Close Price]]-Table2[[#This Row],[20D EMA]])/Table2[[#This Row],[20D EMA]]</f>
        <v>-7.1806290008349413E-2</v>
      </c>
      <c r="T223" s="1">
        <f>(Table2[[#This Row],[Close Price]]-Table2[[#This Row],[50D EMA]])/Table2[[#This Row],[50D EMA]]</f>
        <v>-5.5642435039416079E-2</v>
      </c>
      <c r="U223" s="1">
        <f>(Table2[[#This Row],[Close Price]]-Table2[[#This Row],[200D EMA]])/Table2[[#This Row],[200D EMA]]</f>
        <v>0.12670968766178478</v>
      </c>
      <c r="V223">
        <v>0.43820085370775602</v>
      </c>
      <c r="W223">
        <v>563.4</v>
      </c>
      <c r="X223">
        <v>580.5</v>
      </c>
      <c r="Y223">
        <v>561.1</v>
      </c>
      <c r="Z223">
        <v>593.25</v>
      </c>
      <c r="AA223">
        <v>561.1</v>
      </c>
      <c r="AB223">
        <v>633.54999999999995</v>
      </c>
      <c r="AC223" s="1">
        <f>(Table2[[#This Row],[Close Price]]/Table2[[#This Row],[Day Low]])-1</f>
        <v>6.3010294639689324E-3</v>
      </c>
      <c r="AD223" s="1">
        <f>(Table2[[#This Row],[Day High]]/Table2[[#This Row],[Close Price]])-1</f>
        <v>2.3899814798483021E-2</v>
      </c>
      <c r="AE223" s="1">
        <f>(Table2[[#This Row],[Close Price]]/Table2[[#This Row],[Current Week Low]])-1</f>
        <v>1.042594902869376E-2</v>
      </c>
      <c r="AF223" s="1">
        <f>(Table2[[#This Row],[Current Week High]]/Table2[[#This Row],[Close Price]])-1</f>
        <v>4.6388570420671904E-2</v>
      </c>
      <c r="AG223" s="1">
        <f>(Table2[[#This Row],[Close Price]]/Table2[[#This Row],[Current Month Low]])-1</f>
        <v>1.042594902869376E-2</v>
      </c>
      <c r="AH223" s="1">
        <f>(Table2[[#This Row],[Current Month High]]/Table2[[#This Row],[Close Price]])-1</f>
        <v>0.11747067642649256</v>
      </c>
      <c r="AI223">
        <v>22.021342270041401</v>
      </c>
      <c r="AJ223">
        <v>65.050946142649195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0.12</v>
      </c>
      <c r="AM223" t="s">
        <v>3180</v>
      </c>
      <c r="AN223">
        <v>-6.64</v>
      </c>
      <c r="AO223" t="s">
        <v>3181</v>
      </c>
      <c r="AP223">
        <v>6.3734678063168002E-2</v>
      </c>
      <c r="AQ223">
        <f>(Table2[[#This Row],[Sharpe Ratio]]-AVERAGE(Table2[Sharpe Ratio]))/_xlfn.STDEV.P(Table2[Sharpe Ratio])</f>
        <v>7.2167941609341257E-2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-0.58978053087909965</v>
      </c>
      <c r="AS223">
        <f>_xlfn.RANK.AVG(Table2[[#This Row],[1Y Return vs Nifty Z-Score]],Table2[1Y Return vs Nifty Z-Score])</f>
        <v>372</v>
      </c>
      <c r="AT223">
        <f>_xlfn.RANK.AVG(Table2[[#This Row],[6M Return vs Nifty Z-Score]],Table2[6M Return vs Nifty Z-Score])</f>
        <v>68</v>
      </c>
      <c r="AU223">
        <f>_xlfn.RANK.AVG(Table2[[#This Row],[Sharpe Ratio Z-Score]],Table2[Sharpe Ratio Z-Score])</f>
        <v>329</v>
      </c>
      <c r="AV223">
        <f>(Table2[[#This Row],[Rank 1Y]]+Table2[[#This Row],[Rank 6M]]+Table2[[#This Row],[Rank Sharpe]])/3</f>
        <v>256.33333333333331</v>
      </c>
    </row>
    <row r="224" spans="1:48" x14ac:dyDescent="0.3">
      <c r="A224" t="s">
        <v>862</v>
      </c>
      <c r="B224" t="s">
        <v>863</v>
      </c>
      <c r="C224" t="s">
        <v>3129</v>
      </c>
      <c r="D224" t="s">
        <v>445</v>
      </c>
      <c r="E224">
        <v>17521.594038024999</v>
      </c>
      <c r="F224">
        <v>1020.25</v>
      </c>
      <c r="G224">
        <v>66.411031804840903</v>
      </c>
      <c r="H224">
        <f>(Table2[[#This Row],[1Y Return vs Nifty]]-AVERAGE(Table2[1Y Return vs Nifty]))/_xlfn.STDEV.P(Table2[1Y Return vs Nifty])</f>
        <v>0.92732720511894928</v>
      </c>
      <c r="I224">
        <v>-0.77537087559019302</v>
      </c>
      <c r="J224">
        <f>(Table2[[#This Row],[1M Return vs Nifty]]-AVERAGE(Table2[1M Return vs Nifty]))/_xlfn.STDEV.P(Table2[1M Return vs Nifty])</f>
        <v>3.1462228570715657E-2</v>
      </c>
      <c r="K224">
        <v>27.5989573784674</v>
      </c>
      <c r="L224">
        <f>(Table2[[#This Row],[6M Return vs Nifty]]-AVERAGE(Table2[6M Return vs Nifty]))/_xlfn.STDEV.P(Table2[6M Return vs Nifty])</f>
        <v>0.72843503378788255</v>
      </c>
      <c r="M224">
        <v>0.52134631395500997</v>
      </c>
      <c r="N224">
        <f>(Table2[[#This Row],[1W Return vs Nifty]]-AVERAGE(Table2[1W Return vs Nifty]))/_xlfn.STDEV.P(Table2[1W Return vs Nifty])</f>
        <v>-0.14110516216166274</v>
      </c>
      <c r="O224">
        <v>1015.52</v>
      </c>
      <c r="P224">
        <v>1004.53050398339</v>
      </c>
      <c r="Q224">
        <v>828.00599694708103</v>
      </c>
      <c r="R224">
        <v>52.422195432960102</v>
      </c>
      <c r="S224" s="1">
        <f>(Table2[[#This Row],[Close Price]]-Table2[[#This Row],[20D EMA]])/Table2[[#This Row],[20D EMA]]</f>
        <v>4.6577123050260145E-3</v>
      </c>
      <c r="T224" s="1">
        <f>(Table2[[#This Row],[Close Price]]-Table2[[#This Row],[50D EMA]])/Table2[[#This Row],[50D EMA]]</f>
        <v>1.5648599972101954E-2</v>
      </c>
      <c r="U224" s="1">
        <f>(Table2[[#This Row],[Close Price]]-Table2[[#This Row],[200D EMA]])/Table2[[#This Row],[200D EMA]]</f>
        <v>0.23217706606200528</v>
      </c>
      <c r="V224">
        <v>0.49587628507946602</v>
      </c>
      <c r="W224">
        <v>1002.05</v>
      </c>
      <c r="X224">
        <v>1045.95</v>
      </c>
      <c r="Y224">
        <v>991.05</v>
      </c>
      <c r="Z224">
        <v>1045.95</v>
      </c>
      <c r="AA224">
        <v>990.85</v>
      </c>
      <c r="AB224">
        <v>1060</v>
      </c>
      <c r="AC224" s="1">
        <f>(Table2[[#This Row],[Close Price]]/Table2[[#This Row],[Day Low]])-1</f>
        <v>1.8162766329025581E-2</v>
      </c>
      <c r="AD224" s="1">
        <f>(Table2[[#This Row],[Day High]]/Table2[[#This Row],[Close Price]])-1</f>
        <v>2.5189904435187538E-2</v>
      </c>
      <c r="AE224" s="1">
        <f>(Table2[[#This Row],[Close Price]]/Table2[[#This Row],[Current Week Low]])-1</f>
        <v>2.9463700116038494E-2</v>
      </c>
      <c r="AF224" s="1">
        <f>(Table2[[#This Row],[Current Week High]]/Table2[[#This Row],[Close Price]])-1</f>
        <v>2.5189904435187538E-2</v>
      </c>
      <c r="AG224" s="1">
        <f>(Table2[[#This Row],[Close Price]]/Table2[[#This Row],[Current Month Low]])-1</f>
        <v>2.9671494171670698E-2</v>
      </c>
      <c r="AH224" s="1">
        <f>(Table2[[#This Row],[Current Month High]]/Table2[[#This Row],[Close Price]])-1</f>
        <v>3.8961038961038863E-2</v>
      </c>
      <c r="AI224">
        <v>16.540063709875</v>
      </c>
      <c r="AJ224">
        <v>123.616438356164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</v>
      </c>
      <c r="AM224" t="s">
        <v>3182</v>
      </c>
      <c r="AN224">
        <v>8.19</v>
      </c>
      <c r="AO224" t="s">
        <v>3180</v>
      </c>
      <c r="AQ224">
        <f>(Table2[[#This Row],[Sharpe Ratio]]-AVERAGE(Table2[Sharpe Ratio]))/_xlfn.STDEV.P(Table2[Sharpe Ratio])</f>
        <v>-0.67957627828303946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0.86654302703284536</v>
      </c>
      <c r="AS224">
        <f>_xlfn.RANK.AVG(Table2[[#This Row],[1Y Return vs Nifty Z-Score]],Table2[1Y Return vs Nifty Z-Score])</f>
        <v>102</v>
      </c>
      <c r="AT224">
        <f>_xlfn.RANK.AVG(Table2[[#This Row],[6M Return vs Nifty Z-Score]],Table2[6M Return vs Nifty Z-Score])</f>
        <v>130</v>
      </c>
      <c r="AU224">
        <f>_xlfn.RANK.AVG(Table2[[#This Row],[Sharpe Ratio Z-Score]],Table2[Sharpe Ratio Z-Score])</f>
        <v>538</v>
      </c>
      <c r="AV224">
        <f>(Table2[[#This Row],[Rank 1Y]]+Table2[[#This Row],[Rank 6M]]+Table2[[#This Row],[Rank Sharpe]])/3</f>
        <v>256.66666666666669</v>
      </c>
    </row>
    <row r="225" spans="1:48" x14ac:dyDescent="0.3">
      <c r="A225" t="s">
        <v>320</v>
      </c>
      <c r="B225" t="s">
        <v>321</v>
      </c>
      <c r="C225" t="s">
        <v>3127</v>
      </c>
      <c r="D225" t="s">
        <v>18</v>
      </c>
      <c r="E225">
        <v>79910.374625935001</v>
      </c>
      <c r="F225">
        <v>375.55</v>
      </c>
      <c r="G225">
        <v>67.997441431758702</v>
      </c>
      <c r="H225">
        <f>(Table2[[#This Row],[1Y Return vs Nifty]]-AVERAGE(Table2[1Y Return vs Nifty]))/_xlfn.STDEV.P(Table2[1Y Return vs Nifty])</f>
        <v>0.95761813977833132</v>
      </c>
      <c r="I225">
        <v>-0.17048362613036599</v>
      </c>
      <c r="J225">
        <f>(Table2[[#This Row],[1M Return vs Nifty]]-AVERAGE(Table2[1M Return vs Nifty]))/_xlfn.STDEV.P(Table2[1M Return vs Nifty])</f>
        <v>9.8372395643934352E-2</v>
      </c>
      <c r="K225">
        <v>4.3417822933797598</v>
      </c>
      <c r="L225">
        <f>(Table2[[#This Row],[6M Return vs Nifty]]-AVERAGE(Table2[6M Return vs Nifty]))/_xlfn.STDEV.P(Table2[6M Return vs Nifty])</f>
        <v>-5.4482967605984492E-2</v>
      </c>
      <c r="M225">
        <v>5.4185366235538304</v>
      </c>
      <c r="N225">
        <f>(Table2[[#This Row],[1W Return vs Nifty]]-AVERAGE(Table2[1W Return vs Nifty]))/_xlfn.STDEV.P(Table2[1W Return vs Nifty])</f>
        <v>0.85744846311863843</v>
      </c>
      <c r="O225">
        <v>389.77</v>
      </c>
      <c r="P225">
        <v>395.78781270291398</v>
      </c>
      <c r="Q225">
        <v>354.810697261869</v>
      </c>
      <c r="R225">
        <v>39.943266327944997</v>
      </c>
      <c r="S225" s="1">
        <f>(Table2[[#This Row],[Close Price]]-Table2[[#This Row],[20D EMA]])/Table2[[#This Row],[20D EMA]]</f>
        <v>-3.6483054108833339E-2</v>
      </c>
      <c r="T225" s="1">
        <f>(Table2[[#This Row],[Close Price]]-Table2[[#This Row],[50D EMA]])/Table2[[#This Row],[50D EMA]]</f>
        <v>-5.1132986042965567E-2</v>
      </c>
      <c r="U225" s="1">
        <f>(Table2[[#This Row],[Close Price]]-Table2[[#This Row],[200D EMA]])/Table2[[#This Row],[200D EMA]]</f>
        <v>5.8451740317243921E-2</v>
      </c>
      <c r="V225">
        <v>0.689533598892626</v>
      </c>
      <c r="W225">
        <v>374.05</v>
      </c>
      <c r="X225">
        <v>390</v>
      </c>
      <c r="Y225">
        <v>374.05</v>
      </c>
      <c r="Z225">
        <v>390</v>
      </c>
      <c r="AA225">
        <v>362.25</v>
      </c>
      <c r="AB225">
        <v>400</v>
      </c>
      <c r="AC225" s="1">
        <f>(Table2[[#This Row],[Close Price]]/Table2[[#This Row],[Day Low]])-1</f>
        <v>4.0101590696430822E-3</v>
      </c>
      <c r="AD225" s="1">
        <f>(Table2[[#This Row],[Day High]]/Table2[[#This Row],[Close Price]])-1</f>
        <v>3.8476900545866055E-2</v>
      </c>
      <c r="AE225" s="1">
        <f>(Table2[[#This Row],[Close Price]]/Table2[[#This Row],[Current Week Low]])-1</f>
        <v>4.0101590696430822E-3</v>
      </c>
      <c r="AF225" s="1">
        <f>(Table2[[#This Row],[Current Week High]]/Table2[[#This Row],[Close Price]])-1</f>
        <v>3.8476900545866055E-2</v>
      </c>
      <c r="AG225" s="1">
        <f>(Table2[[#This Row],[Close Price]]/Table2[[#This Row],[Current Month Low]])-1</f>
        <v>3.6714975845410613E-2</v>
      </c>
      <c r="AH225" s="1">
        <f>(Table2[[#This Row],[Current Month High]]/Table2[[#This Row],[Close Price]])-1</f>
        <v>6.5104513380375373E-2</v>
      </c>
      <c r="AI225">
        <v>21.7281320729596</v>
      </c>
      <c r="AJ225">
        <v>90.795935647756096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0.08</v>
      </c>
      <c r="AM225" t="s">
        <v>3180</v>
      </c>
      <c r="AN225">
        <v>0.85</v>
      </c>
      <c r="AO225" t="s">
        <v>3180</v>
      </c>
      <c r="AP225">
        <v>5.9030690706595002E-2</v>
      </c>
      <c r="AQ225">
        <f>(Table2[[#This Row],[Sharpe Ratio]]-AVERAGE(Table2[Sharpe Ratio]))/_xlfn.STDEV.P(Table2[Sharpe Ratio])</f>
        <v>1.668487629526157E-2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5">
        <f>_xlfn.RANK.AVG(Table2[[#This Row],[1Y Return vs Nifty Z-Score]],Table2[1Y Return vs Nifty Z-Score])</f>
        <v>99</v>
      </c>
      <c r="AT225">
        <f>_xlfn.RANK.AVG(Table2[[#This Row],[6M Return vs Nifty Z-Score]],Table2[6M Return vs Nifty Z-Score])</f>
        <v>322</v>
      </c>
      <c r="AU225">
        <f>_xlfn.RANK.AVG(Table2[[#This Row],[Sharpe Ratio Z-Score]],Table2[Sharpe Ratio Z-Score])</f>
        <v>349</v>
      </c>
      <c r="AV225">
        <f>(Table2[[#This Row],[Rank 1Y]]+Table2[[#This Row],[Rank 6M]]+Table2[[#This Row],[Rank Sharpe]])/3</f>
        <v>256.66666666666669</v>
      </c>
    </row>
    <row r="226" spans="1:48" x14ac:dyDescent="0.3">
      <c r="A226" t="s">
        <v>1610</v>
      </c>
      <c r="B226" t="s">
        <v>1611</v>
      </c>
      <c r="C226" t="s">
        <v>3140</v>
      </c>
      <c r="D226" t="s">
        <v>1565</v>
      </c>
      <c r="E226">
        <v>5695.7428141800001</v>
      </c>
      <c r="F226">
        <v>476.95</v>
      </c>
      <c r="G226">
        <v>18.373927753637101</v>
      </c>
      <c r="H226">
        <f>(Table2[[#This Row],[1Y Return vs Nifty]]-AVERAGE(Table2[1Y Return vs Nifty]))/_xlfn.STDEV.P(Table2[1Y Return vs Nifty])</f>
        <v>1.0105854875373297E-2</v>
      </c>
      <c r="I226">
        <v>10.2052225147592</v>
      </c>
      <c r="J226">
        <f>(Table2[[#This Row],[1M Return vs Nifty]]-AVERAGE(Table2[1M Return vs Nifty]))/_xlfn.STDEV.P(Table2[1M Return vs Nifty])</f>
        <v>1.2460908043382959</v>
      </c>
      <c r="K226">
        <v>29.239406720007899</v>
      </c>
      <c r="L226">
        <f>(Table2[[#This Row],[6M Return vs Nifty]]-AVERAGE(Table2[6M Return vs Nifty]))/_xlfn.STDEV.P(Table2[6M Return vs Nifty])</f>
        <v>0.7836583063980751</v>
      </c>
      <c r="M226">
        <v>8.4850945411105094</v>
      </c>
      <c r="N226">
        <f>(Table2[[#This Row],[1W Return vs Nifty]]-AVERAGE(Table2[1W Return vs Nifty]))/_xlfn.STDEV.P(Table2[1W Return vs Nifty])</f>
        <v>1.4827299678431469</v>
      </c>
      <c r="O226">
        <v>456.71</v>
      </c>
      <c r="P226">
        <v>435.03195110697197</v>
      </c>
      <c r="Q226">
        <v>390.00402783031399</v>
      </c>
      <c r="R226">
        <v>57.966682077616603</v>
      </c>
      <c r="S226" s="1">
        <f>(Table2[[#This Row],[Close Price]]-Table2[[#This Row],[20D EMA]])/Table2[[#This Row],[20D EMA]]</f>
        <v>4.4316962623984608E-2</v>
      </c>
      <c r="T226" s="1">
        <f>(Table2[[#This Row],[Close Price]]-Table2[[#This Row],[50D EMA]])/Table2[[#This Row],[50D EMA]]</f>
        <v>9.6356253342689754E-2</v>
      </c>
      <c r="U226" s="1">
        <f>(Table2[[#This Row],[Close Price]]-Table2[[#This Row],[200D EMA]])/Table2[[#This Row],[200D EMA]]</f>
        <v>0.22293608774603513</v>
      </c>
      <c r="V226">
        <v>2.0819892366136701</v>
      </c>
      <c r="W226">
        <v>471</v>
      </c>
      <c r="X226">
        <v>488</v>
      </c>
      <c r="Y226">
        <v>466.05</v>
      </c>
      <c r="Z226">
        <v>493.25</v>
      </c>
      <c r="AA226">
        <v>433.15</v>
      </c>
      <c r="AB226">
        <v>515.9</v>
      </c>
      <c r="AC226" s="1">
        <f>(Table2[[#This Row],[Close Price]]/Table2[[#This Row],[Day Low]])-1</f>
        <v>1.2632696390658227E-2</v>
      </c>
      <c r="AD226" s="1">
        <f>(Table2[[#This Row],[Day High]]/Table2[[#This Row],[Close Price]])-1</f>
        <v>2.3168046965090783E-2</v>
      </c>
      <c r="AE226" s="1">
        <f>(Table2[[#This Row],[Close Price]]/Table2[[#This Row],[Current Week Low]])-1</f>
        <v>2.338804849265097E-2</v>
      </c>
      <c r="AF226" s="1">
        <f>(Table2[[#This Row],[Current Week High]]/Table2[[#This Row],[Close Price]])-1</f>
        <v>3.417549009330112E-2</v>
      </c>
      <c r="AG226" s="1">
        <f>(Table2[[#This Row],[Close Price]]/Table2[[#This Row],[Current Month Low]])-1</f>
        <v>0.10111970449036134</v>
      </c>
      <c r="AH226" s="1">
        <f>(Table2[[#This Row],[Current Month High]]/Table2[[#This Row],[Close Price]])-1</f>
        <v>8.1664744732152128E-2</v>
      </c>
      <c r="AI226">
        <v>8.1664744732152101</v>
      </c>
      <c r="AJ226">
        <v>67.204206836108597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0.2</v>
      </c>
      <c r="AM226" t="s">
        <v>3180</v>
      </c>
      <c r="AN226">
        <v>14.14</v>
      </c>
      <c r="AO226" t="s">
        <v>3180</v>
      </c>
      <c r="AP226">
        <v>5.5593446676470003E-2</v>
      </c>
      <c r="AQ226">
        <f>(Table2[[#This Row],[Sharpe Ratio]]-AVERAGE(Table2[Sharpe Ratio]))/_xlfn.STDEV.P(Table2[Sharpe Ratio])</f>
        <v>-2.3857076853777727E-2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3.4987278566011133</v>
      </c>
      <c r="AS226">
        <f>_xlfn.RANK.AVG(Table2[[#This Row],[1Y Return vs Nifty Z-Score]],Table2[1Y Return vs Nifty Z-Score])</f>
        <v>293</v>
      </c>
      <c r="AT226">
        <f>_xlfn.RANK.AVG(Table2[[#This Row],[6M Return vs Nifty Z-Score]],Table2[6M Return vs Nifty Z-Score])</f>
        <v>116</v>
      </c>
      <c r="AU226">
        <f>_xlfn.RANK.AVG(Table2[[#This Row],[Sharpe Ratio Z-Score]],Table2[Sharpe Ratio Z-Score])</f>
        <v>363</v>
      </c>
      <c r="AV226">
        <f>(Table2[[#This Row],[Rank 1Y]]+Table2[[#This Row],[Rank 6M]]+Table2[[#This Row],[Rank Sharpe]])/3</f>
        <v>257.33333333333331</v>
      </c>
    </row>
    <row r="227" spans="1:48" x14ac:dyDescent="0.3">
      <c r="A227" t="s">
        <v>330</v>
      </c>
      <c r="B227" t="s">
        <v>331</v>
      </c>
      <c r="C227" t="s">
        <v>3129</v>
      </c>
      <c r="D227" t="s">
        <v>34</v>
      </c>
      <c r="E227">
        <v>75968.768528400004</v>
      </c>
      <c r="F227">
        <v>564</v>
      </c>
      <c r="G227">
        <v>11.9028375775217</v>
      </c>
      <c r="H227">
        <f>(Table2[[#This Row],[1Y Return vs Nifty]]-AVERAGE(Table2[1Y Return vs Nifty]))/_xlfn.STDEV.P(Table2[1Y Return vs Nifty])</f>
        <v>-0.1134532602319365</v>
      </c>
      <c r="I227">
        <v>12.150513769419099</v>
      </c>
      <c r="J227">
        <f>(Table2[[#This Row],[1M Return vs Nifty]]-AVERAGE(Table2[1M Return vs Nifty]))/_xlfn.STDEV.P(Table2[1M Return vs Nifty])</f>
        <v>1.4612710101892203</v>
      </c>
      <c r="K227">
        <v>1.6842481701712499</v>
      </c>
      <c r="L227">
        <f>(Table2[[#This Row],[6M Return vs Nifty]]-AVERAGE(Table2[6M Return vs Nifty]))/_xlfn.STDEV.P(Table2[6M Return vs Nifty])</f>
        <v>-0.14394487760865277</v>
      </c>
      <c r="M227">
        <v>0.56562948333064</v>
      </c>
      <c r="N227">
        <f>(Table2[[#This Row],[1W Return vs Nifty]]-AVERAGE(Table2[1W Return vs Nifty]))/_xlfn.STDEV.P(Table2[1W Return vs Nifty])</f>
        <v>-0.13207567453234506</v>
      </c>
      <c r="O227">
        <v>555.29</v>
      </c>
      <c r="P227">
        <v>544.76994264618702</v>
      </c>
      <c r="Q227">
        <v>519.193814223201</v>
      </c>
      <c r="R227">
        <v>53.0381791290122</v>
      </c>
      <c r="S227" s="1">
        <f>(Table2[[#This Row],[Close Price]]-Table2[[#This Row],[20D EMA]])/Table2[[#This Row],[20D EMA]]</f>
        <v>1.5685497667885316E-2</v>
      </c>
      <c r="T227" s="1">
        <f>(Table2[[#This Row],[Close Price]]-Table2[[#This Row],[50D EMA]])/Table2[[#This Row],[50D EMA]]</f>
        <v>3.5299409619415016E-2</v>
      </c>
      <c r="U227" s="1">
        <f>(Table2[[#This Row],[Close Price]]-Table2[[#This Row],[200D EMA]])/Table2[[#This Row],[200D EMA]]</f>
        <v>8.6299536992435838E-2</v>
      </c>
      <c r="V227">
        <v>1.1726563904133001</v>
      </c>
      <c r="W227">
        <v>559</v>
      </c>
      <c r="X227">
        <v>574</v>
      </c>
      <c r="Y227">
        <v>550.04999999999995</v>
      </c>
      <c r="Z227">
        <v>574</v>
      </c>
      <c r="AA227">
        <v>550.04999999999995</v>
      </c>
      <c r="AB227">
        <v>596.85</v>
      </c>
      <c r="AC227" s="1">
        <f>(Table2[[#This Row],[Close Price]]/Table2[[#This Row],[Day Low]])-1</f>
        <v>8.9445438282647061E-3</v>
      </c>
      <c r="AD227" s="1">
        <f>(Table2[[#This Row],[Day High]]/Table2[[#This Row],[Close Price]])-1</f>
        <v>1.7730496453900679E-2</v>
      </c>
      <c r="AE227" s="1">
        <f>(Table2[[#This Row],[Close Price]]/Table2[[#This Row],[Current Week Low]])-1</f>
        <v>2.5361330788110203E-2</v>
      </c>
      <c r="AF227" s="1">
        <f>(Table2[[#This Row],[Current Week High]]/Table2[[#This Row],[Close Price]])-1</f>
        <v>1.7730496453900679E-2</v>
      </c>
      <c r="AG227" s="1">
        <f>(Table2[[#This Row],[Close Price]]/Table2[[#This Row],[Current Month Low]])-1</f>
        <v>2.5361330788110203E-2</v>
      </c>
      <c r="AH227" s="1">
        <f>(Table2[[#This Row],[Current Month High]]/Table2[[#This Row],[Close Price]])-1</f>
        <v>5.8244680851063935E-2</v>
      </c>
      <c r="AI227">
        <v>12.180851063829801</v>
      </c>
      <c r="AJ227">
        <v>44.282425172678401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0.03</v>
      </c>
      <c r="AM227" t="s">
        <v>3180</v>
      </c>
      <c r="AN227">
        <v>13.14</v>
      </c>
      <c r="AO227" t="s">
        <v>3180</v>
      </c>
      <c r="AP227">
        <v>0.15840312040763499</v>
      </c>
      <c r="AQ227">
        <f>(Table2[[#This Row],[Sharpe Ratio]]-AVERAGE(Table2[Sharpe Ratio]))/_xlfn.STDEV.P(Table2[Sharpe Ratio])</f>
        <v>1.1887728496648029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2.2605700474810888</v>
      </c>
      <c r="AS227">
        <f>_xlfn.RANK.AVG(Table2[[#This Row],[1Y Return vs Nifty Z-Score]],Table2[1Y Return vs Nifty Z-Score])</f>
        <v>336</v>
      </c>
      <c r="AT227">
        <f>_xlfn.RANK.AVG(Table2[[#This Row],[6M Return vs Nifty Z-Score]],Table2[6M Return vs Nifty Z-Score])</f>
        <v>353</v>
      </c>
      <c r="AU227">
        <f>_xlfn.RANK.AVG(Table2[[#This Row],[Sharpe Ratio Z-Score]],Table2[Sharpe Ratio Z-Score])</f>
        <v>86</v>
      </c>
      <c r="AV227">
        <f>(Table2[[#This Row],[Rank 1Y]]+Table2[[#This Row],[Rank 6M]]+Table2[[#This Row],[Rank Sharpe]])/3</f>
        <v>258.33333333333331</v>
      </c>
    </row>
    <row r="228" spans="1:48" x14ac:dyDescent="0.3">
      <c r="A228" t="s">
        <v>397</v>
      </c>
      <c r="B228" t="s">
        <v>398</v>
      </c>
      <c r="C228" t="s">
        <v>3136</v>
      </c>
      <c r="D228" t="s">
        <v>114</v>
      </c>
      <c r="E228">
        <v>57483.968588279997</v>
      </c>
      <c r="F228">
        <v>698.1</v>
      </c>
      <c r="G228">
        <v>22.170327474927198</v>
      </c>
      <c r="H228">
        <f>(Table2[[#This Row],[1Y Return vs Nifty]]-AVERAGE(Table2[1Y Return vs Nifty]))/_xlfn.STDEV.P(Table2[1Y Return vs Nifty])</f>
        <v>8.2594381134457315E-2</v>
      </c>
      <c r="I228">
        <v>-2.6069870067311398</v>
      </c>
      <c r="J228">
        <f>(Table2[[#This Row],[1M Return vs Nifty]]-AVERAGE(Table2[1M Return vs Nifty]))/_xlfn.STDEV.P(Table2[1M Return vs Nifty])</f>
        <v>-0.1711436975057315</v>
      </c>
      <c r="K228">
        <v>-5.6427587360185303</v>
      </c>
      <c r="L228">
        <f>(Table2[[#This Row],[6M Return vs Nifty]]-AVERAGE(Table2[6M Return vs Nifty]))/_xlfn.STDEV.P(Table2[6M Return vs Nifty])</f>
        <v>-0.39059760229280144</v>
      </c>
      <c r="M228">
        <v>4.4774415191203696</v>
      </c>
      <c r="N228">
        <f>(Table2[[#This Row],[1W Return vs Nifty]]-AVERAGE(Table2[1W Return vs Nifty]))/_xlfn.STDEV.P(Table2[1W Return vs Nifty])</f>
        <v>0.66555599644777319</v>
      </c>
      <c r="O228">
        <v>704.69</v>
      </c>
      <c r="P228">
        <v>721.35079620336398</v>
      </c>
      <c r="Q228">
        <v>689.18950123850198</v>
      </c>
      <c r="R228">
        <v>47.656799172101003</v>
      </c>
      <c r="S228" s="1">
        <f>(Table2[[#This Row],[Close Price]]-Table2[[#This Row],[20D EMA]])/Table2[[#This Row],[20D EMA]]</f>
        <v>-9.351629794661526E-3</v>
      </c>
      <c r="T228" s="1">
        <f>(Table2[[#This Row],[Close Price]]-Table2[[#This Row],[50D EMA]])/Table2[[#This Row],[50D EMA]]</f>
        <v>-3.2232301296038317E-2</v>
      </c>
      <c r="U228" s="1">
        <f>(Table2[[#This Row],[Close Price]]-Table2[[#This Row],[200D EMA]])/Table2[[#This Row],[200D EMA]]</f>
        <v>1.292895313333345E-2</v>
      </c>
      <c r="V228">
        <v>0.512576146609237</v>
      </c>
      <c r="W228">
        <v>690.1</v>
      </c>
      <c r="X228">
        <v>718.9</v>
      </c>
      <c r="Y228">
        <v>690.1</v>
      </c>
      <c r="Z228">
        <v>718.9</v>
      </c>
      <c r="AA228">
        <v>675.3</v>
      </c>
      <c r="AB228">
        <v>727.9</v>
      </c>
      <c r="AC228" s="1">
        <f>(Table2[[#This Row],[Close Price]]/Table2[[#This Row],[Day Low]])-1</f>
        <v>1.1592522822779339E-2</v>
      </c>
      <c r="AD228" s="1">
        <f>(Table2[[#This Row],[Day High]]/Table2[[#This Row],[Close Price]])-1</f>
        <v>2.9795158286778367E-2</v>
      </c>
      <c r="AE228" s="1">
        <f>(Table2[[#This Row],[Close Price]]/Table2[[#This Row],[Current Week Low]])-1</f>
        <v>1.1592522822779339E-2</v>
      </c>
      <c r="AF228" s="1">
        <f>(Table2[[#This Row],[Current Week High]]/Table2[[#This Row],[Close Price]])-1</f>
        <v>2.9795158286778367E-2</v>
      </c>
      <c r="AG228" s="1">
        <f>(Table2[[#This Row],[Close Price]]/Table2[[#This Row],[Current Month Low]])-1</f>
        <v>3.376277210128853E-2</v>
      </c>
      <c r="AH228" s="1">
        <f>(Table2[[#This Row],[Current Month High]]/Table2[[#This Row],[Close Price]])-1</f>
        <v>4.2687294083942007E-2</v>
      </c>
      <c r="AI228">
        <v>21.472568399942599</v>
      </c>
      <c r="AJ228">
        <v>51.333188814220598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-0.02</v>
      </c>
      <c r="AM228" t="s">
        <v>3181</v>
      </c>
      <c r="AN228">
        <v>5.14</v>
      </c>
      <c r="AO228" t="s">
        <v>3180</v>
      </c>
      <c r="AP228">
        <v>0.16432803656492601</v>
      </c>
      <c r="AQ228">
        <f>(Table2[[#This Row],[Sharpe Ratio]]-AVERAGE(Table2[Sharpe Ratio]))/_xlfn.STDEV.P(Table2[Sharpe Ratio])</f>
        <v>1.2586566493472313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274</v>
      </c>
      <c r="AT228">
        <f>_xlfn.RANK.AVG(Table2[[#This Row],[6M Return vs Nifty Z-Score]],Table2[6M Return vs Nifty Z-Score])</f>
        <v>434</v>
      </c>
      <c r="AU228">
        <f>_xlfn.RANK.AVG(Table2[[#This Row],[Sharpe Ratio Z-Score]],Table2[Sharpe Ratio Z-Score])</f>
        <v>67</v>
      </c>
      <c r="AV228">
        <f>(Table2[[#This Row],[Rank 1Y]]+Table2[[#This Row],[Rank 6M]]+Table2[[#This Row],[Rank Sharpe]])/3</f>
        <v>258.33333333333331</v>
      </c>
    </row>
    <row r="229" spans="1:48" x14ac:dyDescent="0.3">
      <c r="A229" t="s">
        <v>272</v>
      </c>
      <c r="B229" t="s">
        <v>273</v>
      </c>
      <c r="C229" t="s">
        <v>3129</v>
      </c>
      <c r="D229" t="s">
        <v>208</v>
      </c>
      <c r="E229">
        <v>93967.940491750007</v>
      </c>
      <c r="F229">
        <v>4397.5</v>
      </c>
      <c r="G229">
        <v>36.018272438505299</v>
      </c>
      <c r="H229">
        <f>(Table2[[#This Row],[1Y Return vs Nifty]]-AVERAGE(Table2[1Y Return vs Nifty]))/_xlfn.STDEV.P(Table2[1Y Return vs Nifty])</f>
        <v>0.3470072975345152</v>
      </c>
      <c r="I229">
        <v>3.7285355360346499</v>
      </c>
      <c r="J229">
        <f>(Table2[[#This Row],[1M Return vs Nifty]]-AVERAGE(Table2[1M Return vs Nifty]))/_xlfn.STDEV.P(Table2[1M Return vs Nifty])</f>
        <v>0.52966603556627601</v>
      </c>
      <c r="K229">
        <v>11.4307028790909</v>
      </c>
      <c r="L229">
        <f>(Table2[[#This Row],[6M Return vs Nifty]]-AVERAGE(Table2[6M Return vs Nifty]))/_xlfn.STDEV.P(Table2[6M Return vs Nifty])</f>
        <v>0.18415493732871505</v>
      </c>
      <c r="M229">
        <v>4.8915290726773897</v>
      </c>
      <c r="N229">
        <f>(Table2[[#This Row],[1W Return vs Nifty]]-AVERAGE(Table2[1W Return vs Nifty]))/_xlfn.STDEV.P(Table2[1W Return vs Nifty])</f>
        <v>0.74998984558313309</v>
      </c>
      <c r="O229">
        <v>4425.41</v>
      </c>
      <c r="P229">
        <v>4393.6492365691001</v>
      </c>
      <c r="Q229">
        <v>3978.91799294157</v>
      </c>
      <c r="R229">
        <v>46.406541885757797</v>
      </c>
      <c r="S229" s="1">
        <f>(Table2[[#This Row],[Close Price]]-Table2[[#This Row],[20D EMA]])/Table2[[#This Row],[20D EMA]]</f>
        <v>-6.3067602775787679E-3</v>
      </c>
      <c r="T229" s="1">
        <f>(Table2[[#This Row],[Close Price]]-Table2[[#This Row],[50D EMA]])/Table2[[#This Row],[50D EMA]]</f>
        <v>8.7643851922663565E-4</v>
      </c>
      <c r="U229" s="1">
        <f>(Table2[[#This Row],[Close Price]]-Table2[[#This Row],[200D EMA]])/Table2[[#This Row],[200D EMA]]</f>
        <v>0.1051999583306257</v>
      </c>
      <c r="V229">
        <v>0.85067665008107596</v>
      </c>
      <c r="W229">
        <v>4380.05</v>
      </c>
      <c r="X229">
        <v>4540</v>
      </c>
      <c r="Y229">
        <v>4380.05</v>
      </c>
      <c r="Z229">
        <v>4540</v>
      </c>
      <c r="AA229">
        <v>4182.5</v>
      </c>
      <c r="AB229">
        <v>4552.8999999999996</v>
      </c>
      <c r="AC229" s="1">
        <f>(Table2[[#This Row],[Close Price]]/Table2[[#This Row],[Day Low]])-1</f>
        <v>3.9839727856987306E-3</v>
      </c>
      <c r="AD229" s="1">
        <f>(Table2[[#This Row],[Day High]]/Table2[[#This Row],[Close Price]])-1</f>
        <v>3.2404775440591171E-2</v>
      </c>
      <c r="AE229" s="1">
        <f>(Table2[[#This Row],[Close Price]]/Table2[[#This Row],[Current Week Low]])-1</f>
        <v>3.9839727856987306E-3</v>
      </c>
      <c r="AF229" s="1">
        <f>(Table2[[#This Row],[Current Week High]]/Table2[[#This Row],[Close Price]])-1</f>
        <v>3.2404775440591171E-2</v>
      </c>
      <c r="AG229" s="1">
        <f>(Table2[[#This Row],[Close Price]]/Table2[[#This Row],[Current Month Low]])-1</f>
        <v>5.1404662283323299E-2</v>
      </c>
      <c r="AH229" s="1">
        <f>(Table2[[#This Row],[Current Month High]]/Table2[[#This Row],[Close Price]])-1</f>
        <v>3.5338260375213038E-2</v>
      </c>
      <c r="AI229">
        <v>10.6083001705514</v>
      </c>
      <c r="AJ229">
        <v>60.554226984793402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-0.01</v>
      </c>
      <c r="AM229" t="s">
        <v>3181</v>
      </c>
      <c r="AN229">
        <v>1.27</v>
      </c>
      <c r="AO229" t="s">
        <v>3180</v>
      </c>
      <c r="AP229">
        <v>6.4449806160645995E-2</v>
      </c>
      <c r="AQ229">
        <f>(Table2[[#This Row],[Sharpe Ratio]]-AVERAGE(Table2[Sharpe Ratio]))/_xlfn.STDEV.P(Table2[Sharpe Ratio])</f>
        <v>8.0602806742399627E-2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1.8914209227550389</v>
      </c>
      <c r="AS229">
        <f>_xlfn.RANK.AVG(Table2[[#This Row],[1Y Return vs Nifty Z-Score]],Table2[1Y Return vs Nifty Z-Score])</f>
        <v>196</v>
      </c>
      <c r="AT229">
        <f>_xlfn.RANK.AVG(Table2[[#This Row],[6M Return vs Nifty Z-Score]],Table2[6M Return vs Nifty Z-Score])</f>
        <v>255</v>
      </c>
      <c r="AU229">
        <f>_xlfn.RANK.AVG(Table2[[#This Row],[Sharpe Ratio Z-Score]],Table2[Sharpe Ratio Z-Score])</f>
        <v>325</v>
      </c>
      <c r="AV229">
        <f>(Table2[[#This Row],[Rank 1Y]]+Table2[[#This Row],[Rank 6M]]+Table2[[#This Row],[Rank Sharpe]])/3</f>
        <v>258.66666666666669</v>
      </c>
    </row>
    <row r="230" spans="1:48" x14ac:dyDescent="0.3">
      <c r="A230" t="s">
        <v>551</v>
      </c>
      <c r="B230" t="s">
        <v>552</v>
      </c>
      <c r="C230" t="s">
        <v>3133</v>
      </c>
      <c r="D230" t="s">
        <v>51</v>
      </c>
      <c r="E230">
        <v>35450.678256694999</v>
      </c>
      <c r="F230">
        <v>2838.05</v>
      </c>
      <c r="G230">
        <v>28.340627020852502</v>
      </c>
      <c r="H230">
        <f>(Table2[[#This Row],[1Y Return vs Nifty]]-AVERAGE(Table2[1Y Return vs Nifty]))/_xlfn.STDEV.P(Table2[1Y Return vs Nifty])</f>
        <v>0.20041019440430624</v>
      </c>
      <c r="I230">
        <v>-10.249302224838001</v>
      </c>
      <c r="J230">
        <f>(Table2[[#This Row],[1M Return vs Nifty]]-AVERAGE(Table2[1M Return vs Nifty]))/_xlfn.STDEV.P(Table2[1M Return vs Nifty])</f>
        <v>-1.0165055207651461</v>
      </c>
      <c r="K230">
        <v>10.9438454723464</v>
      </c>
      <c r="L230">
        <f>(Table2[[#This Row],[6M Return vs Nifty]]-AVERAGE(Table2[6M Return vs Nifty]))/_xlfn.STDEV.P(Table2[6M Return vs Nifty])</f>
        <v>0.16776561117634806</v>
      </c>
      <c r="M230">
        <v>-4.1487359749758603</v>
      </c>
      <c r="N230">
        <f>(Table2[[#This Row],[1W Return vs Nifty]]-AVERAGE(Table2[1W Return vs Nifty]))/_xlfn.STDEV.P(Table2[1W Return vs Nifty])</f>
        <v>-1.0933506958565271</v>
      </c>
      <c r="O230">
        <v>3024.19</v>
      </c>
      <c r="P230">
        <v>3058.0910882398898</v>
      </c>
      <c r="Q230">
        <v>2640.6153184948098</v>
      </c>
      <c r="R230">
        <v>30.183355219513999</v>
      </c>
      <c r="S230" s="1">
        <f>(Table2[[#This Row],[Close Price]]-Table2[[#This Row],[20D EMA]])/Table2[[#This Row],[20D EMA]]</f>
        <v>-6.1550365552428869E-2</v>
      </c>
      <c r="T230" s="1">
        <f>(Table2[[#This Row],[Close Price]]-Table2[[#This Row],[50D EMA]])/Table2[[#This Row],[50D EMA]]</f>
        <v>-7.1953739077973686E-2</v>
      </c>
      <c r="U230" s="1">
        <f>(Table2[[#This Row],[Close Price]]-Table2[[#This Row],[200D EMA]])/Table2[[#This Row],[200D EMA]]</f>
        <v>7.4768437538918431E-2</v>
      </c>
      <c r="V230">
        <v>0.68639657470390603</v>
      </c>
      <c r="W230">
        <v>2800</v>
      </c>
      <c r="X230">
        <v>2910.95</v>
      </c>
      <c r="Y230">
        <v>2800</v>
      </c>
      <c r="Z230">
        <v>2910.95</v>
      </c>
      <c r="AA230">
        <v>2800</v>
      </c>
      <c r="AB230">
        <v>3146.7</v>
      </c>
      <c r="AC230" s="1">
        <f>(Table2[[#This Row],[Close Price]]/Table2[[#This Row],[Day Low]])-1</f>
        <v>1.3589285714285859E-2</v>
      </c>
      <c r="AD230" s="1">
        <f>(Table2[[#This Row],[Day High]]/Table2[[#This Row],[Close Price]])-1</f>
        <v>2.5686651045612185E-2</v>
      </c>
      <c r="AE230" s="1">
        <f>(Table2[[#This Row],[Close Price]]/Table2[[#This Row],[Current Week Low]])-1</f>
        <v>1.3589285714285859E-2</v>
      </c>
      <c r="AF230" s="1">
        <f>(Table2[[#This Row],[Current Week High]]/Table2[[#This Row],[Close Price]])-1</f>
        <v>2.5686651045612185E-2</v>
      </c>
      <c r="AG230" s="1">
        <f>(Table2[[#This Row],[Close Price]]/Table2[[#This Row],[Current Month Low]])-1</f>
        <v>1.3589285714285859E-2</v>
      </c>
      <c r="AH230" s="1">
        <f>(Table2[[#This Row],[Current Month High]]/Table2[[#This Row],[Close Price]])-1</f>
        <v>0.1087542502774792</v>
      </c>
      <c r="AI230">
        <v>22.795581473194598</v>
      </c>
      <c r="AJ230">
        <v>54.233465572523201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-0.03</v>
      </c>
      <c r="AM230" t="s">
        <v>3181</v>
      </c>
      <c r="AN230">
        <v>-4.42</v>
      </c>
      <c r="AO230" t="s">
        <v>3181</v>
      </c>
      <c r="AP230">
        <v>8.0345303111947E-2</v>
      </c>
      <c r="AQ230">
        <f>(Table2[[#This Row],[Sharpe Ratio]]-AVERAGE(Table2[Sharpe Ratio]))/_xlfn.STDEV.P(Table2[Sharpe Ratio])</f>
        <v>0.26808862009528711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241</v>
      </c>
      <c r="AT230">
        <f>_xlfn.RANK.AVG(Table2[[#This Row],[6M Return vs Nifty Z-Score]],Table2[6M Return vs Nifty Z-Score])</f>
        <v>264</v>
      </c>
      <c r="AU230">
        <f>_xlfn.RANK.AVG(Table2[[#This Row],[Sharpe Ratio Z-Score]],Table2[Sharpe Ratio Z-Score])</f>
        <v>275</v>
      </c>
      <c r="AV230">
        <f>(Table2[[#This Row],[Rank 1Y]]+Table2[[#This Row],[Rank 6M]]+Table2[[#This Row],[Rank Sharpe]])/3</f>
        <v>260</v>
      </c>
    </row>
    <row r="231" spans="1:48" x14ac:dyDescent="0.3">
      <c r="A231" t="s">
        <v>795</v>
      </c>
      <c r="B231" t="s">
        <v>796</v>
      </c>
      <c r="C231" t="s">
        <v>3139</v>
      </c>
      <c r="D231" t="s">
        <v>472</v>
      </c>
      <c r="E231">
        <v>19278.943229789998</v>
      </c>
      <c r="F231">
        <v>302.85000000000002</v>
      </c>
      <c r="G231">
        <v>-0.12812033112562901</v>
      </c>
      <c r="H231">
        <f>(Table2[[#This Row],[1Y Return vs Nifty]]-AVERAGE(Table2[1Y Return vs Nifty]))/_xlfn.STDEV.P(Table2[1Y Return vs Nifty])</f>
        <v>-0.34317259231179353</v>
      </c>
      <c r="I231">
        <v>-9.7789611152978093</v>
      </c>
      <c r="J231">
        <f>(Table2[[#This Row],[1M Return vs Nifty]]-AVERAGE(Table2[1M Return vs Nifty]))/_xlfn.STDEV.P(Table2[1M Return vs Nifty])</f>
        <v>-0.96447830040492044</v>
      </c>
      <c r="K231">
        <v>7.2801194527928796</v>
      </c>
      <c r="L231">
        <f>(Table2[[#This Row],[6M Return vs Nifty]]-AVERAGE(Table2[6M Return vs Nifty]))/_xlfn.STDEV.P(Table2[6M Return vs Nifty])</f>
        <v>4.4431756467452274E-2</v>
      </c>
      <c r="M231">
        <v>-0.96405976657047998</v>
      </c>
      <c r="N231">
        <f>(Table2[[#This Row],[1W Return vs Nifty]]-AVERAGE(Table2[1W Return vs Nifty]))/_xlfn.STDEV.P(Table2[1W Return vs Nifty])</f>
        <v>-0.4439844731442984</v>
      </c>
      <c r="O231">
        <v>322.52</v>
      </c>
      <c r="P231">
        <v>331.41398344434799</v>
      </c>
      <c r="Q231">
        <v>291.462879334153</v>
      </c>
      <c r="R231">
        <v>32.211619921861697</v>
      </c>
      <c r="S231" s="1">
        <f>(Table2[[#This Row],[Close Price]]-Table2[[#This Row],[20D EMA]])/Table2[[#This Row],[20D EMA]]</f>
        <v>-6.0988465831576216E-2</v>
      </c>
      <c r="T231" s="1">
        <f>(Table2[[#This Row],[Close Price]]-Table2[[#This Row],[50D EMA]])/Table2[[#This Row],[50D EMA]]</f>
        <v>-8.6188226421485672E-2</v>
      </c>
      <c r="U231" s="1">
        <f>(Table2[[#This Row],[Close Price]]-Table2[[#This Row],[200D EMA]])/Table2[[#This Row],[200D EMA]]</f>
        <v>3.9068853954441471E-2</v>
      </c>
      <c r="V231">
        <v>0.60124878132152304</v>
      </c>
      <c r="W231">
        <v>301.5</v>
      </c>
      <c r="X231">
        <v>312</v>
      </c>
      <c r="Y231">
        <v>301.5</v>
      </c>
      <c r="Z231">
        <v>312</v>
      </c>
      <c r="AA231">
        <v>301.5</v>
      </c>
      <c r="AB231">
        <v>337.8</v>
      </c>
      <c r="AC231" s="1">
        <f>(Table2[[#This Row],[Close Price]]/Table2[[#This Row],[Day Low]])-1</f>
        <v>4.4776119402984982E-3</v>
      </c>
      <c r="AD231" s="1">
        <f>(Table2[[#This Row],[Day High]]/Table2[[#This Row],[Close Price]])-1</f>
        <v>3.0212976721148976E-2</v>
      </c>
      <c r="AE231" s="1">
        <f>(Table2[[#This Row],[Close Price]]/Table2[[#This Row],[Current Week Low]])-1</f>
        <v>4.4776119402984982E-3</v>
      </c>
      <c r="AF231" s="1">
        <f>(Table2[[#This Row],[Current Week High]]/Table2[[#This Row],[Close Price]])-1</f>
        <v>3.0212976721148976E-2</v>
      </c>
      <c r="AG231" s="1">
        <f>(Table2[[#This Row],[Close Price]]/Table2[[#This Row],[Current Month Low]])-1</f>
        <v>4.4776119402984982E-3</v>
      </c>
      <c r="AH231" s="1">
        <f>(Table2[[#This Row],[Current Month High]]/Table2[[#This Row],[Close Price]])-1</f>
        <v>0.1154036651807826</v>
      </c>
      <c r="AI231">
        <v>26.745913818722101</v>
      </c>
      <c r="AJ231">
        <v>59.415712593762301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-0.1</v>
      </c>
      <c r="AM231" t="s">
        <v>3181</v>
      </c>
      <c r="AN231">
        <v>0.33</v>
      </c>
      <c r="AO231" t="s">
        <v>3180</v>
      </c>
      <c r="AP231">
        <v>0.17814794367655301</v>
      </c>
      <c r="AQ231">
        <f>(Table2[[#This Row],[Sharpe Ratio]]-AVERAGE(Table2[Sharpe Ratio]))/_xlfn.STDEV.P(Table2[Sharpe Ratio])</f>
        <v>1.4216610859636452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434</v>
      </c>
      <c r="AT231">
        <f>_xlfn.RANK.AVG(Table2[[#This Row],[6M Return vs Nifty Z-Score]],Table2[6M Return vs Nifty Z-Score])</f>
        <v>292</v>
      </c>
      <c r="AU231">
        <f>_xlfn.RANK.AVG(Table2[[#This Row],[Sharpe Ratio Z-Score]],Table2[Sharpe Ratio Z-Score])</f>
        <v>56</v>
      </c>
      <c r="AV231">
        <f>(Table2[[#This Row],[Rank 1Y]]+Table2[[#This Row],[Rank 6M]]+Table2[[#This Row],[Rank Sharpe]])/3</f>
        <v>260.66666666666669</v>
      </c>
    </row>
    <row r="232" spans="1:48" x14ac:dyDescent="0.3">
      <c r="A232" t="s">
        <v>1391</v>
      </c>
      <c r="B232" t="s">
        <v>1392</v>
      </c>
      <c r="C232" t="s">
        <v>3141</v>
      </c>
      <c r="D232" t="s">
        <v>574</v>
      </c>
      <c r="E232">
        <v>7602.420194155</v>
      </c>
      <c r="F232">
        <v>570.54999999999995</v>
      </c>
      <c r="G232">
        <v>22.970063135046001</v>
      </c>
      <c r="H232">
        <f>(Table2[[#This Row],[1Y Return vs Nifty]]-AVERAGE(Table2[1Y Return vs Nifty]))/_xlfn.STDEV.P(Table2[1Y Return vs Nifty])</f>
        <v>9.7864548570658613E-2</v>
      </c>
      <c r="I232">
        <v>-2.8809639299325398</v>
      </c>
      <c r="J232">
        <f>(Table2[[#This Row],[1M Return vs Nifty]]-AVERAGE(Table2[1M Return vs Nifty]))/_xlfn.STDEV.P(Table2[1M Return vs Nifty])</f>
        <v>-0.20144991031147783</v>
      </c>
      <c r="K232">
        <v>17.202708465104799</v>
      </c>
      <c r="L232">
        <f>(Table2[[#This Row],[6M Return vs Nifty]]-AVERAGE(Table2[6M Return vs Nifty]))/_xlfn.STDEV.P(Table2[6M Return vs Nifty])</f>
        <v>0.37846086919289046</v>
      </c>
      <c r="M232">
        <v>4.4409552122099196</v>
      </c>
      <c r="N232">
        <f>(Table2[[#This Row],[1W Return vs Nifty]]-AVERAGE(Table2[1W Return vs Nifty]))/_xlfn.STDEV.P(Table2[1W Return vs Nifty])</f>
        <v>0.65811631537858795</v>
      </c>
      <c r="O232">
        <v>578.04999999999995</v>
      </c>
      <c r="P232">
        <v>570.62893527495203</v>
      </c>
      <c r="Q232">
        <v>506.93614676958799</v>
      </c>
      <c r="R232">
        <v>43.4545363834143</v>
      </c>
      <c r="S232" s="1">
        <f>(Table2[[#This Row],[Close Price]]-Table2[[#This Row],[20D EMA]])/Table2[[#This Row],[20D EMA]]</f>
        <v>-1.2974656171611454E-2</v>
      </c>
      <c r="T232" s="1">
        <f>(Table2[[#This Row],[Close Price]]-Table2[[#This Row],[50D EMA]])/Table2[[#This Row],[50D EMA]]</f>
        <v>-1.3833030551463164E-4</v>
      </c>
      <c r="U232" s="1">
        <f>(Table2[[#This Row],[Close Price]]-Table2[[#This Row],[200D EMA]])/Table2[[#This Row],[200D EMA]]</f>
        <v>0.12548691513869428</v>
      </c>
      <c r="V232">
        <v>0.46113607079529301</v>
      </c>
      <c r="W232">
        <v>565.54999999999995</v>
      </c>
      <c r="X232">
        <v>590.20000000000005</v>
      </c>
      <c r="Y232">
        <v>565.54999999999995</v>
      </c>
      <c r="Z232">
        <v>591.20000000000005</v>
      </c>
      <c r="AA232">
        <v>555.1</v>
      </c>
      <c r="AB232">
        <v>599.5</v>
      </c>
      <c r="AC232" s="1">
        <f>(Table2[[#This Row],[Close Price]]/Table2[[#This Row],[Day Low]])-1</f>
        <v>8.8409512863583117E-3</v>
      </c>
      <c r="AD232" s="1">
        <f>(Table2[[#This Row],[Day High]]/Table2[[#This Row],[Close Price]])-1</f>
        <v>3.4440452195250382E-2</v>
      </c>
      <c r="AE232" s="1">
        <f>(Table2[[#This Row],[Close Price]]/Table2[[#This Row],[Current Week Low]])-1</f>
        <v>8.8409512863583117E-3</v>
      </c>
      <c r="AF232" s="1">
        <f>(Table2[[#This Row],[Current Week High]]/Table2[[#This Row],[Close Price]])-1</f>
        <v>3.6193146963456435E-2</v>
      </c>
      <c r="AG232" s="1">
        <f>(Table2[[#This Row],[Close Price]]/Table2[[#This Row],[Current Month Low]])-1</f>
        <v>2.7832822914789945E-2</v>
      </c>
      <c r="AH232" s="1">
        <f>(Table2[[#This Row],[Current Month High]]/Table2[[#This Row],[Close Price]])-1</f>
        <v>5.07405135395671E-2</v>
      </c>
      <c r="AI232">
        <v>12.1198843221453</v>
      </c>
      <c r="AJ232">
        <v>49.711361847284103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0.18</v>
      </c>
      <c r="AM232" t="s">
        <v>3180</v>
      </c>
      <c r="AN232">
        <v>2.94</v>
      </c>
      <c r="AO232" t="s">
        <v>3180</v>
      </c>
      <c r="AP232">
        <v>6.7422505317518006E-2</v>
      </c>
      <c r="AQ232">
        <f>(Table2[[#This Row],[Sharpe Ratio]]-AVERAGE(Table2[Sharpe Ratio]))/_xlfn.STDEV.P(Table2[Sharpe Ratio])</f>
        <v>0.11566549908772923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1.0486573219183883</v>
      </c>
      <c r="AS232">
        <f>_xlfn.RANK.AVG(Table2[[#This Row],[1Y Return vs Nifty Z-Score]],Table2[1Y Return vs Nifty Z-Score])</f>
        <v>271</v>
      </c>
      <c r="AT232">
        <f>_xlfn.RANK.AVG(Table2[[#This Row],[6M Return vs Nifty Z-Score]],Table2[6M Return vs Nifty Z-Score])</f>
        <v>203</v>
      </c>
      <c r="AU232">
        <f>_xlfn.RANK.AVG(Table2[[#This Row],[Sharpe Ratio Z-Score]],Table2[Sharpe Ratio Z-Score])</f>
        <v>315</v>
      </c>
      <c r="AV232">
        <f>(Table2[[#This Row],[Rank 1Y]]+Table2[[#This Row],[Rank 6M]]+Table2[[#This Row],[Rank Sharpe]])/3</f>
        <v>263</v>
      </c>
    </row>
    <row r="233" spans="1:48" x14ac:dyDescent="0.3">
      <c r="A233" t="s">
        <v>741</v>
      </c>
      <c r="B233" t="s">
        <v>742</v>
      </c>
      <c r="C233" t="s">
        <v>3130</v>
      </c>
      <c r="D233" t="s">
        <v>637</v>
      </c>
      <c r="E233">
        <v>22802.64494346</v>
      </c>
      <c r="F233">
        <v>1299.1500000000001</v>
      </c>
      <c r="G233">
        <v>30.432361185579399</v>
      </c>
      <c r="H233">
        <f>(Table2[[#This Row],[1Y Return vs Nifty]]-AVERAGE(Table2[1Y Return vs Nifty]))/_xlfn.STDEV.P(Table2[1Y Return vs Nifty])</f>
        <v>0.24034980510349335</v>
      </c>
      <c r="I233">
        <v>17.200927553101099</v>
      </c>
      <c r="J233">
        <f>(Table2[[#This Row],[1M Return vs Nifty]]-AVERAGE(Table2[1M Return vs Nifty]))/_xlfn.STDEV.P(Table2[1M Return vs Nifty])</f>
        <v>2.0199272396878913</v>
      </c>
      <c r="K233">
        <v>-1.3393839116158501E-2</v>
      </c>
      <c r="L233">
        <f>(Table2[[#This Row],[6M Return vs Nifty]]-AVERAGE(Table2[6M Return vs Nifty]))/_xlfn.STDEV.P(Table2[6M Return vs Nifty])</f>
        <v>-0.20109345580574373</v>
      </c>
      <c r="M233">
        <v>4.3934998813203698</v>
      </c>
      <c r="N233">
        <f>(Table2[[#This Row],[1W Return vs Nifty]]-AVERAGE(Table2[1W Return vs Nifty]))/_xlfn.STDEV.P(Table2[1W Return vs Nifty])</f>
        <v>0.64844001331498324</v>
      </c>
      <c r="O233">
        <v>1299.79</v>
      </c>
      <c r="P233">
        <v>1271.4998701698801</v>
      </c>
      <c r="Q233">
        <v>1144.7144647871901</v>
      </c>
      <c r="R233">
        <v>46.7947196508145</v>
      </c>
      <c r="S233" s="1">
        <f>(Table2[[#This Row],[Close Price]]-Table2[[#This Row],[20D EMA]])/Table2[[#This Row],[20D EMA]]</f>
        <v>-4.9238723178349783E-4</v>
      </c>
      <c r="T233" s="1">
        <f>(Table2[[#This Row],[Close Price]]-Table2[[#This Row],[50D EMA]])/Table2[[#This Row],[50D EMA]]</f>
        <v>2.1746073655851648E-2</v>
      </c>
      <c r="U233" s="1">
        <f>(Table2[[#This Row],[Close Price]]-Table2[[#This Row],[200D EMA]])/Table2[[#This Row],[200D EMA]]</f>
        <v>0.13491184043133464</v>
      </c>
      <c r="V233">
        <v>2.1171155102445098</v>
      </c>
      <c r="W233">
        <v>1292.05</v>
      </c>
      <c r="X233">
        <v>1373</v>
      </c>
      <c r="Y233">
        <v>1292.05</v>
      </c>
      <c r="Z233">
        <v>1393.75</v>
      </c>
      <c r="AA233">
        <v>1290</v>
      </c>
      <c r="AB233">
        <v>1459.9</v>
      </c>
      <c r="AC233" s="1">
        <f>(Table2[[#This Row],[Close Price]]/Table2[[#This Row],[Day Low]])-1</f>
        <v>5.4951433768044566E-3</v>
      </c>
      <c r="AD233" s="1">
        <f>(Table2[[#This Row],[Day High]]/Table2[[#This Row],[Close Price]])-1</f>
        <v>5.6844860100835115E-2</v>
      </c>
      <c r="AE233" s="1">
        <f>(Table2[[#This Row],[Close Price]]/Table2[[#This Row],[Current Week Low]])-1</f>
        <v>5.4951433768044566E-3</v>
      </c>
      <c r="AF233" s="1">
        <f>(Table2[[#This Row],[Current Week High]]/Table2[[#This Row],[Close Price]])-1</f>
        <v>7.2816841781164543E-2</v>
      </c>
      <c r="AG233" s="1">
        <f>(Table2[[#This Row],[Close Price]]/Table2[[#This Row],[Current Month Low]])-1</f>
        <v>7.0930232558139572E-3</v>
      </c>
      <c r="AH233" s="1">
        <f>(Table2[[#This Row],[Current Month High]]/Table2[[#This Row],[Close Price]])-1</f>
        <v>0.123734749643998</v>
      </c>
      <c r="AI233">
        <v>15.075241504060299</v>
      </c>
      <c r="AJ233">
        <v>99.485604606525897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0.03</v>
      </c>
      <c r="AM233" t="s">
        <v>3180</v>
      </c>
      <c r="AN233">
        <v>3.16</v>
      </c>
      <c r="AO233" t="s">
        <v>3180</v>
      </c>
      <c r="AP233">
        <v>0.109781271297221</v>
      </c>
      <c r="AQ233">
        <f>(Table2[[#This Row],[Sharpe Ratio]]-AVERAGE(Table2[Sharpe Ratio]))/_xlfn.STDEV.P(Table2[Sharpe Ratio])</f>
        <v>0.61528295154361057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3.3229065538442351</v>
      </c>
      <c r="AS233">
        <f>_xlfn.RANK.AVG(Table2[[#This Row],[1Y Return vs Nifty Z-Score]],Table2[1Y Return vs Nifty Z-Score])</f>
        <v>226</v>
      </c>
      <c r="AT233">
        <f>_xlfn.RANK.AVG(Table2[[#This Row],[6M Return vs Nifty Z-Score]],Table2[6M Return vs Nifty Z-Score])</f>
        <v>375</v>
      </c>
      <c r="AU233">
        <f>_xlfn.RANK.AVG(Table2[[#This Row],[Sharpe Ratio Z-Score]],Table2[Sharpe Ratio Z-Score])</f>
        <v>192</v>
      </c>
      <c r="AV233">
        <f>(Table2[[#This Row],[Rank 1Y]]+Table2[[#This Row],[Rank 6M]]+Table2[[#This Row],[Rank Sharpe]])/3</f>
        <v>264.33333333333331</v>
      </c>
    </row>
    <row r="234" spans="1:48" x14ac:dyDescent="0.3">
      <c r="A234" t="s">
        <v>139</v>
      </c>
      <c r="B234" t="s">
        <v>140</v>
      </c>
      <c r="C234" t="s">
        <v>3131</v>
      </c>
      <c r="D234" t="s">
        <v>141</v>
      </c>
      <c r="E234">
        <v>189823.02541415</v>
      </c>
      <c r="F234">
        <v>584.29999999999995</v>
      </c>
      <c r="G234">
        <v>22.009662088045701</v>
      </c>
      <c r="H234">
        <f>(Table2[[#This Row],[1Y Return vs Nifty]]-AVERAGE(Table2[1Y Return vs Nifty]))/_xlfn.STDEV.P(Table2[1Y Return vs Nifty])</f>
        <v>7.9526633275723513E-2</v>
      </c>
      <c r="I234">
        <v>3.3655154110340799</v>
      </c>
      <c r="J234">
        <f>(Table2[[#This Row],[1M Return vs Nifty]]-AVERAGE(Table2[1M Return vs Nifty]))/_xlfn.STDEV.P(Table2[1M Return vs Nifty])</f>
        <v>0.48951022597296767</v>
      </c>
      <c r="K234">
        <v>-9.4097153535151801</v>
      </c>
      <c r="L234">
        <f>(Table2[[#This Row],[6M Return vs Nifty]]-AVERAGE(Table2[6M Return vs Nifty]))/_xlfn.STDEV.P(Table2[6M Return vs Nifty])</f>
        <v>-0.51740656062578916</v>
      </c>
      <c r="M234">
        <v>2.0182010586044501</v>
      </c>
      <c r="N234">
        <f>(Table2[[#This Row],[1W Return vs Nifty]]-AVERAGE(Table2[1W Return vs Nifty]))/_xlfn.STDEV.P(Table2[1W Return vs Nifty])</f>
        <v>0.16410857005904064</v>
      </c>
      <c r="O234">
        <v>597.62</v>
      </c>
      <c r="P234">
        <v>604.25142497976105</v>
      </c>
      <c r="Q234">
        <v>573.64703570240101</v>
      </c>
      <c r="R234">
        <v>38.628280157493997</v>
      </c>
      <c r="S234" s="1">
        <f>(Table2[[#This Row],[Close Price]]-Table2[[#This Row],[20D EMA]])/Table2[[#This Row],[20D EMA]]</f>
        <v>-2.228841069575993E-2</v>
      </c>
      <c r="T234" s="1">
        <f>(Table2[[#This Row],[Close Price]]-Table2[[#This Row],[50D EMA]])/Table2[[#This Row],[50D EMA]]</f>
        <v>-3.3018416101260099E-2</v>
      </c>
      <c r="U234" s="1">
        <f>(Table2[[#This Row],[Close Price]]-Table2[[#This Row],[200D EMA]])/Table2[[#This Row],[200D EMA]]</f>
        <v>1.8570590684836259E-2</v>
      </c>
      <c r="V234">
        <v>0.685688913358528</v>
      </c>
      <c r="W234">
        <v>583</v>
      </c>
      <c r="X234">
        <v>599</v>
      </c>
      <c r="Y234">
        <v>582.25</v>
      </c>
      <c r="Z234">
        <v>607.95000000000005</v>
      </c>
      <c r="AA234">
        <v>580.45000000000005</v>
      </c>
      <c r="AB234">
        <v>615.95000000000005</v>
      </c>
      <c r="AC234" s="1">
        <f>(Table2[[#This Row],[Close Price]]/Table2[[#This Row],[Day Low]])-1</f>
        <v>2.2298456260718691E-3</v>
      </c>
      <c r="AD234" s="1">
        <f>(Table2[[#This Row],[Day High]]/Table2[[#This Row],[Close Price]])-1</f>
        <v>2.515830908779737E-2</v>
      </c>
      <c r="AE234" s="1">
        <f>(Table2[[#This Row],[Close Price]]/Table2[[#This Row],[Current Week Low]])-1</f>
        <v>3.5208243881492685E-3</v>
      </c>
      <c r="AF234" s="1">
        <f>(Table2[[#This Row],[Current Week High]]/Table2[[#This Row],[Close Price]])-1</f>
        <v>4.0475782988191211E-2</v>
      </c>
      <c r="AG234" s="1">
        <f>(Table2[[#This Row],[Close Price]]/Table2[[#This Row],[Current Month Low]])-1</f>
        <v>6.6327849082605805E-3</v>
      </c>
      <c r="AH234" s="1">
        <f>(Table2[[#This Row],[Current Month High]]/Table2[[#This Row],[Close Price]])-1</f>
        <v>5.416737977066588E-2</v>
      </c>
      <c r="AI234">
        <v>16.570255005989999</v>
      </c>
      <c r="AJ234">
        <v>46.367735470941803</v>
      </c>
      <c r="AK234" t="str">
        <f>IF(AND(Table2[[#This Row],[20D EMA]]&gt;Table2[[#This Row],[50D EMA]],Table2[[#This Row],[50D EMA]]&gt;Table2[[#This Row],[200D EMA]]),"Uptrend","Downtrend/NoTrend")</f>
        <v>Downtrend/NoTrend</v>
      </c>
      <c r="AL234">
        <v>0.04</v>
      </c>
      <c r="AM234" t="s">
        <v>3180</v>
      </c>
      <c r="AN234">
        <v>-4.4000000000000004</v>
      </c>
      <c r="AO234" t="s">
        <v>3181</v>
      </c>
      <c r="AP234">
        <v>0.19888947972506699</v>
      </c>
      <c r="AQ234">
        <f>(Table2[[#This Row],[Sharpe Ratio]]-AVERAGE(Table2[Sharpe Ratio]))/_xlfn.STDEV.P(Table2[Sharpe Ratio])</f>
        <v>1.6663054508525075</v>
      </c>
      <c r="AR2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4">
        <f>_xlfn.RANK.AVG(Table2[[#This Row],[1Y Return vs Nifty Z-Score]],Table2[1Y Return vs Nifty Z-Score])</f>
        <v>276</v>
      </c>
      <c r="AT234">
        <f>_xlfn.RANK.AVG(Table2[[#This Row],[6M Return vs Nifty Z-Score]],Table2[6M Return vs Nifty Z-Score])</f>
        <v>490</v>
      </c>
      <c r="AU234">
        <f>_xlfn.RANK.AVG(Table2[[#This Row],[Sharpe Ratio Z-Score]],Table2[Sharpe Ratio Z-Score])</f>
        <v>28</v>
      </c>
      <c r="AV234">
        <f>(Table2[[#This Row],[Rank 1Y]]+Table2[[#This Row],[Rank 6M]]+Table2[[#This Row],[Rank Sharpe]])/3</f>
        <v>264.66666666666669</v>
      </c>
    </row>
    <row r="235" spans="1:48" x14ac:dyDescent="0.3">
      <c r="A235" t="s">
        <v>353</v>
      </c>
      <c r="B235" t="s">
        <v>354</v>
      </c>
      <c r="C235" t="s">
        <v>3131</v>
      </c>
      <c r="D235" t="s">
        <v>355</v>
      </c>
      <c r="E235">
        <v>67381.721937419905</v>
      </c>
      <c r="F235">
        <v>1861.4</v>
      </c>
      <c r="G235">
        <v>6.3863106900907001</v>
      </c>
      <c r="H235">
        <f>(Table2[[#This Row],[1Y Return vs Nifty]]-AVERAGE(Table2[1Y Return vs Nifty]))/_xlfn.STDEV.P(Table2[1Y Return vs Nifty])</f>
        <v>-0.21878592630920504</v>
      </c>
      <c r="I235">
        <v>11.6743830800461</v>
      </c>
      <c r="J235">
        <f>(Table2[[#This Row],[1M Return vs Nifty]]-AVERAGE(Table2[1M Return vs Nifty]))/_xlfn.STDEV.P(Table2[1M Return vs Nifty])</f>
        <v>1.4086033700578009</v>
      </c>
      <c r="K235">
        <v>31.576071149376101</v>
      </c>
      <c r="L235">
        <f>(Table2[[#This Row],[6M Return vs Nifty]]-AVERAGE(Table2[6M Return vs Nifty]))/_xlfn.STDEV.P(Table2[6M Return vs Nifty])</f>
        <v>0.86231861824919509</v>
      </c>
      <c r="M235">
        <v>3.2638676030587201</v>
      </c>
      <c r="N235">
        <f>(Table2[[#This Row],[1W Return vs Nifty]]-AVERAGE(Table2[1W Return vs Nifty]))/_xlfn.STDEV.P(Table2[1W Return vs Nifty])</f>
        <v>0.41810418085185347</v>
      </c>
      <c r="O235">
        <v>1811.46</v>
      </c>
      <c r="P235">
        <v>1781.97713933041</v>
      </c>
      <c r="Q235">
        <v>1635.46213913061</v>
      </c>
      <c r="R235">
        <v>60.430698164413897</v>
      </c>
      <c r="S235" s="1">
        <f>(Table2[[#This Row],[Close Price]]-Table2[[#This Row],[20D EMA]])/Table2[[#This Row],[20D EMA]]</f>
        <v>2.7568922305764441E-2</v>
      </c>
      <c r="T235" s="1">
        <f>(Table2[[#This Row],[Close Price]]-Table2[[#This Row],[50D EMA]])/Table2[[#This Row],[50D EMA]]</f>
        <v>4.4570078322909247E-2</v>
      </c>
      <c r="U235" s="1">
        <f>(Table2[[#This Row],[Close Price]]-Table2[[#This Row],[200D EMA]])/Table2[[#This Row],[200D EMA]]</f>
        <v>0.13814924568629613</v>
      </c>
      <c r="V235">
        <v>0.73257226336529202</v>
      </c>
      <c r="W235">
        <v>1831</v>
      </c>
      <c r="X235">
        <v>1875.55</v>
      </c>
      <c r="Y235">
        <v>1831</v>
      </c>
      <c r="Z235">
        <v>1887.95</v>
      </c>
      <c r="AA235">
        <v>1764.7</v>
      </c>
      <c r="AB235">
        <v>1912</v>
      </c>
      <c r="AC235" s="1">
        <f>(Table2[[#This Row],[Close Price]]/Table2[[#This Row],[Day Low]])-1</f>
        <v>1.6602949208083029E-2</v>
      </c>
      <c r="AD235" s="1">
        <f>(Table2[[#This Row],[Day High]]/Table2[[#This Row],[Close Price]])-1</f>
        <v>7.6018050929407277E-3</v>
      </c>
      <c r="AE235" s="1">
        <f>(Table2[[#This Row],[Close Price]]/Table2[[#This Row],[Current Week Low]])-1</f>
        <v>1.6602949208083029E-2</v>
      </c>
      <c r="AF235" s="1">
        <f>(Table2[[#This Row],[Current Week High]]/Table2[[#This Row],[Close Price]])-1</f>
        <v>1.4263457612549768E-2</v>
      </c>
      <c r="AG235" s="1">
        <f>(Table2[[#This Row],[Close Price]]/Table2[[#This Row],[Current Month Low]])-1</f>
        <v>5.4796849322831021E-2</v>
      </c>
      <c r="AH235" s="1">
        <f>(Table2[[#This Row],[Current Month High]]/Table2[[#This Row],[Close Price]])-1</f>
        <v>2.7183840120339475E-2</v>
      </c>
      <c r="AI235">
        <v>7.02696894810357</v>
      </c>
      <c r="AJ235">
        <v>59.100816274199701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0.1</v>
      </c>
      <c r="AM235" t="s">
        <v>3180</v>
      </c>
      <c r="AN235">
        <v>12.39</v>
      </c>
      <c r="AO235" t="s">
        <v>3180</v>
      </c>
      <c r="AP235">
        <v>6.9629300808858999E-2</v>
      </c>
      <c r="AQ235">
        <f>(Table2[[#This Row],[Sharpe Ratio]]-AVERAGE(Table2[Sharpe Ratio]))/_xlfn.STDEV.P(Table2[Sharpe Ratio])</f>
        <v>0.14169443350010616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2.6119346763497506</v>
      </c>
      <c r="AS235">
        <f>_xlfn.RANK.AVG(Table2[[#This Row],[1Y Return vs Nifty Z-Score]],Table2[1Y Return vs Nifty Z-Score])</f>
        <v>387</v>
      </c>
      <c r="AT235">
        <f>_xlfn.RANK.AVG(Table2[[#This Row],[6M Return vs Nifty Z-Score]],Table2[6M Return vs Nifty Z-Score])</f>
        <v>105</v>
      </c>
      <c r="AU235">
        <f>_xlfn.RANK.AVG(Table2[[#This Row],[Sharpe Ratio Z-Score]],Table2[Sharpe Ratio Z-Score])</f>
        <v>304</v>
      </c>
      <c r="AV235">
        <f>(Table2[[#This Row],[Rank 1Y]]+Table2[[#This Row],[Rank 6M]]+Table2[[#This Row],[Rank Sharpe]])/3</f>
        <v>265.33333333333331</v>
      </c>
    </row>
    <row r="236" spans="1:48" x14ac:dyDescent="0.3">
      <c r="A236" t="s">
        <v>947</v>
      </c>
      <c r="B236" t="s">
        <v>948</v>
      </c>
      <c r="C236" t="s">
        <v>3139</v>
      </c>
      <c r="D236" t="s">
        <v>949</v>
      </c>
      <c r="E236">
        <v>15492.0408345</v>
      </c>
      <c r="F236">
        <v>1301.75</v>
      </c>
      <c r="G236">
        <v>26.750606141098899</v>
      </c>
      <c r="H236">
        <f>(Table2[[#This Row],[1Y Return vs Nifty]]-AVERAGE(Table2[1Y Return vs Nifty]))/_xlfn.STDEV.P(Table2[1Y Return vs Nifty])</f>
        <v>0.17005030641670948</v>
      </c>
      <c r="I236">
        <v>3.7140520366966401</v>
      </c>
      <c r="J236">
        <f>(Table2[[#This Row],[1M Return vs Nifty]]-AVERAGE(Table2[1M Return vs Nifty]))/_xlfn.STDEV.P(Table2[1M Return vs Nifty])</f>
        <v>0.52806392978312966</v>
      </c>
      <c r="K236">
        <v>-11.523028046086701</v>
      </c>
      <c r="L236">
        <f>(Table2[[#This Row],[6M Return vs Nifty]]-AVERAGE(Table2[6M Return vs Nifty]))/_xlfn.STDEV.P(Table2[6M Return vs Nifty])</f>
        <v>-0.58854807044093749</v>
      </c>
      <c r="M236">
        <v>4.3033313883980897</v>
      </c>
      <c r="N236">
        <f>(Table2[[#This Row],[1W Return vs Nifty]]-AVERAGE(Table2[1W Return vs Nifty]))/_xlfn.STDEV.P(Table2[1W Return vs Nifty])</f>
        <v>0.63005435341585225</v>
      </c>
      <c r="O236">
        <v>1317.21</v>
      </c>
      <c r="P236">
        <v>1326.6769381305701</v>
      </c>
      <c r="Q236">
        <v>1262.77675818384</v>
      </c>
      <c r="R236">
        <v>46.338508503809201</v>
      </c>
      <c r="S236" s="1">
        <f>(Table2[[#This Row],[Close Price]]-Table2[[#This Row],[20D EMA]])/Table2[[#This Row],[20D EMA]]</f>
        <v>-1.1736928811654964E-2</v>
      </c>
      <c r="T236" s="1">
        <f>(Table2[[#This Row],[Close Price]]-Table2[[#This Row],[50D EMA]])/Table2[[#This Row],[50D EMA]]</f>
        <v>-1.8789003874368094E-2</v>
      </c>
      <c r="U236" s="1">
        <f>(Table2[[#This Row],[Close Price]]-Table2[[#This Row],[200D EMA]])/Table2[[#This Row],[200D EMA]]</f>
        <v>3.0863128865479261E-2</v>
      </c>
      <c r="V236">
        <v>1.1717957215275201</v>
      </c>
      <c r="W236">
        <v>1293.9000000000001</v>
      </c>
      <c r="X236">
        <v>1363.05</v>
      </c>
      <c r="Y236">
        <v>1293.9000000000001</v>
      </c>
      <c r="Z236">
        <v>1375</v>
      </c>
      <c r="AA236">
        <v>1282.25</v>
      </c>
      <c r="AB236">
        <v>1406</v>
      </c>
      <c r="AC236" s="1">
        <f>(Table2[[#This Row],[Close Price]]/Table2[[#This Row],[Day Low]])-1</f>
        <v>6.0669294381328065E-3</v>
      </c>
      <c r="AD236" s="1">
        <f>(Table2[[#This Row],[Day High]]/Table2[[#This Row],[Close Price]])-1</f>
        <v>4.7090455156520106E-2</v>
      </c>
      <c r="AE236" s="1">
        <f>(Table2[[#This Row],[Close Price]]/Table2[[#This Row],[Current Week Low]])-1</f>
        <v>6.0669294381328065E-3</v>
      </c>
      <c r="AF236" s="1">
        <f>(Table2[[#This Row],[Current Week High]]/Table2[[#This Row],[Close Price]])-1</f>
        <v>5.6270405223737274E-2</v>
      </c>
      <c r="AG236" s="1">
        <f>(Table2[[#This Row],[Close Price]]/Table2[[#This Row],[Current Month Low]])-1</f>
        <v>1.5207642815363576E-2</v>
      </c>
      <c r="AH236" s="1">
        <f>(Table2[[#This Row],[Current Month High]]/Table2[[#This Row],[Close Price]])-1</f>
        <v>8.008450163241787E-2</v>
      </c>
      <c r="AI236">
        <v>30.209333589398799</v>
      </c>
      <c r="AJ236">
        <v>66.891025641025607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0.1</v>
      </c>
      <c r="AM236" t="s">
        <v>3180</v>
      </c>
      <c r="AN236">
        <v>6.45</v>
      </c>
      <c r="AO236" t="s">
        <v>3180</v>
      </c>
      <c r="AP236">
        <v>0.193386996358696</v>
      </c>
      <c r="AQ236">
        <f>(Table2[[#This Row],[Sharpe Ratio]]-AVERAGE(Table2[Sharpe Ratio]))/_xlfn.STDEV.P(Table2[Sharpe Ratio])</f>
        <v>1.6014042041305316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251</v>
      </c>
      <c r="AT236">
        <f>_xlfn.RANK.AVG(Table2[[#This Row],[6M Return vs Nifty Z-Score]],Table2[6M Return vs Nifty Z-Score])</f>
        <v>516</v>
      </c>
      <c r="AU236">
        <f>_xlfn.RANK.AVG(Table2[[#This Row],[Sharpe Ratio Z-Score]],Table2[Sharpe Ratio Z-Score])</f>
        <v>33</v>
      </c>
      <c r="AV236">
        <f>(Table2[[#This Row],[Rank 1Y]]+Table2[[#This Row],[Rank 6M]]+Table2[[#This Row],[Rank Sharpe]])/3</f>
        <v>266.66666666666669</v>
      </c>
    </row>
    <row r="237" spans="1:48" x14ac:dyDescent="0.3">
      <c r="A237" t="s">
        <v>1693</v>
      </c>
      <c r="B237" t="s">
        <v>1694</v>
      </c>
      <c r="C237" t="s">
        <v>3139</v>
      </c>
      <c r="D237" t="s">
        <v>128</v>
      </c>
      <c r="E237">
        <v>5089.2478977599903</v>
      </c>
      <c r="F237">
        <v>769.6</v>
      </c>
      <c r="G237">
        <v>34.742262924052497</v>
      </c>
      <c r="H237">
        <f>(Table2[[#This Row],[1Y Return vs Nifty]]-AVERAGE(Table2[1Y Return vs Nifty]))/_xlfn.STDEV.P(Table2[1Y Return vs Nifty])</f>
        <v>0.32264314834428692</v>
      </c>
      <c r="I237">
        <v>27.626967509108098</v>
      </c>
      <c r="J237">
        <f>(Table2[[#This Row],[1M Return vs Nifty]]-AVERAGE(Table2[1M Return vs Nifty]))/_xlfn.STDEV.P(Table2[1M Return vs Nifty])</f>
        <v>3.1732133702708323</v>
      </c>
      <c r="K237">
        <v>48.038014272861602</v>
      </c>
      <c r="L237">
        <f>(Table2[[#This Row],[6M Return vs Nifty]]-AVERAGE(Table2[6M Return vs Nifty]))/_xlfn.STDEV.P(Table2[6M Return vs Nifty])</f>
        <v>1.4164853028162607</v>
      </c>
      <c r="M237">
        <v>33.063167522005799</v>
      </c>
      <c r="N237">
        <f>(Table2[[#This Row],[1W Return vs Nifty]]-AVERAGE(Table2[1W Return vs Nifty]))/_xlfn.STDEV.P(Table2[1W Return vs Nifty])</f>
        <v>6.4942819651939176</v>
      </c>
      <c r="O237">
        <v>644.35</v>
      </c>
      <c r="P237">
        <v>598.74593440698004</v>
      </c>
      <c r="Q237">
        <v>544.23374156088903</v>
      </c>
      <c r="R237">
        <v>79.944459108049102</v>
      </c>
      <c r="S237" s="1">
        <f>(Table2[[#This Row],[Close Price]]-Table2[[#This Row],[20D EMA]])/Table2[[#This Row],[20D EMA]]</f>
        <v>0.19438193528361913</v>
      </c>
      <c r="T237" s="1">
        <f>(Table2[[#This Row],[Close Price]]-Table2[[#This Row],[50D EMA]])/Table2[[#This Row],[50D EMA]]</f>
        <v>0.28535319536196957</v>
      </c>
      <c r="U237" s="1">
        <f>(Table2[[#This Row],[Close Price]]-Table2[[#This Row],[200D EMA]])/Table2[[#This Row],[200D EMA]]</f>
        <v>0.41409828393357151</v>
      </c>
      <c r="V237">
        <v>3.0432018223833102</v>
      </c>
      <c r="W237">
        <v>752.3</v>
      </c>
      <c r="X237">
        <v>848</v>
      </c>
      <c r="Y237">
        <v>752.3</v>
      </c>
      <c r="Z237">
        <v>848</v>
      </c>
      <c r="AA237">
        <v>575</v>
      </c>
      <c r="AB237">
        <v>849.1</v>
      </c>
      <c r="AC237" s="1">
        <f>(Table2[[#This Row],[Close Price]]/Table2[[#This Row],[Day Low]])-1</f>
        <v>2.2996145154858594E-2</v>
      </c>
      <c r="AD237" s="1">
        <f>(Table2[[#This Row],[Day High]]/Table2[[#This Row],[Close Price]])-1</f>
        <v>0.10187110187110182</v>
      </c>
      <c r="AE237" s="1">
        <f>(Table2[[#This Row],[Close Price]]/Table2[[#This Row],[Current Week Low]])-1</f>
        <v>2.2996145154858594E-2</v>
      </c>
      <c r="AF237" s="1">
        <f>(Table2[[#This Row],[Current Week High]]/Table2[[#This Row],[Close Price]])-1</f>
        <v>0.10187110187110182</v>
      </c>
      <c r="AG237" s="1">
        <f>(Table2[[#This Row],[Close Price]]/Table2[[#This Row],[Current Month Low]])-1</f>
        <v>0.33843478260869575</v>
      </c>
      <c r="AH237" s="1">
        <f>(Table2[[#This Row],[Current Month High]]/Table2[[#This Row],[Close Price]])-1</f>
        <v>0.10330041580041582</v>
      </c>
      <c r="AI237">
        <v>10.330041580041501</v>
      </c>
      <c r="AJ237">
        <v>81.082352941176396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0.63</v>
      </c>
      <c r="AM237" t="s">
        <v>3180</v>
      </c>
      <c r="AN237">
        <v>31.03</v>
      </c>
      <c r="AO237" t="s">
        <v>3180</v>
      </c>
      <c r="AQ237">
        <f>(Table2[[#This Row],[Sharpe Ratio]]-AVERAGE(Table2[Sharpe Ratio]))/_xlfn.STDEV.P(Table2[Sharpe Ratio])</f>
        <v>-0.67957627828303946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10.72704750834226</v>
      </c>
      <c r="AS237">
        <f>_xlfn.RANK.AVG(Table2[[#This Row],[1Y Return vs Nifty Z-Score]],Table2[1Y Return vs Nifty Z-Score])</f>
        <v>203</v>
      </c>
      <c r="AT237">
        <f>_xlfn.RANK.AVG(Table2[[#This Row],[6M Return vs Nifty Z-Score]],Table2[6M Return vs Nifty Z-Score])</f>
        <v>59</v>
      </c>
      <c r="AU237">
        <f>_xlfn.RANK.AVG(Table2[[#This Row],[Sharpe Ratio Z-Score]],Table2[Sharpe Ratio Z-Score])</f>
        <v>538</v>
      </c>
      <c r="AV237">
        <f>(Table2[[#This Row],[Rank 1Y]]+Table2[[#This Row],[Rank 6M]]+Table2[[#This Row],[Rank Sharpe]])/3</f>
        <v>266.66666666666669</v>
      </c>
    </row>
    <row r="238" spans="1:48" x14ac:dyDescent="0.3">
      <c r="A238" t="s">
        <v>244</v>
      </c>
      <c r="B238" t="s">
        <v>245</v>
      </c>
      <c r="C238" t="s">
        <v>3141</v>
      </c>
      <c r="D238" t="s">
        <v>120</v>
      </c>
      <c r="E238">
        <v>101129.69134893001</v>
      </c>
      <c r="F238">
        <v>7821.3</v>
      </c>
      <c r="G238">
        <v>50.906437650220802</v>
      </c>
      <c r="H238">
        <f>(Table2[[#This Row],[1Y Return vs Nifty]]-AVERAGE(Table2[1Y Return vs Nifty]))/_xlfn.STDEV.P(Table2[1Y Return vs Nifty])</f>
        <v>0.63128219852736378</v>
      </c>
      <c r="I238">
        <v>-1.0014420809274001</v>
      </c>
      <c r="J238">
        <f>(Table2[[#This Row],[1M Return vs Nifty]]-AVERAGE(Table2[1M Return vs Nifty]))/_xlfn.STDEV.P(Table2[1M Return vs Nifty])</f>
        <v>6.455151412014434E-3</v>
      </c>
      <c r="K238">
        <v>20.8388529839605</v>
      </c>
      <c r="L238">
        <f>(Table2[[#This Row],[6M Return vs Nifty]]-AVERAGE(Table2[6M Return vs Nifty]))/_xlfn.STDEV.P(Table2[6M Return vs Nifty])</f>
        <v>0.50086623394878138</v>
      </c>
      <c r="M238">
        <v>5.10883474192027</v>
      </c>
      <c r="N238">
        <f>(Table2[[#This Row],[1W Return vs Nifty]]-AVERAGE(Table2[1W Return vs Nifty]))/_xlfn.STDEV.P(Table2[1W Return vs Nifty])</f>
        <v>0.79429920464380155</v>
      </c>
      <c r="O238">
        <v>7814.56</v>
      </c>
      <c r="P238">
        <v>7754.8726982382004</v>
      </c>
      <c r="Q238">
        <v>6739.35448732028</v>
      </c>
      <c r="R238">
        <v>51.097381721595802</v>
      </c>
      <c r="S238" s="1">
        <f>(Table2[[#This Row],[Close Price]]-Table2[[#This Row],[20D EMA]])/Table2[[#This Row],[20D EMA]]</f>
        <v>8.6249257795701631E-4</v>
      </c>
      <c r="T238" s="1">
        <f>(Table2[[#This Row],[Close Price]]-Table2[[#This Row],[50D EMA]])/Table2[[#This Row],[50D EMA]]</f>
        <v>8.5658790732813864E-3</v>
      </c>
      <c r="U238" s="1">
        <f>(Table2[[#This Row],[Close Price]]-Table2[[#This Row],[200D EMA]])/Table2[[#This Row],[200D EMA]]</f>
        <v>0.16054141605332387</v>
      </c>
      <c r="V238">
        <v>1.1890408970077799</v>
      </c>
      <c r="W238">
        <v>7802.75</v>
      </c>
      <c r="X238">
        <v>8035</v>
      </c>
      <c r="Y238">
        <v>7596.8</v>
      </c>
      <c r="Z238">
        <v>8100</v>
      </c>
      <c r="AA238">
        <v>7370.55</v>
      </c>
      <c r="AB238">
        <v>8100</v>
      </c>
      <c r="AC238" s="1">
        <f>(Table2[[#This Row],[Close Price]]/Table2[[#This Row],[Day Low]])-1</f>
        <v>2.3773669539586262E-3</v>
      </c>
      <c r="AD238" s="1">
        <f>(Table2[[#This Row],[Day High]]/Table2[[#This Row],[Close Price]])-1</f>
        <v>2.7322823571529042E-2</v>
      </c>
      <c r="AE238" s="1">
        <f>(Table2[[#This Row],[Close Price]]/Table2[[#This Row],[Current Week Low]])-1</f>
        <v>2.9551916596461725E-2</v>
      </c>
      <c r="AF238" s="1">
        <f>(Table2[[#This Row],[Current Week High]]/Table2[[#This Row],[Close Price]])-1</f>
        <v>3.5633462467876242E-2</v>
      </c>
      <c r="AG238" s="1">
        <f>(Table2[[#This Row],[Close Price]]/Table2[[#This Row],[Current Month Low]])-1</f>
        <v>6.1155544701548825E-2</v>
      </c>
      <c r="AH238" s="1">
        <f>(Table2[[#This Row],[Current Month High]]/Table2[[#This Row],[Close Price]])-1</f>
        <v>3.5633462467876242E-2</v>
      </c>
      <c r="AI238">
        <v>8.3195888151585908</v>
      </c>
      <c r="AJ238">
        <v>74.873394372337899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0.02</v>
      </c>
      <c r="AM238" t="s">
        <v>3180</v>
      </c>
      <c r="AN238">
        <v>2.94</v>
      </c>
      <c r="AO238" t="s">
        <v>3180</v>
      </c>
      <c r="AP238">
        <v>6.5602619172159997E-3</v>
      </c>
      <c r="AQ238">
        <f>(Table2[[#This Row],[Sharpe Ratio]]-AVERAGE(Table2[Sharpe Ratio]))/_xlfn.STDEV.P(Table2[Sharpe Ratio])</f>
        <v>-0.60219863824288034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1.3307041502890808</v>
      </c>
      <c r="AS238">
        <f>_xlfn.RANK.AVG(Table2[[#This Row],[1Y Return vs Nifty Z-Score]],Table2[1Y Return vs Nifty Z-Score])</f>
        <v>140</v>
      </c>
      <c r="AT238">
        <f>_xlfn.RANK.AVG(Table2[[#This Row],[6M Return vs Nifty Z-Score]],Table2[6M Return vs Nifty Z-Score])</f>
        <v>172</v>
      </c>
      <c r="AU238">
        <f>_xlfn.RANK.AVG(Table2[[#This Row],[Sharpe Ratio Z-Score]],Table2[Sharpe Ratio Z-Score])</f>
        <v>494</v>
      </c>
      <c r="AV238">
        <f>(Table2[[#This Row],[Rank 1Y]]+Table2[[#This Row],[Rank 6M]]+Table2[[#This Row],[Rank Sharpe]])/3</f>
        <v>268.66666666666669</v>
      </c>
    </row>
    <row r="239" spans="1:48" x14ac:dyDescent="0.3">
      <c r="A239" t="s">
        <v>426</v>
      </c>
      <c r="B239" t="s">
        <v>427</v>
      </c>
      <c r="C239" t="s">
        <v>3129</v>
      </c>
      <c r="D239" t="s">
        <v>138</v>
      </c>
      <c r="E239">
        <v>52274.335766994001</v>
      </c>
      <c r="F239">
        <v>194.49</v>
      </c>
      <c r="G239">
        <v>201.83103843425599</v>
      </c>
      <c r="H239">
        <f>(Table2[[#This Row],[1Y Return vs Nifty]]-AVERAGE(Table2[1Y Return vs Nifty]))/_xlfn.STDEV.P(Table2[1Y Return vs Nifty])</f>
        <v>3.5130393079598661</v>
      </c>
      <c r="I239">
        <v>-8.9468496383732994</v>
      </c>
      <c r="J239">
        <f>(Table2[[#This Row],[1M Return vs Nifty]]-AVERAGE(Table2[1M Return vs Nifty]))/_xlfn.STDEV.P(Table2[1M Return vs Nifty])</f>
        <v>-0.87243351355533505</v>
      </c>
      <c r="K239">
        <v>10.9564330912734</v>
      </c>
      <c r="L239">
        <f>(Table2[[#This Row],[6M Return vs Nifty]]-AVERAGE(Table2[6M Return vs Nifty]))/_xlfn.STDEV.P(Table2[6M Return vs Nifty])</f>
        <v>0.16818935453368097</v>
      </c>
      <c r="M239">
        <v>-1.7151838095371901</v>
      </c>
      <c r="N239">
        <f>(Table2[[#This Row],[1W Return vs Nifty]]-AVERAGE(Table2[1W Return vs Nifty]))/_xlfn.STDEV.P(Table2[1W Return vs Nifty])</f>
        <v>-0.59714119949603539</v>
      </c>
      <c r="O239">
        <v>207</v>
      </c>
      <c r="P239">
        <v>216.382490147293</v>
      </c>
      <c r="Q239">
        <v>188.88835221536499</v>
      </c>
      <c r="R239">
        <v>30.727849292493001</v>
      </c>
      <c r="S239" s="1">
        <f>(Table2[[#This Row],[Close Price]]-Table2[[#This Row],[20D EMA]])/Table2[[#This Row],[20D EMA]]</f>
        <v>-6.0434782608695607E-2</v>
      </c>
      <c r="T239" s="1">
        <f>(Table2[[#This Row],[Close Price]]-Table2[[#This Row],[50D EMA]])/Table2[[#This Row],[50D EMA]]</f>
        <v>-0.10117496167268722</v>
      </c>
      <c r="U239" s="1">
        <f>(Table2[[#This Row],[Close Price]]-Table2[[#This Row],[200D EMA]])/Table2[[#This Row],[200D EMA]]</f>
        <v>2.9655866647871353E-2</v>
      </c>
      <c r="V239">
        <v>0.42498729169979699</v>
      </c>
      <c r="W239">
        <v>193.2</v>
      </c>
      <c r="X239">
        <v>200.85</v>
      </c>
      <c r="Y239">
        <v>193.2</v>
      </c>
      <c r="Z239">
        <v>202.29</v>
      </c>
      <c r="AA239">
        <v>193.2</v>
      </c>
      <c r="AB239">
        <v>212.73</v>
      </c>
      <c r="AC239" s="1">
        <f>(Table2[[#This Row],[Close Price]]/Table2[[#This Row],[Day Low]])-1</f>
        <v>6.6770186335405324E-3</v>
      </c>
      <c r="AD239" s="1">
        <f>(Table2[[#This Row],[Day High]]/Table2[[#This Row],[Close Price]])-1</f>
        <v>3.2700910072497313E-2</v>
      </c>
      <c r="AE239" s="1">
        <f>(Table2[[#This Row],[Close Price]]/Table2[[#This Row],[Current Week Low]])-1</f>
        <v>6.6770186335405324E-3</v>
      </c>
      <c r="AF239" s="1">
        <f>(Table2[[#This Row],[Current Week High]]/Table2[[#This Row],[Close Price]])-1</f>
        <v>4.0104889711553238E-2</v>
      </c>
      <c r="AG239" s="1">
        <f>(Table2[[#This Row],[Close Price]]/Table2[[#This Row],[Current Month Low]])-1</f>
        <v>6.6770186335405324E-3</v>
      </c>
      <c r="AH239" s="1">
        <f>(Table2[[#This Row],[Current Month High]]/Table2[[#This Row],[Close Price]])-1</f>
        <v>9.3783742094709188E-2</v>
      </c>
      <c r="AI239">
        <v>59.3912283407887</v>
      </c>
      <c r="AJ239">
        <v>315.57692307692298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-0.24</v>
      </c>
      <c r="AM239" t="s">
        <v>3181</v>
      </c>
      <c r="AN239">
        <v>1.69</v>
      </c>
      <c r="AO239" t="s">
        <v>3180</v>
      </c>
      <c r="AQ239">
        <f>(Table2[[#This Row],[Sharpe Ratio]]-AVERAGE(Table2[Sharpe Ratio]))/_xlfn.STDEV.P(Table2[Sharpe Ratio])</f>
        <v>-0.67957627828303946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5</v>
      </c>
      <c r="AT239">
        <f>_xlfn.RANK.AVG(Table2[[#This Row],[6M Return vs Nifty Z-Score]],Table2[6M Return vs Nifty Z-Score])</f>
        <v>263</v>
      </c>
      <c r="AU239">
        <f>_xlfn.RANK.AVG(Table2[[#This Row],[Sharpe Ratio Z-Score]],Table2[Sharpe Ratio Z-Score])</f>
        <v>538</v>
      </c>
      <c r="AV239">
        <f>(Table2[[#This Row],[Rank 1Y]]+Table2[[#This Row],[Rank 6M]]+Table2[[#This Row],[Rank Sharpe]])/3</f>
        <v>268.66666666666669</v>
      </c>
    </row>
    <row r="240" spans="1:48" x14ac:dyDescent="0.3">
      <c r="A240" t="s">
        <v>1146</v>
      </c>
      <c r="B240" t="s">
        <v>1147</v>
      </c>
      <c r="C240" t="s">
        <v>3138</v>
      </c>
      <c r="D240" t="s">
        <v>454</v>
      </c>
      <c r="E240">
        <v>10368.6859626</v>
      </c>
      <c r="F240">
        <v>222.6</v>
      </c>
      <c r="G240">
        <v>45.4278357213704</v>
      </c>
      <c r="H240">
        <f>(Table2[[#This Row],[1Y Return vs Nifty]]-AVERAGE(Table2[1Y Return vs Nifty]))/_xlfn.STDEV.P(Table2[1Y Return vs Nifty])</f>
        <v>0.52667367230832129</v>
      </c>
      <c r="I240">
        <v>-2.8869355014405298</v>
      </c>
      <c r="J240">
        <f>(Table2[[#This Row],[1M Return vs Nifty]]-AVERAGE(Table2[1M Return vs Nifty]))/_xlfn.STDEV.P(Table2[1M Return vs Nifty])</f>
        <v>-0.20211046126150378</v>
      </c>
      <c r="K240">
        <v>1.4468299755256799</v>
      </c>
      <c r="L240">
        <f>(Table2[[#This Row],[6M Return vs Nifty]]-AVERAGE(Table2[6M Return vs Nifty]))/_xlfn.STDEV.P(Table2[6M Return vs Nifty])</f>
        <v>-0.15193720590159468</v>
      </c>
      <c r="M240">
        <v>8.0552181871582</v>
      </c>
      <c r="N240">
        <f>(Table2[[#This Row],[1W Return vs Nifty]]-AVERAGE(Table2[1W Return vs Nifty]))/_xlfn.STDEV.P(Table2[1W Return vs Nifty])</f>
        <v>1.3950767290421169</v>
      </c>
      <c r="O240">
        <v>223.13</v>
      </c>
      <c r="P240">
        <v>236.26594239511601</v>
      </c>
      <c r="Q240">
        <v>231.361656659137</v>
      </c>
      <c r="R240">
        <v>52.342609942380598</v>
      </c>
      <c r="S240" s="1">
        <f>(Table2[[#This Row],[Close Price]]-Table2[[#This Row],[20D EMA]])/Table2[[#This Row],[20D EMA]]</f>
        <v>-2.3752969121140196E-3</v>
      </c>
      <c r="T240" s="1">
        <f>(Table2[[#This Row],[Close Price]]-Table2[[#This Row],[50D EMA]])/Table2[[#This Row],[50D EMA]]</f>
        <v>-5.784135562061659E-2</v>
      </c>
      <c r="U240" s="1">
        <f>(Table2[[#This Row],[Close Price]]-Table2[[#This Row],[200D EMA]])/Table2[[#This Row],[200D EMA]]</f>
        <v>-3.786995989592809E-2</v>
      </c>
      <c r="V240">
        <v>1.8211737656277101</v>
      </c>
      <c r="W240">
        <v>220.44</v>
      </c>
      <c r="X240">
        <v>237.5</v>
      </c>
      <c r="Y240">
        <v>220.44</v>
      </c>
      <c r="Z240">
        <v>243.65</v>
      </c>
      <c r="AA240">
        <v>211.1</v>
      </c>
      <c r="AB240">
        <v>243.65</v>
      </c>
      <c r="AC240" s="1">
        <f>(Table2[[#This Row],[Close Price]]/Table2[[#This Row],[Day Low]])-1</f>
        <v>9.7985846488839456E-3</v>
      </c>
      <c r="AD240" s="1">
        <f>(Table2[[#This Row],[Day High]]/Table2[[#This Row],[Close Price]])-1</f>
        <v>6.6936208445642409E-2</v>
      </c>
      <c r="AE240" s="1">
        <f>(Table2[[#This Row],[Close Price]]/Table2[[#This Row],[Current Week Low]])-1</f>
        <v>9.7985846488839456E-3</v>
      </c>
      <c r="AF240" s="1">
        <f>(Table2[[#This Row],[Current Week High]]/Table2[[#This Row],[Close Price]])-1</f>
        <v>9.4564240790655951E-2</v>
      </c>
      <c r="AG240" s="1">
        <f>(Table2[[#This Row],[Close Price]]/Table2[[#This Row],[Current Month Low]])-1</f>
        <v>5.4476551397441897E-2</v>
      </c>
      <c r="AH240" s="1">
        <f>(Table2[[#This Row],[Current Month High]]/Table2[[#This Row],[Close Price]])-1</f>
        <v>9.4564240790655951E-2</v>
      </c>
      <c r="AI240">
        <v>72.5965858041329</v>
      </c>
      <c r="AJ240">
        <v>69.277566539923896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-0.11</v>
      </c>
      <c r="AM240" t="s">
        <v>3181</v>
      </c>
      <c r="AN240">
        <v>9.7899999999999991</v>
      </c>
      <c r="AO240" t="s">
        <v>3180</v>
      </c>
      <c r="AP240">
        <v>7.4370627867983999E-2</v>
      </c>
      <c r="AQ240">
        <f>(Table2[[#This Row],[Sharpe Ratio]]-AVERAGE(Table2[Sharpe Ratio]))/_xlfn.STDEV.P(Table2[Sharpe Ratio])</f>
        <v>0.19761791691025193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160</v>
      </c>
      <c r="AT240">
        <f>_xlfn.RANK.AVG(Table2[[#This Row],[6M Return vs Nifty Z-Score]],Table2[6M Return vs Nifty Z-Score])</f>
        <v>354</v>
      </c>
      <c r="AU240">
        <f>_xlfn.RANK.AVG(Table2[[#This Row],[Sharpe Ratio Z-Score]],Table2[Sharpe Ratio Z-Score])</f>
        <v>292</v>
      </c>
      <c r="AV240">
        <f>(Table2[[#This Row],[Rank 1Y]]+Table2[[#This Row],[Rank 6M]]+Table2[[#This Row],[Rank Sharpe]])/3</f>
        <v>268.66666666666669</v>
      </c>
    </row>
    <row r="241" spans="1:48" x14ac:dyDescent="0.3">
      <c r="A241" t="s">
        <v>1039</v>
      </c>
      <c r="B241" t="s">
        <v>1040</v>
      </c>
      <c r="C241" t="s">
        <v>3139</v>
      </c>
      <c r="D241" t="s">
        <v>48</v>
      </c>
      <c r="E241">
        <v>12815.44849536</v>
      </c>
      <c r="F241">
        <v>697.2</v>
      </c>
      <c r="G241">
        <v>0.362720644356961</v>
      </c>
      <c r="H241">
        <f>(Table2[[#This Row],[1Y Return vs Nifty]]-AVERAGE(Table2[1Y Return vs Nifty]))/_xlfn.STDEV.P(Table2[1Y Return vs Nifty])</f>
        <v>-0.33380046567803295</v>
      </c>
      <c r="I241">
        <v>-4.7357282487135102</v>
      </c>
      <c r="J241">
        <f>(Table2[[#This Row],[1M Return vs Nifty]]-AVERAGE(Table2[1M Return vs Nifty]))/_xlfn.STDEV.P(Table2[1M Return vs Nifty])</f>
        <v>-0.40661639474622951</v>
      </c>
      <c r="K241">
        <v>30.969535004218798</v>
      </c>
      <c r="L241">
        <f>(Table2[[#This Row],[6M Return vs Nifty]]-AVERAGE(Table2[6M Return vs Nifty]))/_xlfn.STDEV.P(Table2[6M Return vs Nifty])</f>
        <v>0.84190048643385784</v>
      </c>
      <c r="M241">
        <v>1.3764502300089501</v>
      </c>
      <c r="N241">
        <f>(Table2[[#This Row],[1W Return vs Nifty]]-AVERAGE(Table2[1W Return vs Nifty]))/_xlfn.STDEV.P(Table2[1W Return vs Nifty])</f>
        <v>3.3253411098887811E-2</v>
      </c>
      <c r="O241">
        <v>728.19</v>
      </c>
      <c r="P241">
        <v>735.38585015707997</v>
      </c>
      <c r="Q241">
        <v>657.00522186151295</v>
      </c>
      <c r="R241">
        <v>34.566915549885003</v>
      </c>
      <c r="S241" s="1">
        <f>(Table2[[#This Row],[Close Price]]-Table2[[#This Row],[20D EMA]])/Table2[[#This Row],[20D EMA]]</f>
        <v>-4.2557574259465256E-2</v>
      </c>
      <c r="T241" s="1">
        <f>(Table2[[#This Row],[Close Price]]-Table2[[#This Row],[50D EMA]])/Table2[[#This Row],[50D EMA]]</f>
        <v>-5.1926278087786631E-2</v>
      </c>
      <c r="U241" s="1">
        <f>(Table2[[#This Row],[Close Price]]-Table2[[#This Row],[200D EMA]])/Table2[[#This Row],[200D EMA]]</f>
        <v>6.1178780321717995E-2</v>
      </c>
      <c r="V241">
        <v>0.32237476390196901</v>
      </c>
      <c r="W241">
        <v>696</v>
      </c>
      <c r="X241">
        <v>711.1</v>
      </c>
      <c r="Y241">
        <v>696</v>
      </c>
      <c r="Z241">
        <v>727.95</v>
      </c>
      <c r="AA241">
        <v>696</v>
      </c>
      <c r="AB241">
        <v>754.8</v>
      </c>
      <c r="AC241" s="1">
        <f>(Table2[[#This Row],[Close Price]]/Table2[[#This Row],[Day Low]])-1</f>
        <v>1.7241379310346527E-3</v>
      </c>
      <c r="AD241" s="1">
        <f>(Table2[[#This Row],[Day High]]/Table2[[#This Row],[Close Price]])-1</f>
        <v>1.9936890418818187E-2</v>
      </c>
      <c r="AE241" s="1">
        <f>(Table2[[#This Row],[Close Price]]/Table2[[#This Row],[Current Week Low]])-1</f>
        <v>1.7241379310346527E-3</v>
      </c>
      <c r="AF241" s="1">
        <f>(Table2[[#This Row],[Current Week High]]/Table2[[#This Row],[Close Price]])-1</f>
        <v>4.410499139414803E-2</v>
      </c>
      <c r="AG241" s="1">
        <f>(Table2[[#This Row],[Close Price]]/Table2[[#This Row],[Current Month Low]])-1</f>
        <v>1.7241379310346527E-3</v>
      </c>
      <c r="AH241" s="1">
        <f>(Table2[[#This Row],[Current Month High]]/Table2[[#This Row],[Close Price]])-1</f>
        <v>8.2616179001721024E-2</v>
      </c>
      <c r="AI241">
        <v>18.574297188755001</v>
      </c>
      <c r="AJ241">
        <v>55.625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0.01</v>
      </c>
      <c r="AM241" t="s">
        <v>3180</v>
      </c>
      <c r="AN241">
        <v>-1.92</v>
      </c>
      <c r="AO241" t="s">
        <v>3181</v>
      </c>
      <c r="AP241">
        <v>7.9997617878799998E-2</v>
      </c>
      <c r="AQ241">
        <f>(Table2[[#This Row],[Sharpe Ratio]]-AVERAGE(Table2[Sharpe Ratio]))/_xlfn.STDEV.P(Table2[Sharpe Ratio])</f>
        <v>0.26398770718095271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428</v>
      </c>
      <c r="AT241">
        <f>_xlfn.RANK.AVG(Table2[[#This Row],[6M Return vs Nifty Z-Score]],Table2[6M Return vs Nifty Z-Score])</f>
        <v>111</v>
      </c>
      <c r="AU241">
        <f>_xlfn.RANK.AVG(Table2[[#This Row],[Sharpe Ratio Z-Score]],Table2[Sharpe Ratio Z-Score])</f>
        <v>279</v>
      </c>
      <c r="AV241">
        <f>(Table2[[#This Row],[Rank 1Y]]+Table2[[#This Row],[Rank 6M]]+Table2[[#This Row],[Rank Sharpe]])/3</f>
        <v>272.66666666666669</v>
      </c>
    </row>
    <row r="242" spans="1:48" x14ac:dyDescent="0.3">
      <c r="A242" t="s">
        <v>1077</v>
      </c>
      <c r="B242" t="s">
        <v>1078</v>
      </c>
      <c r="C242" t="s">
        <v>3139</v>
      </c>
      <c r="D242" t="s">
        <v>114</v>
      </c>
      <c r="E242">
        <v>11720.3777046</v>
      </c>
      <c r="F242">
        <v>384.6</v>
      </c>
      <c r="G242">
        <v>-0.18495076866490101</v>
      </c>
      <c r="H242">
        <f>(Table2[[#This Row],[1Y Return vs Nifty]]-AVERAGE(Table2[1Y Return vs Nifty]))/_xlfn.STDEV.P(Table2[1Y Return vs Nifty])</f>
        <v>-0.3442577137337498</v>
      </c>
      <c r="I242">
        <v>-1.07568902379567</v>
      </c>
      <c r="J242">
        <f>(Table2[[#This Row],[1M Return vs Nifty]]-AVERAGE(Table2[1M Return vs Nifty]))/_xlfn.STDEV.P(Table2[1M Return vs Nifty])</f>
        <v>-1.7577433984284174E-3</v>
      </c>
      <c r="K242">
        <v>6.0387523937883998</v>
      </c>
      <c r="L242">
        <f>(Table2[[#This Row],[6M Return vs Nifty]]-AVERAGE(Table2[6M Return vs Nifty]))/_xlfn.STDEV.P(Table2[6M Return vs Nifty])</f>
        <v>2.6429917840260814E-3</v>
      </c>
      <c r="M242">
        <v>-2.4918860769169502</v>
      </c>
      <c r="N242">
        <f>(Table2[[#This Row],[1W Return vs Nifty]]-AVERAGE(Table2[1W Return vs Nifty]))/_xlfn.STDEV.P(Table2[1W Return vs Nifty])</f>
        <v>-0.75551341209624878</v>
      </c>
      <c r="O242">
        <v>402.99</v>
      </c>
      <c r="P242">
        <v>387.96011506111699</v>
      </c>
      <c r="Q242">
        <v>356.62528456213602</v>
      </c>
      <c r="R242">
        <v>32.384619538571798</v>
      </c>
      <c r="S242" s="1">
        <f>(Table2[[#This Row],[Close Price]]-Table2[[#This Row],[20D EMA]])/Table2[[#This Row],[20D EMA]]</f>
        <v>-4.5633886696940337E-2</v>
      </c>
      <c r="T242" s="1">
        <f>(Table2[[#This Row],[Close Price]]-Table2[[#This Row],[50D EMA]])/Table2[[#This Row],[50D EMA]]</f>
        <v>-8.6609806799022061E-3</v>
      </c>
      <c r="U242" s="1">
        <f>(Table2[[#This Row],[Close Price]]-Table2[[#This Row],[200D EMA]])/Table2[[#This Row],[200D EMA]]</f>
        <v>7.8442882904983358E-2</v>
      </c>
      <c r="V242">
        <v>0.427327894959731</v>
      </c>
      <c r="W242">
        <v>382.9</v>
      </c>
      <c r="X242">
        <v>398.8</v>
      </c>
      <c r="Y242">
        <v>382.9</v>
      </c>
      <c r="Z242">
        <v>402.3</v>
      </c>
      <c r="AA242">
        <v>382.9</v>
      </c>
      <c r="AB242">
        <v>437.7</v>
      </c>
      <c r="AC242" s="1">
        <f>(Table2[[#This Row],[Close Price]]/Table2[[#This Row],[Day Low]])-1</f>
        <v>4.4398015147559811E-3</v>
      </c>
      <c r="AD242" s="1">
        <f>(Table2[[#This Row],[Day High]]/Table2[[#This Row],[Close Price]])-1</f>
        <v>3.6921476859074431E-2</v>
      </c>
      <c r="AE242" s="1">
        <f>(Table2[[#This Row],[Close Price]]/Table2[[#This Row],[Current Week Low]])-1</f>
        <v>4.4398015147559811E-3</v>
      </c>
      <c r="AF242" s="1">
        <f>(Table2[[#This Row],[Current Week High]]/Table2[[#This Row],[Close Price]])-1</f>
        <v>4.6021840873634812E-2</v>
      </c>
      <c r="AG242" s="1">
        <f>(Table2[[#This Row],[Close Price]]/Table2[[#This Row],[Current Month Low]])-1</f>
        <v>4.4398015147559811E-3</v>
      </c>
      <c r="AH242" s="1">
        <f>(Table2[[#This Row],[Current Month High]]/Table2[[#This Row],[Close Price]])-1</f>
        <v>0.13806552262090466</v>
      </c>
      <c r="AI242">
        <v>17.264690587623399</v>
      </c>
      <c r="AJ242">
        <v>40.853323567112199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0.19</v>
      </c>
      <c r="AM242" t="s">
        <v>3180</v>
      </c>
      <c r="AN242">
        <v>0.05</v>
      </c>
      <c r="AO242" t="s">
        <v>3180</v>
      </c>
      <c r="AP242">
        <v>0.160240842373884</v>
      </c>
      <c r="AQ242">
        <f>(Table2[[#This Row],[Sharpe Ratio]]-AVERAGE(Table2[Sharpe Ratio]))/_xlfn.STDEV.P(Table2[Sharpe Ratio])</f>
        <v>1.2104485983761675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0.11156272093176656</v>
      </c>
      <c r="AS242">
        <f>_xlfn.RANK.AVG(Table2[[#This Row],[1Y Return vs Nifty Z-Score]],Table2[1Y Return vs Nifty Z-Score])</f>
        <v>435</v>
      </c>
      <c r="AT242">
        <f>_xlfn.RANK.AVG(Table2[[#This Row],[6M Return vs Nifty Z-Score]],Table2[6M Return vs Nifty Z-Score])</f>
        <v>308</v>
      </c>
      <c r="AU242">
        <f>_xlfn.RANK.AVG(Table2[[#This Row],[Sharpe Ratio Z-Score]],Table2[Sharpe Ratio Z-Score])</f>
        <v>79</v>
      </c>
      <c r="AV242">
        <f>(Table2[[#This Row],[Rank 1Y]]+Table2[[#This Row],[Rank 6M]]+Table2[[#This Row],[Rank Sharpe]])/3</f>
        <v>274</v>
      </c>
    </row>
    <row r="243" spans="1:48" x14ac:dyDescent="0.3">
      <c r="A243" t="s">
        <v>76</v>
      </c>
      <c r="B243" t="s">
        <v>77</v>
      </c>
      <c r="C243" t="s">
        <v>3134</v>
      </c>
      <c r="D243" t="s">
        <v>78</v>
      </c>
      <c r="E243">
        <v>300130.48523912998</v>
      </c>
      <c r="F243">
        <v>322.7</v>
      </c>
      <c r="G243">
        <v>29.898019566332099</v>
      </c>
      <c r="H243">
        <f>(Table2[[#This Row],[1Y Return vs Nifty]]-AVERAGE(Table2[1Y Return vs Nifty]))/_xlfn.STDEV.P(Table2[1Y Return vs Nifty])</f>
        <v>0.23014707637582216</v>
      </c>
      <c r="I243">
        <v>4.0572410442911604</v>
      </c>
      <c r="J243">
        <f>(Table2[[#This Row],[1M Return vs Nifty]]-AVERAGE(Table2[1M Return vs Nifty]))/_xlfn.STDEV.P(Table2[1M Return vs Nifty])</f>
        <v>0.56602610183477675</v>
      </c>
      <c r="K243">
        <v>-3.0211197477678202</v>
      </c>
      <c r="L243">
        <f>(Table2[[#This Row],[6M Return vs Nifty]]-AVERAGE(Table2[6M Return vs Nifty]))/_xlfn.STDEV.P(Table2[6M Return vs Nifty])</f>
        <v>-0.30234404830147621</v>
      </c>
      <c r="M243">
        <v>6.4610568821352796</v>
      </c>
      <c r="N243">
        <f>(Table2[[#This Row],[1W Return vs Nifty]]-AVERAGE(Table2[1W Return vs Nifty]))/_xlfn.STDEV.P(Table2[1W Return vs Nifty])</f>
        <v>1.0700218608880101</v>
      </c>
      <c r="O243">
        <v>322.70999999999998</v>
      </c>
      <c r="P243">
        <v>328.30960138087602</v>
      </c>
      <c r="Q243">
        <v>307.14941820274697</v>
      </c>
      <c r="R243">
        <v>52.304801836266599</v>
      </c>
      <c r="S243" s="1">
        <f>(Table2[[#This Row],[Close Price]]-Table2[[#This Row],[20D EMA]])/Table2[[#This Row],[20D EMA]]</f>
        <v>-3.0987573982804706E-5</v>
      </c>
      <c r="T243" s="1">
        <f>(Table2[[#This Row],[Close Price]]-Table2[[#This Row],[50D EMA]])/Table2[[#This Row],[50D EMA]]</f>
        <v>-1.708631534771431E-2</v>
      </c>
      <c r="U243" s="1">
        <f>(Table2[[#This Row],[Close Price]]-Table2[[#This Row],[200D EMA]])/Table2[[#This Row],[200D EMA]]</f>
        <v>5.0628719690389248E-2</v>
      </c>
      <c r="V243">
        <v>0.88335321332639405</v>
      </c>
      <c r="W243">
        <v>321.8</v>
      </c>
      <c r="X243">
        <v>332.5</v>
      </c>
      <c r="Y243">
        <v>312.8</v>
      </c>
      <c r="Z243">
        <v>332.5</v>
      </c>
      <c r="AA243">
        <v>308.7</v>
      </c>
      <c r="AB243">
        <v>332.5</v>
      </c>
      <c r="AC243" s="1">
        <f>(Table2[[#This Row],[Close Price]]/Table2[[#This Row],[Day Low]])-1</f>
        <v>2.7967681789931031E-3</v>
      </c>
      <c r="AD243" s="1">
        <f>(Table2[[#This Row],[Day High]]/Table2[[#This Row],[Close Price]])-1</f>
        <v>3.0368763557483858E-2</v>
      </c>
      <c r="AE243" s="1">
        <f>(Table2[[#This Row],[Close Price]]/Table2[[#This Row],[Current Week Low]])-1</f>
        <v>3.1649616368286448E-2</v>
      </c>
      <c r="AF243" s="1">
        <f>(Table2[[#This Row],[Current Week High]]/Table2[[#This Row],[Close Price]])-1</f>
        <v>3.0368763557483858E-2</v>
      </c>
      <c r="AG243" s="1">
        <f>(Table2[[#This Row],[Close Price]]/Table2[[#This Row],[Current Month Low]])-1</f>
        <v>4.5351473922902397E-2</v>
      </c>
      <c r="AH243" s="1">
        <f>(Table2[[#This Row],[Current Month High]]/Table2[[#This Row],[Close Price]])-1</f>
        <v>3.0368763557483858E-2</v>
      </c>
      <c r="AI243">
        <v>13.495506662534799</v>
      </c>
      <c r="AJ243">
        <v>56.878949927078203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0.11</v>
      </c>
      <c r="AM243" t="s">
        <v>3180</v>
      </c>
      <c r="AN243">
        <v>2.1800000000000002</v>
      </c>
      <c r="AO243" t="s">
        <v>3180</v>
      </c>
      <c r="AP243">
        <v>0.11340808256248899</v>
      </c>
      <c r="AQ243">
        <f>(Table2[[#This Row],[Sharpe Ratio]]-AVERAGE(Table2[Sharpe Ratio]))/_xlfn.STDEV.P(Table2[Sharpe Ratio])</f>
        <v>0.65806083146956851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231</v>
      </c>
      <c r="AT243">
        <f>_xlfn.RANK.AVG(Table2[[#This Row],[6M Return vs Nifty Z-Score]],Table2[6M Return vs Nifty Z-Score])</f>
        <v>412</v>
      </c>
      <c r="AU243">
        <f>_xlfn.RANK.AVG(Table2[[#This Row],[Sharpe Ratio Z-Score]],Table2[Sharpe Ratio Z-Score])</f>
        <v>180</v>
      </c>
      <c r="AV243">
        <f>(Table2[[#This Row],[Rank 1Y]]+Table2[[#This Row],[Rank 6M]]+Table2[[#This Row],[Rank Sharpe]])/3</f>
        <v>274.33333333333331</v>
      </c>
    </row>
    <row r="244" spans="1:48" x14ac:dyDescent="0.3">
      <c r="A244" t="s">
        <v>1049</v>
      </c>
      <c r="B244" t="s">
        <v>1050</v>
      </c>
      <c r="C244" t="s">
        <v>3139</v>
      </c>
      <c r="D244" t="s">
        <v>173</v>
      </c>
      <c r="E244">
        <v>12510.296097500001</v>
      </c>
      <c r="F244">
        <v>557.5</v>
      </c>
      <c r="G244">
        <v>0.41081278758630901</v>
      </c>
      <c r="H244">
        <f>(Table2[[#This Row],[1Y Return vs Nifty]]-AVERAGE(Table2[1Y Return vs Nifty]))/_xlfn.STDEV.P(Table2[1Y Return vs Nifty])</f>
        <v>-0.33288219340870734</v>
      </c>
      <c r="I244">
        <v>-12.7767275867352</v>
      </c>
      <c r="J244">
        <f>(Table2[[#This Row],[1M Return vs Nifty]]-AVERAGE(Table2[1M Return vs Nifty]))/_xlfn.STDEV.P(Table2[1M Return vs Nifty])</f>
        <v>-1.2960790336481667</v>
      </c>
      <c r="K244">
        <v>2.3695633199292598</v>
      </c>
      <c r="L244">
        <f>(Table2[[#This Row],[6M Return vs Nifty]]-AVERAGE(Table2[6M Return vs Nifty]))/_xlfn.STDEV.P(Table2[6M Return vs Nifty])</f>
        <v>-0.12087476847413842</v>
      </c>
      <c r="M244">
        <v>-0.88664603228914296</v>
      </c>
      <c r="N244">
        <f>(Table2[[#This Row],[1W Return vs Nifty]]-AVERAGE(Table2[1W Return vs Nifty]))/_xlfn.STDEV.P(Table2[1W Return vs Nifty])</f>
        <v>-0.42819955156148826</v>
      </c>
      <c r="O244">
        <v>594.11</v>
      </c>
      <c r="P244">
        <v>614.54884298593799</v>
      </c>
      <c r="Q244">
        <v>572.60997227526798</v>
      </c>
      <c r="R244">
        <v>36.559300876361398</v>
      </c>
      <c r="S244" s="1">
        <f>(Table2[[#This Row],[Close Price]]-Table2[[#This Row],[20D EMA]])/Table2[[#This Row],[20D EMA]]</f>
        <v>-6.1621585228324741E-2</v>
      </c>
      <c r="T244" s="1">
        <f>(Table2[[#This Row],[Close Price]]-Table2[[#This Row],[50D EMA]])/Table2[[#This Row],[50D EMA]]</f>
        <v>-9.2830445679064399E-2</v>
      </c>
      <c r="U244" s="1">
        <f>(Table2[[#This Row],[Close Price]]-Table2[[#This Row],[200D EMA]])/Table2[[#This Row],[200D EMA]]</f>
        <v>-2.6387895787473702E-2</v>
      </c>
      <c r="V244">
        <v>0.65453165866563001</v>
      </c>
      <c r="W244">
        <v>552.5</v>
      </c>
      <c r="X244">
        <v>577</v>
      </c>
      <c r="Y244">
        <v>552.5</v>
      </c>
      <c r="Z244">
        <v>577</v>
      </c>
      <c r="AA244">
        <v>552.5</v>
      </c>
      <c r="AB244">
        <v>613</v>
      </c>
      <c r="AC244" s="1">
        <f>(Table2[[#This Row],[Close Price]]/Table2[[#This Row],[Day Low]])-1</f>
        <v>9.0497737556560764E-3</v>
      </c>
      <c r="AD244" s="1">
        <f>(Table2[[#This Row],[Day High]]/Table2[[#This Row],[Close Price]])-1</f>
        <v>3.4977578475336335E-2</v>
      </c>
      <c r="AE244" s="1">
        <f>(Table2[[#This Row],[Close Price]]/Table2[[#This Row],[Current Week Low]])-1</f>
        <v>9.0497737556560764E-3</v>
      </c>
      <c r="AF244" s="1">
        <f>(Table2[[#This Row],[Current Week High]]/Table2[[#This Row],[Close Price]])-1</f>
        <v>3.4977578475336335E-2</v>
      </c>
      <c r="AG244" s="1">
        <f>(Table2[[#This Row],[Close Price]]/Table2[[#This Row],[Current Month Low]])-1</f>
        <v>9.0497737556560764E-3</v>
      </c>
      <c r="AH244" s="1">
        <f>(Table2[[#This Row],[Current Month High]]/Table2[[#This Row],[Close Price]])-1</f>
        <v>9.9551569506726389E-2</v>
      </c>
      <c r="AI244">
        <v>32.573991031390101</v>
      </c>
      <c r="AJ244">
        <v>41.085663672023202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0</v>
      </c>
      <c r="AM244" t="s">
        <v>3182</v>
      </c>
      <c r="AN244">
        <v>2.95</v>
      </c>
      <c r="AO244" t="s">
        <v>3180</v>
      </c>
      <c r="AP244">
        <v>0.186409090941488</v>
      </c>
      <c r="AQ244">
        <f>(Table2[[#This Row],[Sharpe Ratio]]-AVERAGE(Table2[Sharpe Ratio]))/_xlfn.STDEV.P(Table2[Sharpe Ratio])</f>
        <v>1.5191005003424167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427</v>
      </c>
      <c r="AT244">
        <f>_xlfn.RANK.AVG(Table2[[#This Row],[6M Return vs Nifty Z-Score]],Table2[6M Return vs Nifty Z-Score])</f>
        <v>350</v>
      </c>
      <c r="AU244">
        <f>_xlfn.RANK.AVG(Table2[[#This Row],[Sharpe Ratio Z-Score]],Table2[Sharpe Ratio Z-Score])</f>
        <v>46</v>
      </c>
      <c r="AV244">
        <f>(Table2[[#This Row],[Rank 1Y]]+Table2[[#This Row],[Rank 6M]]+Table2[[#This Row],[Rank Sharpe]])/3</f>
        <v>274.33333333333331</v>
      </c>
    </row>
    <row r="245" spans="1:48" x14ac:dyDescent="0.3">
      <c r="A245" t="s">
        <v>1059</v>
      </c>
      <c r="B245" t="s">
        <v>1060</v>
      </c>
      <c r="C245" t="s">
        <v>3140</v>
      </c>
      <c r="D245" t="s">
        <v>117</v>
      </c>
      <c r="E245">
        <v>12329.6825085</v>
      </c>
      <c r="F245">
        <v>892.15</v>
      </c>
      <c r="G245">
        <v>67.783318425733299</v>
      </c>
      <c r="H245">
        <f>(Table2[[#This Row],[1Y Return vs Nifty]]-AVERAGE(Table2[1Y Return vs Nifty]))/_xlfn.STDEV.P(Table2[1Y Return vs Nifty])</f>
        <v>0.95352967115425513</v>
      </c>
      <c r="I245">
        <v>11.4513422486839</v>
      </c>
      <c r="J245">
        <f>(Table2[[#This Row],[1M Return vs Nifty]]-AVERAGE(Table2[1M Return vs Nifty]))/_xlfn.STDEV.P(Table2[1M Return vs Nifty])</f>
        <v>1.3839315005417525</v>
      </c>
      <c r="K245">
        <v>19.4525533289648</v>
      </c>
      <c r="L245">
        <f>(Table2[[#This Row],[6M Return vs Nifty]]-AVERAGE(Table2[6M Return vs Nifty]))/_xlfn.STDEV.P(Table2[6M Return vs Nifty])</f>
        <v>0.45419853027232898</v>
      </c>
      <c r="M245">
        <v>3.6977941603211799</v>
      </c>
      <c r="N245">
        <f>(Table2[[#This Row],[1W Return vs Nifty]]-AVERAGE(Table2[1W Return vs Nifty]))/_xlfn.STDEV.P(Table2[1W Return vs Nifty])</f>
        <v>0.50658326977158252</v>
      </c>
      <c r="O245">
        <v>905.1</v>
      </c>
      <c r="P245">
        <v>846.44535138428398</v>
      </c>
      <c r="Q245">
        <v>715.32225240482501</v>
      </c>
      <c r="R245">
        <v>41.383154098439903</v>
      </c>
      <c r="S245" s="1">
        <f>(Table2[[#This Row],[Close Price]]-Table2[[#This Row],[20D EMA]])/Table2[[#This Row],[20D EMA]]</f>
        <v>-1.4307811291570043E-2</v>
      </c>
      <c r="T245" s="1">
        <f>(Table2[[#This Row],[Close Price]]-Table2[[#This Row],[50D EMA]])/Table2[[#This Row],[50D EMA]]</f>
        <v>5.3995982777825198E-2</v>
      </c>
      <c r="U245" s="1">
        <f>(Table2[[#This Row],[Close Price]]-Table2[[#This Row],[200D EMA]])/Table2[[#This Row],[200D EMA]]</f>
        <v>0.24720012134489308</v>
      </c>
      <c r="V245">
        <v>0.72636844926410005</v>
      </c>
      <c r="W245">
        <v>878.3</v>
      </c>
      <c r="X245">
        <v>947.6</v>
      </c>
      <c r="Y245">
        <v>878.3</v>
      </c>
      <c r="Z245">
        <v>947.6</v>
      </c>
      <c r="AA245">
        <v>878.3</v>
      </c>
      <c r="AB245">
        <v>974.65</v>
      </c>
      <c r="AC245" s="1">
        <f>(Table2[[#This Row],[Close Price]]/Table2[[#This Row],[Day Low]])-1</f>
        <v>1.576909939656157E-2</v>
      </c>
      <c r="AD245" s="1">
        <f>(Table2[[#This Row],[Day High]]/Table2[[#This Row],[Close Price]])-1</f>
        <v>6.2153225354480757E-2</v>
      </c>
      <c r="AE245" s="1">
        <f>(Table2[[#This Row],[Close Price]]/Table2[[#This Row],[Current Week Low]])-1</f>
        <v>1.576909939656157E-2</v>
      </c>
      <c r="AF245" s="1">
        <f>(Table2[[#This Row],[Current Week High]]/Table2[[#This Row],[Close Price]])-1</f>
        <v>6.2153225354480757E-2</v>
      </c>
      <c r="AG245" s="1">
        <f>(Table2[[#This Row],[Close Price]]/Table2[[#This Row],[Current Month Low]])-1</f>
        <v>1.576909939656157E-2</v>
      </c>
      <c r="AH245" s="1">
        <f>(Table2[[#This Row],[Current Month High]]/Table2[[#This Row],[Close Price]])-1</f>
        <v>9.2473238805133695E-2</v>
      </c>
      <c r="AI245">
        <v>9.8469988230678709</v>
      </c>
      <c r="AJ245">
        <v>104.129962246882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0.36</v>
      </c>
      <c r="AM245" t="s">
        <v>3180</v>
      </c>
      <c r="AN245">
        <v>3.34</v>
      </c>
      <c r="AO245" t="s">
        <v>3180</v>
      </c>
      <c r="AQ245">
        <f>(Table2[[#This Row],[Sharpe Ratio]]-AVERAGE(Table2[Sharpe Ratio]))/_xlfn.STDEV.P(Table2[Sharpe Ratio])</f>
        <v>-0.67957627828303946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2.6186666934568796</v>
      </c>
      <c r="AS245">
        <f>_xlfn.RANK.AVG(Table2[[#This Row],[1Y Return vs Nifty Z-Score]],Table2[1Y Return vs Nifty Z-Score])</f>
        <v>100</v>
      </c>
      <c r="AT245">
        <f>_xlfn.RANK.AVG(Table2[[#This Row],[6M Return vs Nifty Z-Score]],Table2[6M Return vs Nifty Z-Score])</f>
        <v>189</v>
      </c>
      <c r="AU245">
        <f>_xlfn.RANK.AVG(Table2[[#This Row],[Sharpe Ratio Z-Score]],Table2[Sharpe Ratio Z-Score])</f>
        <v>538</v>
      </c>
      <c r="AV245">
        <f>(Table2[[#This Row],[Rank 1Y]]+Table2[[#This Row],[Rank 6M]]+Table2[[#This Row],[Rank Sharpe]])/3</f>
        <v>275.66666666666669</v>
      </c>
    </row>
    <row r="246" spans="1:48" x14ac:dyDescent="0.3">
      <c r="A246" t="s">
        <v>1126</v>
      </c>
      <c r="B246" t="s">
        <v>1127</v>
      </c>
      <c r="C246" t="s">
        <v>3143</v>
      </c>
      <c r="D246" t="s">
        <v>477</v>
      </c>
      <c r="E246">
        <v>10803.76572177</v>
      </c>
      <c r="F246">
        <v>683.55</v>
      </c>
      <c r="G246">
        <v>41.877531348020703</v>
      </c>
      <c r="H246">
        <f>(Table2[[#This Row],[1Y Return vs Nifty]]-AVERAGE(Table2[1Y Return vs Nifty]))/_xlfn.STDEV.P(Table2[1Y Return vs Nifty])</f>
        <v>0.45888409515919931</v>
      </c>
      <c r="I246">
        <v>-1.1256491014227601</v>
      </c>
      <c r="J246">
        <f>(Table2[[#This Row],[1M Return vs Nifty]]-AVERAGE(Table2[1M Return vs Nifty]))/_xlfn.STDEV.P(Table2[1M Return vs Nifty])</f>
        <v>-7.2841239660544907E-3</v>
      </c>
      <c r="K246">
        <v>23.251031581520198</v>
      </c>
      <c r="L246">
        <f>(Table2[[#This Row],[6M Return vs Nifty]]-AVERAGE(Table2[6M Return vs Nifty]))/_xlfn.STDEV.P(Table2[6M Return vs Nifty])</f>
        <v>0.58206861728627535</v>
      </c>
      <c r="M246">
        <v>-1.5232208720196601</v>
      </c>
      <c r="N246">
        <f>(Table2[[#This Row],[1W Return vs Nifty]]-AVERAGE(Table2[1W Return vs Nifty]))/_xlfn.STDEV.P(Table2[1W Return vs Nifty])</f>
        <v>-0.55799930893036365</v>
      </c>
      <c r="O246">
        <v>716.78</v>
      </c>
      <c r="P246">
        <v>711.70351291377006</v>
      </c>
      <c r="Q246">
        <v>612.44541424181898</v>
      </c>
      <c r="R246">
        <v>35.192915076471301</v>
      </c>
      <c r="S246" s="1">
        <f>(Table2[[#This Row],[Close Price]]-Table2[[#This Row],[20D EMA]])/Table2[[#This Row],[20D EMA]]</f>
        <v>-4.6360110494154443E-2</v>
      </c>
      <c r="T246" s="1">
        <f>(Table2[[#This Row],[Close Price]]-Table2[[#This Row],[50D EMA]])/Table2[[#This Row],[50D EMA]]</f>
        <v>-3.9557923212304245E-2</v>
      </c>
      <c r="U246" s="1">
        <f>(Table2[[#This Row],[Close Price]]-Table2[[#This Row],[200D EMA]])/Table2[[#This Row],[200D EMA]]</f>
        <v>0.11609946634379716</v>
      </c>
      <c r="V246">
        <v>0.21029341060728801</v>
      </c>
      <c r="W246">
        <v>681.15</v>
      </c>
      <c r="X246">
        <v>711</v>
      </c>
      <c r="Y246">
        <v>681.15</v>
      </c>
      <c r="Z246">
        <v>717</v>
      </c>
      <c r="AA246">
        <v>681.15</v>
      </c>
      <c r="AB246">
        <v>762.25</v>
      </c>
      <c r="AC246" s="1">
        <f>(Table2[[#This Row],[Close Price]]/Table2[[#This Row],[Day Low]])-1</f>
        <v>3.5234529839243134E-3</v>
      </c>
      <c r="AD246" s="1">
        <f>(Table2[[#This Row],[Day High]]/Table2[[#This Row],[Close Price]])-1</f>
        <v>4.0157998683344465E-2</v>
      </c>
      <c r="AE246" s="1">
        <f>(Table2[[#This Row],[Close Price]]/Table2[[#This Row],[Current Week Low]])-1</f>
        <v>3.5234529839243134E-3</v>
      </c>
      <c r="AF246" s="1">
        <f>(Table2[[#This Row],[Current Week High]]/Table2[[#This Row],[Close Price]])-1</f>
        <v>4.8935703313583545E-2</v>
      </c>
      <c r="AG246" s="1">
        <f>(Table2[[#This Row],[Close Price]]/Table2[[#This Row],[Current Month Low]])-1</f>
        <v>3.5234529839243134E-3</v>
      </c>
      <c r="AH246" s="1">
        <f>(Table2[[#This Row],[Current Month High]]/Table2[[#This Row],[Close Price]])-1</f>
        <v>0.11513422573330412</v>
      </c>
      <c r="AI246">
        <v>22.4489795918367</v>
      </c>
      <c r="AJ246">
        <v>66.984243312568694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0.14000000000000001</v>
      </c>
      <c r="AM246" t="s">
        <v>3180</v>
      </c>
      <c r="AN246">
        <v>4.21</v>
      </c>
      <c r="AO246" t="s">
        <v>3180</v>
      </c>
      <c r="AP246">
        <v>5.1629149808600002E-3</v>
      </c>
      <c r="AQ246">
        <f>(Table2[[#This Row],[Sharpe Ratio]]-AVERAGE(Table2[Sharpe Ratio]))/_xlfn.STDEV.P(Table2[Sharpe Ratio])</f>
        <v>-0.61868020706086102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-0.1430109275118045</v>
      </c>
      <c r="AS246">
        <f>_xlfn.RANK.AVG(Table2[[#This Row],[1Y Return vs Nifty Z-Score]],Table2[1Y Return vs Nifty Z-Score])</f>
        <v>173</v>
      </c>
      <c r="AT246">
        <f>_xlfn.RANK.AVG(Table2[[#This Row],[6M Return vs Nifty Z-Score]],Table2[6M Return vs Nifty Z-Score])</f>
        <v>157</v>
      </c>
      <c r="AU246">
        <f>_xlfn.RANK.AVG(Table2[[#This Row],[Sharpe Ratio Z-Score]],Table2[Sharpe Ratio Z-Score])</f>
        <v>500</v>
      </c>
      <c r="AV246">
        <f>(Table2[[#This Row],[Rank 1Y]]+Table2[[#This Row],[Rank 6M]]+Table2[[#This Row],[Rank Sharpe]])/3</f>
        <v>276.66666666666669</v>
      </c>
    </row>
    <row r="247" spans="1:48" x14ac:dyDescent="0.3">
      <c r="A247" t="s">
        <v>1551</v>
      </c>
      <c r="B247" t="s">
        <v>1552</v>
      </c>
      <c r="C247" t="s">
        <v>3132</v>
      </c>
      <c r="D247" t="s">
        <v>48</v>
      </c>
      <c r="E247">
        <v>6234.0375894239996</v>
      </c>
      <c r="F247">
        <v>37.11</v>
      </c>
      <c r="G247">
        <v>14.5220202861264</v>
      </c>
      <c r="H247">
        <f>(Table2[[#This Row],[1Y Return vs Nifty]]-AVERAGE(Table2[1Y Return vs Nifty]))/_xlfn.STDEV.P(Table2[1Y Return vs Nifty])</f>
        <v>-6.3442537313246589E-2</v>
      </c>
      <c r="I247">
        <v>-8.2086206667347206</v>
      </c>
      <c r="J247">
        <f>(Table2[[#This Row],[1M Return vs Nifty]]-AVERAGE(Table2[1M Return vs Nifty]))/_xlfn.STDEV.P(Table2[1M Return vs Nifty])</f>
        <v>-0.7907736275604853</v>
      </c>
      <c r="K247">
        <v>1.17959820524335</v>
      </c>
      <c r="L247">
        <f>(Table2[[#This Row],[6M Return vs Nifty]]-AVERAGE(Table2[6M Return vs Nifty]))/_xlfn.STDEV.P(Table2[6M Return vs Nifty])</f>
        <v>-0.16093316361068627</v>
      </c>
      <c r="M247">
        <v>-3.6186724350108501</v>
      </c>
      <c r="N247">
        <f>(Table2[[#This Row],[1W Return vs Nifty]]-AVERAGE(Table2[1W Return vs Nifty]))/_xlfn.STDEV.P(Table2[1W Return vs Nifty])</f>
        <v>-0.98526895183618279</v>
      </c>
      <c r="O247">
        <v>39.6</v>
      </c>
      <c r="P247">
        <v>41.561423077655498</v>
      </c>
      <c r="Q247">
        <v>40.388283018200397</v>
      </c>
      <c r="R247">
        <v>34.533242144300701</v>
      </c>
      <c r="S247" s="1">
        <f>(Table2[[#This Row],[Close Price]]-Table2[[#This Row],[20D EMA]])/Table2[[#This Row],[20D EMA]]</f>
        <v>-6.2878787878787923E-2</v>
      </c>
      <c r="T247" s="1">
        <f>(Table2[[#This Row],[Close Price]]-Table2[[#This Row],[50D EMA]])/Table2[[#This Row],[50D EMA]]</f>
        <v>-0.10710468381552361</v>
      </c>
      <c r="U247" s="1">
        <f>(Table2[[#This Row],[Close Price]]-Table2[[#This Row],[200D EMA]])/Table2[[#This Row],[200D EMA]]</f>
        <v>-8.1169160291441125E-2</v>
      </c>
      <c r="V247">
        <v>0.78170472798715696</v>
      </c>
      <c r="W247">
        <v>37.01</v>
      </c>
      <c r="X247">
        <v>38.47</v>
      </c>
      <c r="Y247">
        <v>37.01</v>
      </c>
      <c r="Z247">
        <v>39.200000000000003</v>
      </c>
      <c r="AA247">
        <v>37.01</v>
      </c>
      <c r="AB247">
        <v>41.49</v>
      </c>
      <c r="AC247" s="1">
        <f>(Table2[[#This Row],[Close Price]]/Table2[[#This Row],[Day Low]])-1</f>
        <v>2.7019724398811285E-3</v>
      </c>
      <c r="AD247" s="1">
        <f>(Table2[[#This Row],[Day High]]/Table2[[#This Row],[Close Price]])-1</f>
        <v>3.6647803826461933E-2</v>
      </c>
      <c r="AE247" s="1">
        <f>(Table2[[#This Row],[Close Price]]/Table2[[#This Row],[Current Week Low]])-1</f>
        <v>2.7019724398811285E-3</v>
      </c>
      <c r="AF247" s="1">
        <f>(Table2[[#This Row],[Current Week High]]/Table2[[#This Row],[Close Price]])-1</f>
        <v>5.631905146860694E-2</v>
      </c>
      <c r="AG247" s="1">
        <f>(Table2[[#This Row],[Close Price]]/Table2[[#This Row],[Current Month Low]])-1</f>
        <v>2.7019724398811285E-3</v>
      </c>
      <c r="AH247" s="1">
        <f>(Table2[[#This Row],[Current Month High]]/Table2[[#This Row],[Close Price]])-1</f>
        <v>0.11802748585286982</v>
      </c>
      <c r="AI247">
        <v>54.944758825114498</v>
      </c>
      <c r="AJ247">
        <v>39.558041058314799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-0.14000000000000001</v>
      </c>
      <c r="AM247" t="s">
        <v>3181</v>
      </c>
      <c r="AN247">
        <v>1.92</v>
      </c>
      <c r="AO247" t="s">
        <v>3180</v>
      </c>
      <c r="AP247">
        <v>0.12413609328019599</v>
      </c>
      <c r="AQ247">
        <f>(Table2[[#This Row],[Sharpe Ratio]]-AVERAGE(Table2[Sharpe Ratio]))/_xlfn.STDEV.P(Table2[Sharpe Ratio])</f>
        <v>0.78459665612669993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318</v>
      </c>
      <c r="AT247">
        <f>_xlfn.RANK.AVG(Table2[[#This Row],[6M Return vs Nifty Z-Score]],Table2[6M Return vs Nifty Z-Score])</f>
        <v>359</v>
      </c>
      <c r="AU247">
        <f>_xlfn.RANK.AVG(Table2[[#This Row],[Sharpe Ratio Z-Score]],Table2[Sharpe Ratio Z-Score])</f>
        <v>155</v>
      </c>
      <c r="AV247">
        <f>(Table2[[#This Row],[Rank 1Y]]+Table2[[#This Row],[Rank 6M]]+Table2[[#This Row],[Rank Sharpe]])/3</f>
        <v>277.33333333333331</v>
      </c>
    </row>
    <row r="248" spans="1:48" x14ac:dyDescent="0.3">
      <c r="A248" t="s">
        <v>1378</v>
      </c>
      <c r="B248" t="s">
        <v>1379</v>
      </c>
      <c r="C248" t="s">
        <v>3148</v>
      </c>
      <c r="D248" t="s">
        <v>1380</v>
      </c>
      <c r="E248">
        <v>7844.1920145000004</v>
      </c>
      <c r="F248">
        <v>638.1</v>
      </c>
      <c r="G248">
        <v>-8.9293569455745292</v>
      </c>
      <c r="H248">
        <f>(Table2[[#This Row],[1Y Return vs Nifty]]-AVERAGE(Table2[1Y Return vs Nifty]))/_xlfn.STDEV.P(Table2[1Y Return vs Nifty])</f>
        <v>-0.51122356646529721</v>
      </c>
      <c r="I248">
        <v>5.5028244954941696</v>
      </c>
      <c r="J248">
        <f>(Table2[[#This Row],[1M Return vs Nifty]]-AVERAGE(Table2[1M Return vs Nifty]))/_xlfn.STDEV.P(Table2[1M Return vs Nifty])</f>
        <v>0.72593066309747412</v>
      </c>
      <c r="K248">
        <v>16.632263120940401</v>
      </c>
      <c r="L248">
        <f>(Table2[[#This Row],[6M Return vs Nifty]]-AVERAGE(Table2[6M Return vs Nifty]))/_xlfn.STDEV.P(Table2[6M Return vs Nifty])</f>
        <v>0.35925768019320875</v>
      </c>
      <c r="M248">
        <v>-3.5001714669292299</v>
      </c>
      <c r="N248">
        <f>(Table2[[#This Row],[1W Return vs Nifty]]-AVERAGE(Table2[1W Return vs Nifty]))/_xlfn.STDEV.P(Table2[1W Return vs Nifty])</f>
        <v>-0.96110620466967123</v>
      </c>
      <c r="O248">
        <v>664.85</v>
      </c>
      <c r="P248">
        <v>658.94929814413001</v>
      </c>
      <c r="Q248">
        <v>603.57237023626396</v>
      </c>
      <c r="R248">
        <v>34.426631944963901</v>
      </c>
      <c r="S248" s="1">
        <f>(Table2[[#This Row],[Close Price]]-Table2[[#This Row],[20D EMA]])/Table2[[#This Row],[20D EMA]]</f>
        <v>-4.0234639392344139E-2</v>
      </c>
      <c r="T248" s="1">
        <f>(Table2[[#This Row],[Close Price]]-Table2[[#This Row],[50D EMA]])/Table2[[#This Row],[50D EMA]]</f>
        <v>-3.1640216027014695E-2</v>
      </c>
      <c r="U248" s="1">
        <f>(Table2[[#This Row],[Close Price]]-Table2[[#This Row],[200D EMA]])/Table2[[#This Row],[200D EMA]]</f>
        <v>5.7205451187602362E-2</v>
      </c>
      <c r="V248">
        <v>0.70425619435304398</v>
      </c>
      <c r="W248">
        <v>634.70000000000005</v>
      </c>
      <c r="X248">
        <v>656.45</v>
      </c>
      <c r="Y248">
        <v>634.70000000000005</v>
      </c>
      <c r="Z248">
        <v>670.75</v>
      </c>
      <c r="AA248">
        <v>634.70000000000005</v>
      </c>
      <c r="AB248">
        <v>723.1</v>
      </c>
      <c r="AC248" s="1">
        <f>(Table2[[#This Row],[Close Price]]/Table2[[#This Row],[Day Low]])-1</f>
        <v>5.3568615093744221E-3</v>
      </c>
      <c r="AD248" s="1">
        <f>(Table2[[#This Row],[Day High]]/Table2[[#This Row],[Close Price]])-1</f>
        <v>2.8757248080238274E-2</v>
      </c>
      <c r="AE248" s="1">
        <f>(Table2[[#This Row],[Close Price]]/Table2[[#This Row],[Current Week Low]])-1</f>
        <v>5.3568615093744221E-3</v>
      </c>
      <c r="AF248" s="1">
        <f>(Table2[[#This Row],[Current Week High]]/Table2[[#This Row],[Close Price]])-1</f>
        <v>5.1167528600532863E-2</v>
      </c>
      <c r="AG248" s="1">
        <f>(Table2[[#This Row],[Close Price]]/Table2[[#This Row],[Current Month Low]])-1</f>
        <v>5.3568615093744221E-3</v>
      </c>
      <c r="AH248" s="1">
        <f>(Table2[[#This Row],[Current Month High]]/Table2[[#This Row],[Close Price]])-1</f>
        <v>0.13320796113461841</v>
      </c>
      <c r="AI248">
        <v>20.419996865695001</v>
      </c>
      <c r="AJ248">
        <v>56.800589753040903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-0.03</v>
      </c>
      <c r="AM248" t="s">
        <v>3181</v>
      </c>
      <c r="AN248">
        <v>0.81</v>
      </c>
      <c r="AO248" t="s">
        <v>3180</v>
      </c>
      <c r="AP248">
        <v>0.131185225154172</v>
      </c>
      <c r="AQ248">
        <f>(Table2[[#This Row],[Sharpe Ratio]]-AVERAGE(Table2[Sharpe Ratio]))/_xlfn.STDEV.P(Table2[Sharpe Ratio])</f>
        <v>0.86774046892306456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0.48059904107877904</v>
      </c>
      <c r="AS248">
        <f>_xlfn.RANK.AVG(Table2[[#This Row],[1Y Return vs Nifty Z-Score]],Table2[1Y Return vs Nifty Z-Score])</f>
        <v>495</v>
      </c>
      <c r="AT248">
        <f>_xlfn.RANK.AVG(Table2[[#This Row],[6M Return vs Nifty Z-Score]],Table2[6M Return vs Nifty Z-Score])</f>
        <v>208</v>
      </c>
      <c r="AU248">
        <f>_xlfn.RANK.AVG(Table2[[#This Row],[Sharpe Ratio Z-Score]],Table2[Sharpe Ratio Z-Score])</f>
        <v>134</v>
      </c>
      <c r="AV248">
        <f>(Table2[[#This Row],[Rank 1Y]]+Table2[[#This Row],[Rank 6M]]+Table2[[#This Row],[Rank Sharpe]])/3</f>
        <v>279</v>
      </c>
    </row>
    <row r="249" spans="1:48" x14ac:dyDescent="0.3">
      <c r="A249" t="s">
        <v>1549</v>
      </c>
      <c r="B249" t="s">
        <v>1550</v>
      </c>
      <c r="C249" t="s">
        <v>3135</v>
      </c>
      <c r="D249" t="s">
        <v>213</v>
      </c>
      <c r="E249">
        <v>6239.8927536000001</v>
      </c>
      <c r="F249">
        <v>434.4</v>
      </c>
      <c r="G249">
        <v>-4.2433975537835797</v>
      </c>
      <c r="H249">
        <f>(Table2[[#This Row],[1Y Return vs Nifty]]-AVERAGE(Table2[1Y Return vs Nifty]))/_xlfn.STDEV.P(Table2[1Y Return vs Nifty])</f>
        <v>-0.42174977146001008</v>
      </c>
      <c r="I249">
        <v>0.57598131831519495</v>
      </c>
      <c r="J249">
        <f>(Table2[[#This Row],[1M Return vs Nifty]]-AVERAGE(Table2[1M Return vs Nifty]))/_xlfn.STDEV.P(Table2[1M Return vs Nifty])</f>
        <v>0.18094331144974105</v>
      </c>
      <c r="K249">
        <v>11.8931695262623</v>
      </c>
      <c r="L249">
        <f>(Table2[[#This Row],[6M Return vs Nifty]]-AVERAGE(Table2[6M Return vs Nifty]))/_xlfn.STDEV.P(Table2[6M Return vs Nifty])</f>
        <v>0.19972318505399078</v>
      </c>
      <c r="M249">
        <v>3.1171647663711801E-2</v>
      </c>
      <c r="N249">
        <f>(Table2[[#This Row],[1W Return vs Nifty]]-AVERAGE(Table2[1W Return vs Nifty]))/_xlfn.STDEV.P(Table2[1W Return vs Nifty])</f>
        <v>-0.24105343027089918</v>
      </c>
      <c r="O249">
        <v>451.98</v>
      </c>
      <c r="P249">
        <v>468.04822477319499</v>
      </c>
      <c r="Q249">
        <v>433.527147424107</v>
      </c>
      <c r="R249">
        <v>36.951947140677603</v>
      </c>
      <c r="S249" s="1">
        <f>(Table2[[#This Row],[Close Price]]-Table2[[#This Row],[20D EMA]])/Table2[[#This Row],[20D EMA]]</f>
        <v>-3.8895526350723575E-2</v>
      </c>
      <c r="T249" s="1">
        <f>(Table2[[#This Row],[Close Price]]-Table2[[#This Row],[50D EMA]])/Table2[[#This Row],[50D EMA]]</f>
        <v>-7.1890508268672826E-2</v>
      </c>
      <c r="U249" s="1">
        <f>(Table2[[#This Row],[Close Price]]-Table2[[#This Row],[200D EMA]])/Table2[[#This Row],[200D EMA]]</f>
        <v>2.0133746665675157E-3</v>
      </c>
      <c r="V249">
        <v>0.37808199346061</v>
      </c>
      <c r="W249">
        <v>432.1</v>
      </c>
      <c r="X249">
        <v>447.5</v>
      </c>
      <c r="Y249">
        <v>432.1</v>
      </c>
      <c r="Z249">
        <v>448</v>
      </c>
      <c r="AA249">
        <v>432.1</v>
      </c>
      <c r="AB249">
        <v>470.1</v>
      </c>
      <c r="AC249" s="1">
        <f>(Table2[[#This Row],[Close Price]]/Table2[[#This Row],[Day Low]])-1</f>
        <v>5.3228419347373102E-3</v>
      </c>
      <c r="AD249" s="1">
        <f>(Table2[[#This Row],[Day High]]/Table2[[#This Row],[Close Price]])-1</f>
        <v>3.0156537753222912E-2</v>
      </c>
      <c r="AE249" s="1">
        <f>(Table2[[#This Row],[Close Price]]/Table2[[#This Row],[Current Week Low]])-1</f>
        <v>5.3228419347373102E-3</v>
      </c>
      <c r="AF249" s="1">
        <f>(Table2[[#This Row],[Current Week High]]/Table2[[#This Row],[Close Price]])-1</f>
        <v>3.130755064456725E-2</v>
      </c>
      <c r="AG249" s="1">
        <f>(Table2[[#This Row],[Close Price]]/Table2[[#This Row],[Current Month Low]])-1</f>
        <v>5.3228419347373102E-3</v>
      </c>
      <c r="AH249" s="1">
        <f>(Table2[[#This Row],[Current Month High]]/Table2[[#This Row],[Close Price]])-1</f>
        <v>8.2182320441989143E-2</v>
      </c>
      <c r="AI249">
        <v>28.809852670349901</v>
      </c>
      <c r="AJ249">
        <v>59.970539495488801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-0.1</v>
      </c>
      <c r="AM249" t="s">
        <v>3181</v>
      </c>
      <c r="AN249">
        <v>1.21</v>
      </c>
      <c r="AO249" t="s">
        <v>3180</v>
      </c>
      <c r="AP249">
        <v>0.13406943082710601</v>
      </c>
      <c r="AQ249">
        <f>(Table2[[#This Row],[Sharpe Ratio]]-AVERAGE(Table2[Sharpe Ratio]))/_xlfn.STDEV.P(Table2[Sharpe Ratio])</f>
        <v>0.90175938938360334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459</v>
      </c>
      <c r="AT249">
        <f>_xlfn.RANK.AVG(Table2[[#This Row],[6M Return vs Nifty Z-Score]],Table2[6M Return vs Nifty Z-Score])</f>
        <v>248</v>
      </c>
      <c r="AU249">
        <f>_xlfn.RANK.AVG(Table2[[#This Row],[Sharpe Ratio Z-Score]],Table2[Sharpe Ratio Z-Score])</f>
        <v>131</v>
      </c>
      <c r="AV249">
        <f>(Table2[[#This Row],[Rank 1Y]]+Table2[[#This Row],[Rank 6M]]+Table2[[#This Row],[Rank Sharpe]])/3</f>
        <v>279.33333333333331</v>
      </c>
    </row>
    <row r="250" spans="1:48" x14ac:dyDescent="0.3">
      <c r="A250" t="s">
        <v>790</v>
      </c>
      <c r="B250" t="s">
        <v>791</v>
      </c>
      <c r="C250" t="s">
        <v>3139</v>
      </c>
      <c r="D250" t="s">
        <v>792</v>
      </c>
      <c r="E250">
        <v>19401.683329545001</v>
      </c>
      <c r="F250">
        <v>457.05</v>
      </c>
      <c r="G250">
        <v>20.1085859568493</v>
      </c>
      <c r="H250">
        <f>(Table2[[#This Row],[1Y Return vs Nifty]]-AVERAGE(Table2[1Y Return vs Nifty]))/_xlfn.STDEV.P(Table2[1Y Return vs Nifty])</f>
        <v>4.3227450583254369E-2</v>
      </c>
      <c r="I250">
        <v>-3.2904047288801301</v>
      </c>
      <c r="J250">
        <f>(Table2[[#This Row],[1M Return vs Nifty]]-AVERAGE(Table2[1M Return vs Nifty]))/_xlfn.STDEV.P(Table2[1M Return vs Nifty])</f>
        <v>-0.24674058603433396</v>
      </c>
      <c r="K250">
        <v>-13.7501791966715</v>
      </c>
      <c r="L250">
        <f>(Table2[[#This Row],[6M Return vs Nifty]]-AVERAGE(Table2[6M Return vs Nifty]))/_xlfn.STDEV.P(Table2[6M Return vs Nifty])</f>
        <v>-0.66352178161774922</v>
      </c>
      <c r="M250">
        <v>-3.5690175232936698</v>
      </c>
      <c r="N250">
        <f>(Table2[[#This Row],[1W Return vs Nifty]]-AVERAGE(Table2[1W Return vs Nifty]))/_xlfn.STDEV.P(Table2[1W Return vs Nifty])</f>
        <v>-0.97514414782132197</v>
      </c>
      <c r="O250">
        <v>493.67</v>
      </c>
      <c r="P250">
        <v>512.272297749784</v>
      </c>
      <c r="Q250">
        <v>489.424936943413</v>
      </c>
      <c r="R250">
        <v>32.102693996729997</v>
      </c>
      <c r="S250" s="1">
        <f>(Table2[[#This Row],[Close Price]]-Table2[[#This Row],[20D EMA]])/Table2[[#This Row],[20D EMA]]</f>
        <v>-7.4179107500962183E-2</v>
      </c>
      <c r="T250" s="1">
        <f>(Table2[[#This Row],[Close Price]]-Table2[[#This Row],[50D EMA]])/Table2[[#This Row],[50D EMA]]</f>
        <v>-0.10779871953325292</v>
      </c>
      <c r="U250" s="1">
        <f>(Table2[[#This Row],[Close Price]]-Table2[[#This Row],[200D EMA]])/Table2[[#This Row],[200D EMA]]</f>
        <v>-6.6148932143921715E-2</v>
      </c>
      <c r="V250">
        <v>1.2551064087596</v>
      </c>
      <c r="W250">
        <v>455.9</v>
      </c>
      <c r="X250">
        <v>482.3</v>
      </c>
      <c r="Y250">
        <v>455.9</v>
      </c>
      <c r="Z250">
        <v>482.3</v>
      </c>
      <c r="AA250">
        <v>455.9</v>
      </c>
      <c r="AB250">
        <v>526.5</v>
      </c>
      <c r="AC250" s="1">
        <f>(Table2[[#This Row],[Close Price]]/Table2[[#This Row],[Day Low]])-1</f>
        <v>2.522483000658049E-3</v>
      </c>
      <c r="AD250" s="1">
        <f>(Table2[[#This Row],[Day High]]/Table2[[#This Row],[Close Price]])-1</f>
        <v>5.5245596761842153E-2</v>
      </c>
      <c r="AE250" s="1">
        <f>(Table2[[#This Row],[Close Price]]/Table2[[#This Row],[Current Week Low]])-1</f>
        <v>2.522483000658049E-3</v>
      </c>
      <c r="AF250" s="1">
        <f>(Table2[[#This Row],[Current Week High]]/Table2[[#This Row],[Close Price]])-1</f>
        <v>5.5245596761842153E-2</v>
      </c>
      <c r="AG250" s="1">
        <f>(Table2[[#This Row],[Close Price]]/Table2[[#This Row],[Current Month Low]])-1</f>
        <v>2.522483000658049E-3</v>
      </c>
      <c r="AH250" s="1">
        <f>(Table2[[#This Row],[Current Month High]]/Table2[[#This Row],[Close Price]])-1</f>
        <v>0.15195274040039375</v>
      </c>
      <c r="AI250">
        <v>63.6801225248878</v>
      </c>
      <c r="AJ250">
        <v>52.096505823627197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-0.06</v>
      </c>
      <c r="AM250" t="s">
        <v>3181</v>
      </c>
      <c r="AN250">
        <v>-0.26</v>
      </c>
      <c r="AO250" t="s">
        <v>3181</v>
      </c>
      <c r="AP250">
        <v>0.237452542963075</v>
      </c>
      <c r="AQ250">
        <f>(Table2[[#This Row],[Sharpe Ratio]]-AVERAGE(Table2[Sharpe Ratio]))/_xlfn.STDEV.P(Table2[Sharpe Ratio])</f>
        <v>2.1211529651332741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282</v>
      </c>
      <c r="AT250">
        <f>_xlfn.RANK.AVG(Table2[[#This Row],[6M Return vs Nifty Z-Score]],Table2[6M Return vs Nifty Z-Score])</f>
        <v>548</v>
      </c>
      <c r="AU250">
        <f>_xlfn.RANK.AVG(Table2[[#This Row],[Sharpe Ratio Z-Score]],Table2[Sharpe Ratio Z-Score])</f>
        <v>15</v>
      </c>
      <c r="AV250">
        <f>(Table2[[#This Row],[Rank 1Y]]+Table2[[#This Row],[Rank 6M]]+Table2[[#This Row],[Rank Sharpe]])/3</f>
        <v>281.66666666666669</v>
      </c>
    </row>
    <row r="251" spans="1:48" x14ac:dyDescent="0.3">
      <c r="A251" t="s">
        <v>2014</v>
      </c>
      <c r="B251" t="s">
        <v>2015</v>
      </c>
      <c r="C251" t="s">
        <v>3143</v>
      </c>
      <c r="D251" t="s">
        <v>284</v>
      </c>
      <c r="E251">
        <v>3258.5019189999998</v>
      </c>
      <c r="F251">
        <v>318.25</v>
      </c>
      <c r="G251">
        <v>40.302397657557599</v>
      </c>
      <c r="H251">
        <f>(Table2[[#This Row],[1Y Return vs Nifty]]-AVERAGE(Table2[1Y Return vs Nifty]))/_xlfn.STDEV.P(Table2[1Y Return vs Nifty])</f>
        <v>0.42880846343833767</v>
      </c>
      <c r="I251">
        <v>6.2877178347490199</v>
      </c>
      <c r="J251">
        <f>(Table2[[#This Row],[1M Return vs Nifty]]-AVERAGE(Table2[1M Return vs Nifty]))/_xlfn.STDEV.P(Table2[1M Return vs Nifty])</f>
        <v>0.81275237162430658</v>
      </c>
      <c r="K251">
        <v>13.1105335104712</v>
      </c>
      <c r="L251">
        <f>(Table2[[#This Row],[6M Return vs Nifty]]-AVERAGE(Table2[6M Return vs Nifty]))/_xlfn.STDEV.P(Table2[6M Return vs Nifty])</f>
        <v>0.24070392213829928</v>
      </c>
      <c r="M251">
        <v>9.1106122153926297</v>
      </c>
      <c r="N251">
        <f>(Table2[[#This Row],[1W Return vs Nifty]]-AVERAGE(Table2[1W Return vs Nifty]))/_xlfn.STDEV.P(Table2[1W Return vs Nifty])</f>
        <v>1.6102751318746593</v>
      </c>
      <c r="O251">
        <v>315.39</v>
      </c>
      <c r="P251">
        <v>317.02870832592998</v>
      </c>
      <c r="Q251">
        <v>291.25358547558398</v>
      </c>
      <c r="R251">
        <v>51.924354310274197</v>
      </c>
      <c r="S251" s="1">
        <f>(Table2[[#This Row],[Close Price]]-Table2[[#This Row],[20D EMA]])/Table2[[#This Row],[20D EMA]]</f>
        <v>9.0681378610609521E-3</v>
      </c>
      <c r="T251" s="1">
        <f>(Table2[[#This Row],[Close Price]]-Table2[[#This Row],[50D EMA]])/Table2[[#This Row],[50D EMA]]</f>
        <v>3.8523062486014183E-3</v>
      </c>
      <c r="U251" s="1">
        <f>(Table2[[#This Row],[Close Price]]-Table2[[#This Row],[200D EMA]])/Table2[[#This Row],[200D EMA]]</f>
        <v>9.2690410936345904E-2</v>
      </c>
      <c r="V251">
        <v>1.03329640847372</v>
      </c>
      <c r="W251">
        <v>316.25</v>
      </c>
      <c r="X251">
        <v>335.1</v>
      </c>
      <c r="Y251">
        <v>316.25</v>
      </c>
      <c r="Z251">
        <v>336.95</v>
      </c>
      <c r="AA251">
        <v>301</v>
      </c>
      <c r="AB251">
        <v>343.7</v>
      </c>
      <c r="AC251" s="1">
        <f>(Table2[[#This Row],[Close Price]]/Table2[[#This Row],[Day Low]])-1</f>
        <v>6.3241106719367224E-3</v>
      </c>
      <c r="AD251" s="1">
        <f>(Table2[[#This Row],[Day High]]/Table2[[#This Row],[Close Price]])-1</f>
        <v>5.294579732914384E-2</v>
      </c>
      <c r="AE251" s="1">
        <f>(Table2[[#This Row],[Close Price]]/Table2[[#This Row],[Current Week Low]])-1</f>
        <v>6.3241106719367224E-3</v>
      </c>
      <c r="AF251" s="1">
        <f>(Table2[[#This Row],[Current Week High]]/Table2[[#This Row],[Close Price]])-1</f>
        <v>5.8758837391987395E-2</v>
      </c>
      <c r="AG251" s="1">
        <f>(Table2[[#This Row],[Close Price]]/Table2[[#This Row],[Current Month Low]])-1</f>
        <v>5.7308970099667844E-2</v>
      </c>
      <c r="AH251" s="1">
        <f>(Table2[[#This Row],[Current Month High]]/Table2[[#This Row],[Close Price]])-1</f>
        <v>7.9968578161822457E-2</v>
      </c>
      <c r="AI251">
        <v>14.0141398271798</v>
      </c>
      <c r="AJ251">
        <v>68.341708542713505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0.04</v>
      </c>
      <c r="AM251" t="s">
        <v>3180</v>
      </c>
      <c r="AN251">
        <v>9.0500000000000007</v>
      </c>
      <c r="AO251" t="s">
        <v>3180</v>
      </c>
      <c r="AP251">
        <v>2.6727253095547E-2</v>
      </c>
      <c r="AQ251">
        <f>(Table2[[#This Row],[Sharpe Ratio]]-AVERAGE(Table2[Sharpe Ratio]))/_xlfn.STDEV.P(Table2[Sharpe Ratio])</f>
        <v>-0.36433097323474561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183</v>
      </c>
      <c r="AT251">
        <f>_xlfn.RANK.AVG(Table2[[#This Row],[6M Return vs Nifty Z-Score]],Table2[6M Return vs Nifty Z-Score])</f>
        <v>229</v>
      </c>
      <c r="AU251">
        <f>_xlfn.RANK.AVG(Table2[[#This Row],[Sharpe Ratio Z-Score]],Table2[Sharpe Ratio Z-Score])</f>
        <v>436</v>
      </c>
      <c r="AV251">
        <f>(Table2[[#This Row],[Rank 1Y]]+Table2[[#This Row],[Rank 6M]]+Table2[[#This Row],[Rank Sharpe]])/3</f>
        <v>282.66666666666669</v>
      </c>
    </row>
    <row r="252" spans="1:48" x14ac:dyDescent="0.3">
      <c r="A252" t="s">
        <v>1676</v>
      </c>
      <c r="B252" t="s">
        <v>1677</v>
      </c>
      <c r="C252" t="s">
        <v>3140</v>
      </c>
      <c r="D252" t="s">
        <v>289</v>
      </c>
      <c r="E252">
        <v>5171.4342279599996</v>
      </c>
      <c r="F252">
        <v>1901.9</v>
      </c>
      <c r="G252">
        <v>33.792012742719201</v>
      </c>
      <c r="H252">
        <f>(Table2[[#This Row],[1Y Return vs Nifty]]-AVERAGE(Table2[1Y Return vs Nifty]))/_xlfn.STDEV.P(Table2[1Y Return vs Nifty])</f>
        <v>0.30449905386551313</v>
      </c>
      <c r="I252">
        <v>-20.477626514687898</v>
      </c>
      <c r="J252">
        <f>(Table2[[#This Row],[1M Return vs Nifty]]-AVERAGE(Table2[1M Return vs Nifty]))/_xlfn.STDEV.P(Table2[1M Return vs Nifty])</f>
        <v>-2.1479211485934355</v>
      </c>
      <c r="K252">
        <v>50.7722091910694</v>
      </c>
      <c r="L252">
        <f>(Table2[[#This Row],[6M Return vs Nifty]]-AVERAGE(Table2[6M Return vs Nifty]))/_xlfn.STDEV.P(Table2[6M Return vs Nifty])</f>
        <v>1.5085278837811815</v>
      </c>
      <c r="M252">
        <v>0.77979361772759603</v>
      </c>
      <c r="N252">
        <f>(Table2[[#This Row],[1W Return vs Nifty]]-AVERAGE(Table2[1W Return vs Nifty]))/_xlfn.STDEV.P(Table2[1W Return vs Nifty])</f>
        <v>-8.8406885025037324E-2</v>
      </c>
      <c r="O252">
        <v>2094.84</v>
      </c>
      <c r="P252">
        <v>2140.9367734040402</v>
      </c>
      <c r="Q252">
        <v>1804.7533034416899</v>
      </c>
      <c r="R252">
        <v>29.5588466994054</v>
      </c>
      <c r="S252" s="1">
        <f>(Table2[[#This Row],[Close Price]]-Table2[[#This Row],[20D EMA]])/Table2[[#This Row],[20D EMA]]</f>
        <v>-9.2102499474900248E-2</v>
      </c>
      <c r="T252" s="1">
        <f>(Table2[[#This Row],[Close Price]]-Table2[[#This Row],[50D EMA]])/Table2[[#This Row],[50D EMA]]</f>
        <v>-0.11165055240000252</v>
      </c>
      <c r="U252" s="1">
        <f>(Table2[[#This Row],[Close Price]]-Table2[[#This Row],[200D EMA]])/Table2[[#This Row],[200D EMA]]</f>
        <v>5.3828241440561461E-2</v>
      </c>
      <c r="V252">
        <v>0.52787854947836199</v>
      </c>
      <c r="W252">
        <v>1885.05</v>
      </c>
      <c r="X252">
        <v>1965.55</v>
      </c>
      <c r="Y252">
        <v>1885.05</v>
      </c>
      <c r="Z252">
        <v>1986.35</v>
      </c>
      <c r="AA252">
        <v>1885.05</v>
      </c>
      <c r="AB252">
        <v>2089</v>
      </c>
      <c r="AC252" s="1">
        <f>(Table2[[#This Row],[Close Price]]/Table2[[#This Row],[Day Low]])-1</f>
        <v>8.9387549401873656E-3</v>
      </c>
      <c r="AD252" s="1">
        <f>(Table2[[#This Row],[Day High]]/Table2[[#This Row],[Close Price]])-1</f>
        <v>3.3466533466533388E-2</v>
      </c>
      <c r="AE252" s="1">
        <f>(Table2[[#This Row],[Close Price]]/Table2[[#This Row],[Current Week Low]])-1</f>
        <v>8.9387549401873656E-3</v>
      </c>
      <c r="AF252" s="1">
        <f>(Table2[[#This Row],[Current Week High]]/Table2[[#This Row],[Close Price]])-1</f>
        <v>4.4402965455596854E-2</v>
      </c>
      <c r="AG252" s="1">
        <f>(Table2[[#This Row],[Close Price]]/Table2[[#This Row],[Current Month Low]])-1</f>
        <v>8.9387549401873656E-3</v>
      </c>
      <c r="AH252" s="1">
        <f>(Table2[[#This Row],[Current Month High]]/Table2[[#This Row],[Close Price]])-1</f>
        <v>9.8375308901624603E-2</v>
      </c>
      <c r="AI252">
        <v>37.762237762237703</v>
      </c>
      <c r="AJ252">
        <v>99.915908971461604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0.09</v>
      </c>
      <c r="AM252" t="s">
        <v>3180</v>
      </c>
      <c r="AN252">
        <v>-5.26</v>
      </c>
      <c r="AO252" t="s">
        <v>3181</v>
      </c>
      <c r="AP252">
        <v>-1.1952703904807E-2</v>
      </c>
      <c r="AQ252">
        <f>(Table2[[#This Row],[Sharpe Ratio]]-AVERAGE(Table2[Sharpe Ratio]))/_xlfn.STDEV.P(Table2[Sharpe Ratio])</f>
        <v>-0.82055723787333135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208</v>
      </c>
      <c r="AT252">
        <f>_xlfn.RANK.AVG(Table2[[#This Row],[6M Return vs Nifty Z-Score]],Table2[6M Return vs Nifty Z-Score])</f>
        <v>56</v>
      </c>
      <c r="AU252">
        <f>_xlfn.RANK.AVG(Table2[[#This Row],[Sharpe Ratio Z-Score]],Table2[Sharpe Ratio Z-Score])</f>
        <v>585</v>
      </c>
      <c r="AV252">
        <f>(Table2[[#This Row],[Rank 1Y]]+Table2[[#This Row],[Rank 6M]]+Table2[[#This Row],[Rank Sharpe]])/3</f>
        <v>283</v>
      </c>
    </row>
    <row r="253" spans="1:48" x14ac:dyDescent="0.3">
      <c r="A253" t="s">
        <v>1877</v>
      </c>
      <c r="B253" t="s">
        <v>1878</v>
      </c>
      <c r="C253" t="s">
        <v>3129</v>
      </c>
      <c r="D253" t="s">
        <v>516</v>
      </c>
      <c r="E253">
        <v>3919.2919863900001</v>
      </c>
      <c r="F253">
        <v>67.290000000000006</v>
      </c>
      <c r="G253">
        <v>46.751390193050597</v>
      </c>
      <c r="H253">
        <f>(Table2[[#This Row],[1Y Return vs Nifty]]-AVERAGE(Table2[1Y Return vs Nifty]))/_xlfn.STDEV.P(Table2[1Y Return vs Nifty])</f>
        <v>0.55194564578826744</v>
      </c>
      <c r="I253">
        <v>10.793269356167899</v>
      </c>
      <c r="J253">
        <f>(Table2[[#This Row],[1M Return vs Nifty]]-AVERAGE(Table2[1M Return vs Nifty]))/_xlfn.STDEV.P(Table2[1M Return vs Nifty])</f>
        <v>1.3111381539735729</v>
      </c>
      <c r="K253">
        <v>38.471749410114903</v>
      </c>
      <c r="L253">
        <f>(Table2[[#This Row],[6M Return vs Nifty]]-AVERAGE(Table2[6M Return vs Nifty]))/_xlfn.STDEV.P(Table2[6M Return vs Nifty])</f>
        <v>1.0944513094466917</v>
      </c>
      <c r="M253">
        <v>20.066693823843199</v>
      </c>
      <c r="N253">
        <f>(Table2[[#This Row],[1W Return vs Nifty]]-AVERAGE(Table2[1W Return vs Nifty]))/_xlfn.STDEV.P(Table2[1W Return vs Nifty])</f>
        <v>3.8442571332564626</v>
      </c>
      <c r="O253">
        <v>62.51</v>
      </c>
      <c r="P253">
        <v>59.098840816835903</v>
      </c>
      <c r="Q253">
        <v>51.798430858020602</v>
      </c>
      <c r="R253">
        <v>64.765748163426593</v>
      </c>
      <c r="S253" s="1">
        <f>(Table2[[#This Row],[Close Price]]-Table2[[#This Row],[20D EMA]])/Table2[[#This Row],[20D EMA]]</f>
        <v>7.6467765157574918E-2</v>
      </c>
      <c r="T253" s="1">
        <f>(Table2[[#This Row],[Close Price]]-Table2[[#This Row],[50D EMA]])/Table2[[#This Row],[50D EMA]]</f>
        <v>0.13860101264170024</v>
      </c>
      <c r="U253" s="1">
        <f>(Table2[[#This Row],[Close Price]]-Table2[[#This Row],[200D EMA]])/Table2[[#This Row],[200D EMA]]</f>
        <v>0.29907410099818982</v>
      </c>
      <c r="V253">
        <v>0.98242840052135005</v>
      </c>
      <c r="W253">
        <v>66.62</v>
      </c>
      <c r="X253">
        <v>70.87</v>
      </c>
      <c r="Y253">
        <v>66.62</v>
      </c>
      <c r="Z253">
        <v>71.900000000000006</v>
      </c>
      <c r="AA253">
        <v>57.5</v>
      </c>
      <c r="AB253">
        <v>71.900000000000006</v>
      </c>
      <c r="AC253" s="1">
        <f>(Table2[[#This Row],[Close Price]]/Table2[[#This Row],[Day Low]])-1</f>
        <v>1.0057039927949596E-2</v>
      </c>
      <c r="AD253" s="1">
        <f>(Table2[[#This Row],[Day High]]/Table2[[#This Row],[Close Price]])-1</f>
        <v>5.3202556100460763E-2</v>
      </c>
      <c r="AE253" s="1">
        <f>(Table2[[#This Row],[Close Price]]/Table2[[#This Row],[Current Week Low]])-1</f>
        <v>1.0057039927949596E-2</v>
      </c>
      <c r="AF253" s="1">
        <f>(Table2[[#This Row],[Current Week High]]/Table2[[#This Row],[Close Price]])-1</f>
        <v>6.8509436766235776E-2</v>
      </c>
      <c r="AG253" s="1">
        <f>(Table2[[#This Row],[Close Price]]/Table2[[#This Row],[Current Month Low]])-1</f>
        <v>0.17026086956521747</v>
      </c>
      <c r="AH253" s="1">
        <f>(Table2[[#This Row],[Current Month High]]/Table2[[#This Row],[Close Price]])-1</f>
        <v>6.8509436766235776E-2</v>
      </c>
      <c r="AI253">
        <v>6.8509436766235696</v>
      </c>
      <c r="AJ253">
        <v>102.375939849624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0.11</v>
      </c>
      <c r="AM253" t="s">
        <v>3180</v>
      </c>
      <c r="AN253">
        <v>19.649999999999999</v>
      </c>
      <c r="AO253" t="s">
        <v>3180</v>
      </c>
      <c r="AP253">
        <v>-2.7511402366218001E-2</v>
      </c>
      <c r="AQ253">
        <f>(Table2[[#This Row],[Sharpe Ratio]]-AVERAGE(Table2[Sharpe Ratio]))/_xlfn.STDEV.P(Table2[Sharpe Ratio])</f>
        <v>-1.0040705463711326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5.7977216960938618</v>
      </c>
      <c r="AS253">
        <f>_xlfn.RANK.AVG(Table2[[#This Row],[1Y Return vs Nifty Z-Score]],Table2[1Y Return vs Nifty Z-Score])</f>
        <v>155</v>
      </c>
      <c r="AT253">
        <f>_xlfn.RANK.AVG(Table2[[#This Row],[6M Return vs Nifty Z-Score]],Table2[6M Return vs Nifty Z-Score])</f>
        <v>81</v>
      </c>
      <c r="AU253">
        <f>_xlfn.RANK.AVG(Table2[[#This Row],[Sharpe Ratio Z-Score]],Table2[Sharpe Ratio Z-Score])</f>
        <v>616</v>
      </c>
      <c r="AV253">
        <f>(Table2[[#This Row],[Rank 1Y]]+Table2[[#This Row],[Rank 6M]]+Table2[[#This Row],[Rank Sharpe]])/3</f>
        <v>284</v>
      </c>
    </row>
    <row r="254" spans="1:48" x14ac:dyDescent="0.3">
      <c r="A254" t="s">
        <v>1095</v>
      </c>
      <c r="B254" t="s">
        <v>1096</v>
      </c>
      <c r="C254" t="s">
        <v>3140</v>
      </c>
      <c r="D254" t="s">
        <v>423</v>
      </c>
      <c r="E254">
        <v>11329.573771224999</v>
      </c>
      <c r="F254">
        <v>2317.5500000000002</v>
      </c>
      <c r="G254">
        <v>-12.6358171468029</v>
      </c>
      <c r="H254">
        <f>(Table2[[#This Row],[1Y Return vs Nifty]]-AVERAGE(Table2[1Y Return vs Nifty]))/_xlfn.STDEV.P(Table2[1Y Return vs Nifty])</f>
        <v>-0.58199478587042641</v>
      </c>
      <c r="I254">
        <v>-6.91846298599003</v>
      </c>
      <c r="J254">
        <f>(Table2[[#This Row],[1M Return vs Nifty]]-AVERAGE(Table2[1M Return vs Nifty]))/_xlfn.STDEV.P(Table2[1M Return vs Nifty])</f>
        <v>-0.6480616328102029</v>
      </c>
      <c r="K254">
        <v>7.6141499616894404</v>
      </c>
      <c r="L254">
        <f>(Table2[[#This Row],[6M Return vs Nifty]]-AVERAGE(Table2[6M Return vs Nifty]))/_xlfn.STDEV.P(Table2[6M Return vs Nifty])</f>
        <v>5.5676393766397304E-2</v>
      </c>
      <c r="M254">
        <v>6.1638714161229897</v>
      </c>
      <c r="N254">
        <f>(Table2[[#This Row],[1W Return vs Nifty]]-AVERAGE(Table2[1W Return vs Nifty]))/_xlfn.STDEV.P(Table2[1W Return vs Nifty])</f>
        <v>1.0094247417837092</v>
      </c>
      <c r="O254">
        <v>2297.96</v>
      </c>
      <c r="P254">
        <v>2340.2049283627798</v>
      </c>
      <c r="Q254">
        <v>2170.6467575776101</v>
      </c>
      <c r="R254">
        <v>59.249989891967402</v>
      </c>
      <c r="S254" s="1">
        <f>(Table2[[#This Row],[Close Price]]-Table2[[#This Row],[20D EMA]])/Table2[[#This Row],[20D EMA]]</f>
        <v>8.524952566624373E-3</v>
      </c>
      <c r="T254" s="1">
        <f>(Table2[[#This Row],[Close Price]]-Table2[[#This Row],[50D EMA]])/Table2[[#This Row],[50D EMA]]</f>
        <v>-9.680745514295255E-3</v>
      </c>
      <c r="U254" s="1">
        <f>(Table2[[#This Row],[Close Price]]-Table2[[#This Row],[200D EMA]])/Table2[[#This Row],[200D EMA]]</f>
        <v>6.7677175896796143E-2</v>
      </c>
      <c r="V254">
        <v>0.48680432113703198</v>
      </c>
      <c r="W254">
        <v>2272.4499999999998</v>
      </c>
      <c r="X254">
        <v>2331.9</v>
      </c>
      <c r="Y254">
        <v>2150.5</v>
      </c>
      <c r="Z254">
        <v>2331.9</v>
      </c>
      <c r="AA254">
        <v>2150.5</v>
      </c>
      <c r="AB254">
        <v>2331.9</v>
      </c>
      <c r="AC254" s="1">
        <f>(Table2[[#This Row],[Close Price]]/Table2[[#This Row],[Day Low]])-1</f>
        <v>1.9846421263394198E-2</v>
      </c>
      <c r="AD254" s="1">
        <f>(Table2[[#This Row],[Day High]]/Table2[[#This Row],[Close Price]])-1</f>
        <v>6.1918836702552493E-3</v>
      </c>
      <c r="AE254" s="1">
        <f>(Table2[[#This Row],[Close Price]]/Table2[[#This Row],[Current Week Low]])-1</f>
        <v>7.7679609393164428E-2</v>
      </c>
      <c r="AF254" s="1">
        <f>(Table2[[#This Row],[Current Week High]]/Table2[[#This Row],[Close Price]])-1</f>
        <v>6.1918836702552493E-3</v>
      </c>
      <c r="AG254" s="1">
        <f>(Table2[[#This Row],[Close Price]]/Table2[[#This Row],[Current Month Low]])-1</f>
        <v>7.7679609393164428E-2</v>
      </c>
      <c r="AH254" s="1">
        <f>(Table2[[#This Row],[Current Month High]]/Table2[[#This Row],[Close Price]])-1</f>
        <v>6.1918836702552493E-3</v>
      </c>
      <c r="AI254">
        <v>16.502340834070399</v>
      </c>
      <c r="AJ254">
        <v>40.576853087468102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0.1</v>
      </c>
      <c r="AM254" t="s">
        <v>3180</v>
      </c>
      <c r="AN254">
        <v>4.28</v>
      </c>
      <c r="AO254" t="s">
        <v>3180</v>
      </c>
      <c r="AP254">
        <v>0.188844119129636</v>
      </c>
      <c r="AQ254">
        <f>(Table2[[#This Row],[Sharpe Ratio]]-AVERAGE(Table2[Sharpe Ratio]))/_xlfn.STDEV.P(Table2[Sharpe Ratio])</f>
        <v>1.5478214168252933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529</v>
      </c>
      <c r="AT254">
        <f>_xlfn.RANK.AVG(Table2[[#This Row],[6M Return vs Nifty Z-Score]],Table2[6M Return vs Nifty Z-Score])</f>
        <v>285</v>
      </c>
      <c r="AU254">
        <f>_xlfn.RANK.AVG(Table2[[#This Row],[Sharpe Ratio Z-Score]],Table2[Sharpe Ratio Z-Score])</f>
        <v>39</v>
      </c>
      <c r="AV254">
        <f>(Table2[[#This Row],[Rank 1Y]]+Table2[[#This Row],[Rank 6M]]+Table2[[#This Row],[Rank Sharpe]])/3</f>
        <v>284.33333333333331</v>
      </c>
    </row>
    <row r="255" spans="1:48" x14ac:dyDescent="0.3">
      <c r="A255" t="s">
        <v>850</v>
      </c>
      <c r="B255" t="s">
        <v>851</v>
      </c>
      <c r="C255" t="s">
        <v>3142</v>
      </c>
      <c r="D255" t="s">
        <v>144</v>
      </c>
      <c r="E255">
        <v>17953.028400715</v>
      </c>
      <c r="F255">
        <v>1597.3</v>
      </c>
      <c r="G255">
        <v>77.257724490303801</v>
      </c>
      <c r="H255">
        <f>(Table2[[#This Row],[1Y Return vs Nifty]]-AVERAGE(Table2[1Y Return vs Nifty]))/_xlfn.STDEV.P(Table2[1Y Return vs Nifty])</f>
        <v>1.1344341551972208</v>
      </c>
      <c r="I255">
        <v>-1.69761554786105</v>
      </c>
      <c r="J255">
        <f>(Table2[[#This Row],[1M Return vs Nifty]]-AVERAGE(Table2[1M Return vs Nifty]))/_xlfn.STDEV.P(Table2[1M Return vs Nifty])</f>
        <v>-7.0552725718921905E-2</v>
      </c>
      <c r="K255">
        <v>-8.2187501672036607</v>
      </c>
      <c r="L255">
        <f>(Table2[[#This Row],[6M Return vs Nifty]]-AVERAGE(Table2[6M Return vs Nifty]))/_xlfn.STDEV.P(Table2[6M Return vs Nifty])</f>
        <v>-0.47731449957429212</v>
      </c>
      <c r="M255">
        <v>5.8537411642741199</v>
      </c>
      <c r="N255">
        <f>(Table2[[#This Row],[1W Return vs Nifty]]-AVERAGE(Table2[1W Return vs Nifty]))/_xlfn.STDEV.P(Table2[1W Return vs Nifty])</f>
        <v>0.94618813717682182</v>
      </c>
      <c r="O255">
        <v>1640.79</v>
      </c>
      <c r="P255">
        <v>1706.1103911222699</v>
      </c>
      <c r="Q255">
        <v>1607.63995572353</v>
      </c>
      <c r="R255">
        <v>43.933164627457202</v>
      </c>
      <c r="S255" s="1">
        <f>(Table2[[#This Row],[Close Price]]-Table2[[#This Row],[20D EMA]])/Table2[[#This Row],[20D EMA]]</f>
        <v>-2.6505524777698554E-2</v>
      </c>
      <c r="T255" s="1">
        <f>(Table2[[#This Row],[Close Price]]-Table2[[#This Row],[50D EMA]])/Table2[[#This Row],[50D EMA]]</f>
        <v>-6.3776876155531223E-2</v>
      </c>
      <c r="U255" s="1">
        <f>(Table2[[#This Row],[Close Price]]-Table2[[#This Row],[200D EMA]])/Table2[[#This Row],[200D EMA]]</f>
        <v>-6.4317608471459262E-3</v>
      </c>
      <c r="V255">
        <v>0.859842330885075</v>
      </c>
      <c r="W255">
        <v>1590</v>
      </c>
      <c r="X255">
        <v>1655.55</v>
      </c>
      <c r="Y255">
        <v>1566.9</v>
      </c>
      <c r="Z255">
        <v>1655.55</v>
      </c>
      <c r="AA255">
        <v>1543.05</v>
      </c>
      <c r="AB255">
        <v>1695.65</v>
      </c>
      <c r="AC255" s="1">
        <f>(Table2[[#This Row],[Close Price]]/Table2[[#This Row],[Day Low]])-1</f>
        <v>4.5911949685535358E-3</v>
      </c>
      <c r="AD255" s="1">
        <f>(Table2[[#This Row],[Day High]]/Table2[[#This Row],[Close Price]])-1</f>
        <v>3.6467789394603489E-2</v>
      </c>
      <c r="AE255" s="1">
        <f>(Table2[[#This Row],[Close Price]]/Table2[[#This Row],[Current Week Low]])-1</f>
        <v>1.9401365754036615E-2</v>
      </c>
      <c r="AF255" s="1">
        <f>(Table2[[#This Row],[Current Week High]]/Table2[[#This Row],[Close Price]])-1</f>
        <v>3.6467789394603489E-2</v>
      </c>
      <c r="AG255" s="1">
        <f>(Table2[[#This Row],[Close Price]]/Table2[[#This Row],[Current Month Low]])-1</f>
        <v>3.5157642331745675E-2</v>
      </c>
      <c r="AH255" s="1">
        <f>(Table2[[#This Row],[Current Month High]]/Table2[[#This Row],[Close Price]])-1</f>
        <v>6.1572653853377624E-2</v>
      </c>
      <c r="AI255">
        <v>35.278495803668498</v>
      </c>
      <c r="AJ255">
        <v>102.59988289036001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0</v>
      </c>
      <c r="AM255" t="s">
        <v>3182</v>
      </c>
      <c r="AN255">
        <v>3.09</v>
      </c>
      <c r="AO255" t="s">
        <v>3180</v>
      </c>
      <c r="AP255">
        <v>6.9949301150393994E-2</v>
      </c>
      <c r="AQ255">
        <f>(Table2[[#This Row],[Sharpe Ratio]]-AVERAGE(Table2[Sharpe Ratio]))/_xlfn.STDEV.P(Table2[Sharpe Ratio])</f>
        <v>0.14546880585786878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84</v>
      </c>
      <c r="AT255">
        <f>_xlfn.RANK.AVG(Table2[[#This Row],[6M Return vs Nifty Z-Score]],Table2[6M Return vs Nifty Z-Score])</f>
        <v>471</v>
      </c>
      <c r="AU255">
        <f>_xlfn.RANK.AVG(Table2[[#This Row],[Sharpe Ratio Z-Score]],Table2[Sharpe Ratio Z-Score])</f>
        <v>302</v>
      </c>
      <c r="AV255">
        <f>(Table2[[#This Row],[Rank 1Y]]+Table2[[#This Row],[Rank 6M]]+Table2[[#This Row],[Rank Sharpe]])/3</f>
        <v>285.66666666666669</v>
      </c>
    </row>
    <row r="256" spans="1:48" x14ac:dyDescent="0.3">
      <c r="A256" t="s">
        <v>1672</v>
      </c>
      <c r="B256" t="s">
        <v>1673</v>
      </c>
      <c r="C256" t="s">
        <v>3133</v>
      </c>
      <c r="D256" t="s">
        <v>248</v>
      </c>
      <c r="E256">
        <v>5262.6192829000001</v>
      </c>
      <c r="F256">
        <v>613</v>
      </c>
      <c r="G256">
        <v>34.018707396256097</v>
      </c>
      <c r="H256">
        <f>(Table2[[#This Row],[1Y Return vs Nifty]]-AVERAGE(Table2[1Y Return vs Nifty]))/_xlfn.STDEV.P(Table2[1Y Return vs Nifty])</f>
        <v>0.30882756575891279</v>
      </c>
      <c r="I256">
        <v>1.1685850236402999</v>
      </c>
      <c r="J256">
        <f>(Table2[[#This Row],[1M Return vs Nifty]]-AVERAGE(Table2[1M Return vs Nifty]))/_xlfn.STDEV.P(Table2[1M Return vs Nifty])</f>
        <v>0.24649472283578086</v>
      </c>
      <c r="K256">
        <v>29.386034879479201</v>
      </c>
      <c r="L256">
        <f>(Table2[[#This Row],[6M Return vs Nifty]]-AVERAGE(Table2[6M Return vs Nifty]))/_xlfn.STDEV.P(Table2[6M Return vs Nifty])</f>
        <v>0.78859432399872254</v>
      </c>
      <c r="M256">
        <v>-7.3935954567861204</v>
      </c>
      <c r="N256">
        <f>(Table2[[#This Row],[1W Return vs Nifty]]-AVERAGE(Table2[1W Return vs Nifty]))/_xlfn.STDEV.P(Table2[1W Return vs Nifty])</f>
        <v>-1.7549884910502023</v>
      </c>
      <c r="O256">
        <v>634.79</v>
      </c>
      <c r="P256">
        <v>596.295104462773</v>
      </c>
      <c r="Q256">
        <v>493.47106564498603</v>
      </c>
      <c r="R256">
        <v>34.606359107565901</v>
      </c>
      <c r="S256" s="1">
        <f>(Table2[[#This Row],[Close Price]]-Table2[[#This Row],[20D EMA]])/Table2[[#This Row],[20D EMA]]</f>
        <v>-3.4326312638825386E-2</v>
      </c>
      <c r="T256" s="1">
        <f>(Table2[[#This Row],[Close Price]]-Table2[[#This Row],[50D EMA]])/Table2[[#This Row],[50D EMA]]</f>
        <v>2.8014477080567576E-2</v>
      </c>
      <c r="U256" s="1">
        <f>(Table2[[#This Row],[Close Price]]-Table2[[#This Row],[200D EMA]])/Table2[[#This Row],[200D EMA]]</f>
        <v>0.24222075553464309</v>
      </c>
      <c r="V256">
        <v>0.80972118274952098</v>
      </c>
      <c r="W256">
        <v>609</v>
      </c>
      <c r="X256">
        <v>632</v>
      </c>
      <c r="Y256">
        <v>597.45000000000005</v>
      </c>
      <c r="Z256">
        <v>632.20000000000005</v>
      </c>
      <c r="AA256">
        <v>597.45000000000005</v>
      </c>
      <c r="AB256">
        <v>693</v>
      </c>
      <c r="AC256" s="1">
        <f>(Table2[[#This Row],[Close Price]]/Table2[[#This Row],[Day Low]])-1</f>
        <v>6.5681444991789739E-3</v>
      </c>
      <c r="AD256" s="1">
        <f>(Table2[[#This Row],[Day High]]/Table2[[#This Row],[Close Price]])-1</f>
        <v>3.0995106035889064E-2</v>
      </c>
      <c r="AE256" s="1">
        <f>(Table2[[#This Row],[Close Price]]/Table2[[#This Row],[Current Week Low]])-1</f>
        <v>2.6027282617792302E-2</v>
      </c>
      <c r="AF256" s="1">
        <f>(Table2[[#This Row],[Current Week High]]/Table2[[#This Row],[Close Price]])-1</f>
        <v>3.132137030995108E-2</v>
      </c>
      <c r="AG256" s="1">
        <f>(Table2[[#This Row],[Close Price]]/Table2[[#This Row],[Current Month Low]])-1</f>
        <v>2.6027282617792302E-2</v>
      </c>
      <c r="AH256" s="1">
        <f>(Table2[[#This Row],[Current Month High]]/Table2[[#This Row],[Close Price]])-1</f>
        <v>0.13050570962479613</v>
      </c>
      <c r="AI256">
        <v>13.0505709624796</v>
      </c>
      <c r="AJ256">
        <v>70.2777777777777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0.22</v>
      </c>
      <c r="AM256" t="s">
        <v>3180</v>
      </c>
      <c r="AN256">
        <v>-5.64</v>
      </c>
      <c r="AO256" t="s">
        <v>3181</v>
      </c>
      <c r="AQ256">
        <f>(Table2[[#This Row],[Sharpe Ratio]]-AVERAGE(Table2[Sharpe Ratio]))/_xlfn.STDEV.P(Table2[Sharpe Ratio])</f>
        <v>-0.67957627828303946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-1.0906481567398254</v>
      </c>
      <c r="AS256">
        <f>_xlfn.RANK.AVG(Table2[[#This Row],[1Y Return vs Nifty Z-Score]],Table2[1Y Return vs Nifty Z-Score])</f>
        <v>205</v>
      </c>
      <c r="AT256">
        <f>_xlfn.RANK.AVG(Table2[[#This Row],[6M Return vs Nifty Z-Score]],Table2[6M Return vs Nifty Z-Score])</f>
        <v>115</v>
      </c>
      <c r="AU256">
        <f>_xlfn.RANK.AVG(Table2[[#This Row],[Sharpe Ratio Z-Score]],Table2[Sharpe Ratio Z-Score])</f>
        <v>538</v>
      </c>
      <c r="AV256">
        <f>(Table2[[#This Row],[Rank 1Y]]+Table2[[#This Row],[Rank 6M]]+Table2[[#This Row],[Rank Sharpe]])/3</f>
        <v>286</v>
      </c>
    </row>
    <row r="257" spans="1:48" x14ac:dyDescent="0.3">
      <c r="A257" t="s">
        <v>1069</v>
      </c>
      <c r="B257" t="s">
        <v>1070</v>
      </c>
      <c r="C257" t="s">
        <v>3138</v>
      </c>
      <c r="D257" t="s">
        <v>69</v>
      </c>
      <c r="E257">
        <v>11913</v>
      </c>
      <c r="F257">
        <v>79.42</v>
      </c>
      <c r="G257">
        <v>25.991029097188498</v>
      </c>
      <c r="H257">
        <f>(Table2[[#This Row],[1Y Return vs Nifty]]-AVERAGE(Table2[1Y Return vs Nifty]))/_xlfn.STDEV.P(Table2[1Y Return vs Nifty])</f>
        <v>0.15554692833865352</v>
      </c>
      <c r="I257">
        <v>-4.5906323216747502</v>
      </c>
      <c r="J257">
        <f>(Table2[[#This Row],[1M Return vs Nifty]]-AVERAGE(Table2[1M Return vs Nifty]))/_xlfn.STDEV.P(Table2[1M Return vs Nifty])</f>
        <v>-0.39056647349482815</v>
      </c>
      <c r="K257">
        <v>6.7286744806113399</v>
      </c>
      <c r="L257">
        <f>(Table2[[#This Row],[6M Return vs Nifty]]-AVERAGE(Table2[6M Return vs Nifty]))/_xlfn.STDEV.P(Table2[6M Return vs Nifty])</f>
        <v>2.5868186561840895E-2</v>
      </c>
      <c r="M257">
        <v>3.4695976874636498</v>
      </c>
      <c r="N257">
        <f>(Table2[[#This Row],[1W Return vs Nifty]]-AVERAGE(Table2[1W Return vs Nifty]))/_xlfn.STDEV.P(Table2[1W Return vs Nifty])</f>
        <v>0.46005323911269003</v>
      </c>
      <c r="O257">
        <v>79.78</v>
      </c>
      <c r="P257">
        <v>84.167191329076999</v>
      </c>
      <c r="Q257">
        <v>80.645029756941099</v>
      </c>
      <c r="R257">
        <v>52.013580197568103</v>
      </c>
      <c r="S257" s="1">
        <f>(Table2[[#This Row],[Close Price]]-Table2[[#This Row],[20D EMA]])/Table2[[#This Row],[20D EMA]]</f>
        <v>-4.5124091250940013E-3</v>
      </c>
      <c r="T257" s="1">
        <f>(Table2[[#This Row],[Close Price]]-Table2[[#This Row],[50D EMA]])/Table2[[#This Row],[50D EMA]]</f>
        <v>-5.6401921629016021E-2</v>
      </c>
      <c r="U257" s="1">
        <f>(Table2[[#This Row],[Close Price]]-Table2[[#This Row],[200D EMA]])/Table2[[#This Row],[200D EMA]]</f>
        <v>-1.5190393761813442E-2</v>
      </c>
      <c r="V257">
        <v>0.80419903764442502</v>
      </c>
      <c r="W257">
        <v>77.790000000000006</v>
      </c>
      <c r="X257">
        <v>85.44</v>
      </c>
      <c r="Y257">
        <v>77.12</v>
      </c>
      <c r="Z257">
        <v>85.44</v>
      </c>
      <c r="AA257">
        <v>76.23</v>
      </c>
      <c r="AB257">
        <v>85.44</v>
      </c>
      <c r="AC257" s="1">
        <f>(Table2[[#This Row],[Close Price]]/Table2[[#This Row],[Day Low]])-1</f>
        <v>2.0953850109268535E-2</v>
      </c>
      <c r="AD257" s="1">
        <f>(Table2[[#This Row],[Day High]]/Table2[[#This Row],[Close Price]])-1</f>
        <v>7.579954671367406E-2</v>
      </c>
      <c r="AE257" s="1">
        <f>(Table2[[#This Row],[Close Price]]/Table2[[#This Row],[Current Week Low]])-1</f>
        <v>2.9823651452282052E-2</v>
      </c>
      <c r="AF257" s="1">
        <f>(Table2[[#This Row],[Current Week High]]/Table2[[#This Row],[Close Price]])-1</f>
        <v>7.579954671367406E-2</v>
      </c>
      <c r="AG257" s="1">
        <f>(Table2[[#This Row],[Close Price]]/Table2[[#This Row],[Current Month Low]])-1</f>
        <v>4.1847041847041799E-2</v>
      </c>
      <c r="AH257" s="1">
        <f>(Table2[[#This Row],[Current Month High]]/Table2[[#This Row],[Close Price]])-1</f>
        <v>7.579954671367406E-2</v>
      </c>
      <c r="AI257">
        <v>65.953160412994194</v>
      </c>
      <c r="AJ257">
        <v>59.158316633266502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-0.21</v>
      </c>
      <c r="AM257" t="s">
        <v>3181</v>
      </c>
      <c r="AN257">
        <v>8.19</v>
      </c>
      <c r="AO257" t="s">
        <v>3180</v>
      </c>
      <c r="AP257">
        <v>7.0218598016175998E-2</v>
      </c>
      <c r="AQ257">
        <f>(Table2[[#This Row],[Sharpe Ratio]]-AVERAGE(Table2[Sharpe Ratio]))/_xlfn.STDEV.P(Table2[Sharpe Ratio])</f>
        <v>0.14864513573728094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257</v>
      </c>
      <c r="AT257">
        <f>_xlfn.RANK.AVG(Table2[[#This Row],[6M Return vs Nifty Z-Score]],Table2[6M Return vs Nifty Z-Score])</f>
        <v>301</v>
      </c>
      <c r="AU257">
        <f>_xlfn.RANK.AVG(Table2[[#This Row],[Sharpe Ratio Z-Score]],Table2[Sharpe Ratio Z-Score])</f>
        <v>301</v>
      </c>
      <c r="AV257">
        <f>(Table2[[#This Row],[Rank 1Y]]+Table2[[#This Row],[Rank 6M]]+Table2[[#This Row],[Rank Sharpe]])/3</f>
        <v>286.33333333333331</v>
      </c>
    </row>
    <row r="258" spans="1:48" x14ac:dyDescent="0.3">
      <c r="A258" t="s">
        <v>1863</v>
      </c>
      <c r="B258" t="s">
        <v>1864</v>
      </c>
      <c r="C258" t="s">
        <v>3139</v>
      </c>
      <c r="D258" t="s">
        <v>88</v>
      </c>
      <c r="E258">
        <v>3961.2702061499999</v>
      </c>
      <c r="F258">
        <v>983.1</v>
      </c>
      <c r="G258">
        <v>12.260093875735</v>
      </c>
      <c r="H258">
        <f>(Table2[[#This Row],[1Y Return vs Nifty]]-AVERAGE(Table2[1Y Return vs Nifty]))/_xlfn.STDEV.P(Table2[1Y Return vs Nifty])</f>
        <v>-0.10663180188838313</v>
      </c>
      <c r="I258">
        <v>-3.24124077113916</v>
      </c>
      <c r="J258">
        <f>(Table2[[#This Row],[1M Return vs Nifty]]-AVERAGE(Table2[1M Return vs Nifty]))/_xlfn.STDEV.P(Table2[1M Return vs Nifty])</f>
        <v>-0.2413022690101834</v>
      </c>
      <c r="K258">
        <v>33.072279903029902</v>
      </c>
      <c r="L258">
        <f>(Table2[[#This Row],[6M Return vs Nifty]]-AVERAGE(Table2[6M Return vs Nifty]))/_xlfn.STDEV.P(Table2[6M Return vs Nifty])</f>
        <v>0.91268624728380399</v>
      </c>
      <c r="M258">
        <v>0.48468780825186802</v>
      </c>
      <c r="N258">
        <f>(Table2[[#This Row],[1W Return vs Nifty]]-AVERAGE(Table2[1W Return vs Nifty]))/_xlfn.STDEV.P(Table2[1W Return vs Nifty])</f>
        <v>-0.1485799551456074</v>
      </c>
      <c r="O258">
        <v>1029.27</v>
      </c>
      <c r="P258">
        <v>1075.0140917036999</v>
      </c>
      <c r="Q258">
        <v>1014.21697372569</v>
      </c>
      <c r="R258">
        <v>37.974054176964799</v>
      </c>
      <c r="S258" s="1">
        <f>(Table2[[#This Row],[Close Price]]-Table2[[#This Row],[20D EMA]])/Table2[[#This Row],[20D EMA]]</f>
        <v>-4.4857034597335935E-2</v>
      </c>
      <c r="T258" s="1">
        <f>(Table2[[#This Row],[Close Price]]-Table2[[#This Row],[50D EMA]])/Table2[[#This Row],[50D EMA]]</f>
        <v>-8.5500359867872008E-2</v>
      </c>
      <c r="U258" s="1">
        <f>(Table2[[#This Row],[Close Price]]-Table2[[#This Row],[200D EMA]])/Table2[[#This Row],[200D EMA]]</f>
        <v>-3.0680785800086593E-2</v>
      </c>
      <c r="V258">
        <v>1.3756213101028201</v>
      </c>
      <c r="W258">
        <v>980</v>
      </c>
      <c r="X258">
        <v>1019.25</v>
      </c>
      <c r="Y258">
        <v>980</v>
      </c>
      <c r="Z258">
        <v>1037.25</v>
      </c>
      <c r="AA258">
        <v>980</v>
      </c>
      <c r="AB258">
        <v>1091</v>
      </c>
      <c r="AC258" s="1">
        <f>(Table2[[#This Row],[Close Price]]/Table2[[#This Row],[Day Low]])-1</f>
        <v>3.1632653061224314E-3</v>
      </c>
      <c r="AD258" s="1">
        <f>(Table2[[#This Row],[Day High]]/Table2[[#This Row],[Close Price]])-1</f>
        <v>3.6771437290204378E-2</v>
      </c>
      <c r="AE258" s="1">
        <f>(Table2[[#This Row],[Close Price]]/Table2[[#This Row],[Current Week Low]])-1</f>
        <v>3.1632653061224314E-3</v>
      </c>
      <c r="AF258" s="1">
        <f>(Table2[[#This Row],[Current Week High]]/Table2[[#This Row],[Close Price]])-1</f>
        <v>5.5080866646322724E-2</v>
      </c>
      <c r="AG258" s="1">
        <f>(Table2[[#This Row],[Close Price]]/Table2[[#This Row],[Current Month Low]])-1</f>
        <v>3.1632653061224314E-3</v>
      </c>
      <c r="AH258" s="1">
        <f>(Table2[[#This Row],[Current Month High]]/Table2[[#This Row],[Close Price]])-1</f>
        <v>0.10975485708473198</v>
      </c>
      <c r="AI258">
        <v>62.007934086054298</v>
      </c>
      <c r="AJ258">
        <v>61.163934426229503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0</v>
      </c>
      <c r="AM258">
        <v>0</v>
      </c>
      <c r="AN258">
        <v>6.06</v>
      </c>
      <c r="AO258" t="s">
        <v>3180</v>
      </c>
      <c r="AP258">
        <v>2.7607644437893999E-2</v>
      </c>
      <c r="AQ258">
        <f>(Table2[[#This Row],[Sharpe Ratio]]-AVERAGE(Table2[Sharpe Ratio]))/_xlfn.STDEV.P(Table2[Sharpe Ratio])</f>
        <v>-0.35394684448466851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331</v>
      </c>
      <c r="AT258">
        <f>_xlfn.RANK.AVG(Table2[[#This Row],[6M Return vs Nifty Z-Score]],Table2[6M Return vs Nifty Z-Score])</f>
        <v>98</v>
      </c>
      <c r="AU258">
        <f>_xlfn.RANK.AVG(Table2[[#This Row],[Sharpe Ratio Z-Score]],Table2[Sharpe Ratio Z-Score])</f>
        <v>434</v>
      </c>
      <c r="AV258">
        <f>(Table2[[#This Row],[Rank 1Y]]+Table2[[#This Row],[Rank 6M]]+Table2[[#This Row],[Rank Sharpe]])/3</f>
        <v>287.66666666666669</v>
      </c>
    </row>
    <row r="259" spans="1:48" x14ac:dyDescent="0.3">
      <c r="A259" t="s">
        <v>416</v>
      </c>
      <c r="B259" t="s">
        <v>417</v>
      </c>
      <c r="C259" t="s">
        <v>3142</v>
      </c>
      <c r="D259" t="s">
        <v>144</v>
      </c>
      <c r="E259">
        <v>53376.565867949997</v>
      </c>
      <c r="F259">
        <v>1493.05</v>
      </c>
      <c r="G259">
        <v>26.228446652344299</v>
      </c>
      <c r="H259">
        <f>(Table2[[#This Row],[1Y Return vs Nifty]]-AVERAGE(Table2[1Y Return vs Nifty]))/_xlfn.STDEV.P(Table2[1Y Return vs Nifty])</f>
        <v>0.16008018351322467</v>
      </c>
      <c r="I259">
        <v>-6.8306587870550102</v>
      </c>
      <c r="J259">
        <f>(Table2[[#This Row],[1M Return vs Nifty]]-AVERAGE(Table2[1M Return vs Nifty]))/_xlfn.STDEV.P(Table2[1M Return vs Nifty])</f>
        <v>-0.63834908947965874</v>
      </c>
      <c r="K259">
        <v>-8.6813759058489399</v>
      </c>
      <c r="L259">
        <f>(Table2[[#This Row],[6M Return vs Nifty]]-AVERAGE(Table2[6M Return vs Nifty]))/_xlfn.STDEV.P(Table2[6M Return vs Nifty])</f>
        <v>-0.49288810287600016</v>
      </c>
      <c r="M259">
        <v>1.1166933024259</v>
      </c>
      <c r="N259">
        <f>(Table2[[#This Row],[1W Return vs Nifty]]-AVERAGE(Table2[1W Return vs Nifty]))/_xlfn.STDEV.P(Table2[1W Return vs Nifty])</f>
        <v>-1.9711902750835918E-2</v>
      </c>
      <c r="O259">
        <v>1541.3</v>
      </c>
      <c r="P259">
        <v>1623.5459479272799</v>
      </c>
      <c r="Q259">
        <v>1558.6598447640099</v>
      </c>
      <c r="R259">
        <v>42.778922927291497</v>
      </c>
      <c r="S259" s="1">
        <f>(Table2[[#This Row],[Close Price]]-Table2[[#This Row],[20D EMA]])/Table2[[#This Row],[20D EMA]]</f>
        <v>-3.130474274962694E-2</v>
      </c>
      <c r="T259" s="1">
        <f>(Table2[[#This Row],[Close Price]]-Table2[[#This Row],[50D EMA]])/Table2[[#This Row],[50D EMA]]</f>
        <v>-8.0377120274224001E-2</v>
      </c>
      <c r="U259" s="1">
        <f>(Table2[[#This Row],[Close Price]]-Table2[[#This Row],[200D EMA]])/Table2[[#This Row],[200D EMA]]</f>
        <v>-4.2093754441940898E-2</v>
      </c>
      <c r="V259">
        <v>0.88376487760668498</v>
      </c>
      <c r="W259">
        <v>1451</v>
      </c>
      <c r="X259">
        <v>1518.95</v>
      </c>
      <c r="Y259">
        <v>1438.3</v>
      </c>
      <c r="Z259">
        <v>1518.95</v>
      </c>
      <c r="AA259">
        <v>1438.3</v>
      </c>
      <c r="AB259">
        <v>1560</v>
      </c>
      <c r="AC259" s="1">
        <f>(Table2[[#This Row],[Close Price]]/Table2[[#This Row],[Day Low]])-1</f>
        <v>2.898001378359738E-2</v>
      </c>
      <c r="AD259" s="1">
        <f>(Table2[[#This Row],[Day High]]/Table2[[#This Row],[Close Price]])-1</f>
        <v>1.7347041291316589E-2</v>
      </c>
      <c r="AE259" s="1">
        <f>(Table2[[#This Row],[Close Price]]/Table2[[#This Row],[Current Week Low]])-1</f>
        <v>3.8065772092053196E-2</v>
      </c>
      <c r="AF259" s="1">
        <f>(Table2[[#This Row],[Current Week High]]/Table2[[#This Row],[Close Price]])-1</f>
        <v>1.7347041291316589E-2</v>
      </c>
      <c r="AG259" s="1">
        <f>(Table2[[#This Row],[Close Price]]/Table2[[#This Row],[Current Month Low]])-1</f>
        <v>3.8065772092053196E-2</v>
      </c>
      <c r="AH259" s="1">
        <f>(Table2[[#This Row],[Current Month High]]/Table2[[#This Row],[Close Price]])-1</f>
        <v>4.4841097083151871E-2</v>
      </c>
      <c r="AI259">
        <v>38.541910853621701</v>
      </c>
      <c r="AJ259">
        <v>50.055276381909501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-0.12</v>
      </c>
      <c r="AM259" t="s">
        <v>3181</v>
      </c>
      <c r="AN259">
        <v>0.7</v>
      </c>
      <c r="AO259" t="s">
        <v>3180</v>
      </c>
      <c r="AP259">
        <v>0.13455177673663801</v>
      </c>
      <c r="AQ259">
        <f>(Table2[[#This Row],[Sharpe Ratio]]-AVERAGE(Table2[Sharpe Ratio]))/_xlfn.STDEV.P(Table2[Sharpe Ratio])</f>
        <v>0.90744861164844381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256</v>
      </c>
      <c r="AT259">
        <f>_xlfn.RANK.AVG(Table2[[#This Row],[6M Return vs Nifty Z-Score]],Table2[6M Return vs Nifty Z-Score])</f>
        <v>478</v>
      </c>
      <c r="AU259">
        <f>_xlfn.RANK.AVG(Table2[[#This Row],[Sharpe Ratio Z-Score]],Table2[Sharpe Ratio Z-Score])</f>
        <v>130</v>
      </c>
      <c r="AV259">
        <f>(Table2[[#This Row],[Rank 1Y]]+Table2[[#This Row],[Rank 6M]]+Table2[[#This Row],[Rank Sharpe]])/3</f>
        <v>288</v>
      </c>
    </row>
    <row r="260" spans="1:48" x14ac:dyDescent="0.3">
      <c r="A260" t="s">
        <v>1101</v>
      </c>
      <c r="B260" t="s">
        <v>1102</v>
      </c>
      <c r="C260" t="s">
        <v>3135</v>
      </c>
      <c r="D260" t="s">
        <v>420</v>
      </c>
      <c r="E260">
        <v>11210.540747339999</v>
      </c>
      <c r="F260">
        <v>2771.45</v>
      </c>
      <c r="G260">
        <v>7.5247920944501399</v>
      </c>
      <c r="H260">
        <f>(Table2[[#This Row],[1Y Return vs Nifty]]-AVERAGE(Table2[1Y Return vs Nifty]))/_xlfn.STDEV.P(Table2[1Y Return vs Nifty])</f>
        <v>-0.1970477413882179</v>
      </c>
      <c r="I260">
        <v>-1.5506288022611101</v>
      </c>
      <c r="J260">
        <f>(Table2[[#This Row],[1M Return vs Nifty]]-AVERAGE(Table2[1M Return vs Nifty]))/_xlfn.STDEV.P(Table2[1M Return vs Nifty])</f>
        <v>-5.4293649809447238E-2</v>
      </c>
      <c r="K260">
        <v>12.1141688413826</v>
      </c>
      <c r="L260">
        <f>(Table2[[#This Row],[6M Return vs Nifty]]-AVERAGE(Table2[6M Return vs Nifty]))/_xlfn.STDEV.P(Table2[6M Return vs Nifty])</f>
        <v>0.20716279633396695</v>
      </c>
      <c r="M260">
        <v>6.3061584634854499</v>
      </c>
      <c r="N260">
        <f>(Table2[[#This Row],[1W Return vs Nifty]]-AVERAGE(Table2[1W Return vs Nifty]))/_xlfn.STDEV.P(Table2[1W Return vs Nifty])</f>
        <v>1.0384375507602619</v>
      </c>
      <c r="O260">
        <v>2843.05</v>
      </c>
      <c r="P260">
        <v>2861.6293508518602</v>
      </c>
      <c r="Q260">
        <v>2672.4847416802399</v>
      </c>
      <c r="R260">
        <v>40.003266558628603</v>
      </c>
      <c r="S260" s="1">
        <f>(Table2[[#This Row],[Close Price]]-Table2[[#This Row],[20D EMA]])/Table2[[#This Row],[20D EMA]]</f>
        <v>-2.5184221170925718E-2</v>
      </c>
      <c r="T260" s="1">
        <f>(Table2[[#This Row],[Close Price]]-Table2[[#This Row],[50D EMA]])/Table2[[#This Row],[50D EMA]]</f>
        <v>-3.1513288338692588E-2</v>
      </c>
      <c r="U260" s="1">
        <f>(Table2[[#This Row],[Close Price]]-Table2[[#This Row],[200D EMA]])/Table2[[#This Row],[200D EMA]]</f>
        <v>3.7031178055497001E-2</v>
      </c>
      <c r="V260">
        <v>0.35576319454399902</v>
      </c>
      <c r="W260">
        <v>2756</v>
      </c>
      <c r="X260">
        <v>2847.45</v>
      </c>
      <c r="Y260">
        <v>2756</v>
      </c>
      <c r="Z260">
        <v>2869.9</v>
      </c>
      <c r="AA260">
        <v>2701.05</v>
      </c>
      <c r="AB260">
        <v>2916.7</v>
      </c>
      <c r="AC260" s="1">
        <f>(Table2[[#This Row],[Close Price]]/Table2[[#This Row],[Day Low]])-1</f>
        <v>5.6059506531203063E-3</v>
      </c>
      <c r="AD260" s="1">
        <f>(Table2[[#This Row],[Day High]]/Table2[[#This Row],[Close Price]])-1</f>
        <v>2.7422468382976461E-2</v>
      </c>
      <c r="AE260" s="1">
        <f>(Table2[[#This Row],[Close Price]]/Table2[[#This Row],[Current Week Low]])-1</f>
        <v>5.6059506531203063E-3</v>
      </c>
      <c r="AF260" s="1">
        <f>(Table2[[#This Row],[Current Week High]]/Table2[[#This Row],[Close Price]])-1</f>
        <v>3.5522921214526715E-2</v>
      </c>
      <c r="AG260" s="1">
        <f>(Table2[[#This Row],[Close Price]]/Table2[[#This Row],[Current Month Low]])-1</f>
        <v>2.6063938098146888E-2</v>
      </c>
      <c r="AH260" s="1">
        <f>(Table2[[#This Row],[Current Month High]]/Table2[[#This Row],[Close Price]])-1</f>
        <v>5.2409388587201677E-2</v>
      </c>
      <c r="AI260">
        <v>17.736203070594801</v>
      </c>
      <c r="AJ260">
        <v>34.471130519165399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0.09</v>
      </c>
      <c r="AM260" t="s">
        <v>3180</v>
      </c>
      <c r="AN260">
        <v>0.86</v>
      </c>
      <c r="AO260" t="s">
        <v>3180</v>
      </c>
      <c r="AP260">
        <v>8.9438170973178993E-2</v>
      </c>
      <c r="AQ260">
        <f>(Table2[[#This Row],[Sharpe Ratio]]-AVERAGE(Table2[Sharpe Ratio]))/_xlfn.STDEV.P(Table2[Sharpe Ratio])</f>
        <v>0.37533809659145156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373</v>
      </c>
      <c r="AT260">
        <f>_xlfn.RANK.AVG(Table2[[#This Row],[6M Return vs Nifty Z-Score]],Table2[6M Return vs Nifty Z-Score])</f>
        <v>244</v>
      </c>
      <c r="AU260">
        <f>_xlfn.RANK.AVG(Table2[[#This Row],[Sharpe Ratio Z-Score]],Table2[Sharpe Ratio Z-Score])</f>
        <v>252</v>
      </c>
      <c r="AV260">
        <f>(Table2[[#This Row],[Rank 1Y]]+Table2[[#This Row],[Rank 6M]]+Table2[[#This Row],[Rank Sharpe]])/3</f>
        <v>289.66666666666669</v>
      </c>
    </row>
    <row r="261" spans="1:48" x14ac:dyDescent="0.3">
      <c r="A261" t="s">
        <v>793</v>
      </c>
      <c r="B261" t="s">
        <v>794</v>
      </c>
      <c r="C261" t="s">
        <v>3143</v>
      </c>
      <c r="D261" t="s">
        <v>407</v>
      </c>
      <c r="E261">
        <v>19389.567913315001</v>
      </c>
      <c r="F261">
        <v>483.95</v>
      </c>
      <c r="G261">
        <v>33.8695167302062</v>
      </c>
      <c r="H261">
        <f>(Table2[[#This Row],[1Y Return vs Nifty]]-AVERAGE(Table2[1Y Return vs Nifty]))/_xlfn.STDEV.P(Table2[1Y Return vs Nifty])</f>
        <v>0.3059789164312563</v>
      </c>
      <c r="I261">
        <v>0.34700159551151999</v>
      </c>
      <c r="J261">
        <f>(Table2[[#This Row],[1M Return vs Nifty]]-AVERAGE(Table2[1M Return vs Nifty]))/_xlfn.STDEV.P(Table2[1M Return vs Nifty])</f>
        <v>0.15561450591969372</v>
      </c>
      <c r="K261">
        <v>15.072794445252899</v>
      </c>
      <c r="L261">
        <f>(Table2[[#This Row],[6M Return vs Nifty]]-AVERAGE(Table2[6M Return vs Nifty]))/_xlfn.STDEV.P(Table2[6M Return vs Nifty])</f>
        <v>0.30676050053408255</v>
      </c>
      <c r="M261">
        <v>2.5325366900773099</v>
      </c>
      <c r="N261">
        <f>(Table2[[#This Row],[1W Return vs Nifty]]-AVERAGE(Table2[1W Return vs Nifty]))/_xlfn.STDEV.P(Table2[1W Return vs Nifty])</f>
        <v>0.26898334047818956</v>
      </c>
      <c r="O261">
        <v>486.36</v>
      </c>
      <c r="P261">
        <v>491.81920783914398</v>
      </c>
      <c r="Q261">
        <v>449.24818509427899</v>
      </c>
      <c r="R261">
        <v>48.929600298040903</v>
      </c>
      <c r="S261" s="1">
        <f>(Table2[[#This Row],[Close Price]]-Table2[[#This Row],[20D EMA]])/Table2[[#This Row],[20D EMA]]</f>
        <v>-4.955177234970032E-3</v>
      </c>
      <c r="T261" s="1">
        <f>(Table2[[#This Row],[Close Price]]-Table2[[#This Row],[50D EMA]])/Table2[[#This Row],[50D EMA]]</f>
        <v>-1.6000204371273204E-2</v>
      </c>
      <c r="U261" s="1">
        <f>(Table2[[#This Row],[Close Price]]-Table2[[#This Row],[200D EMA]])/Table2[[#This Row],[200D EMA]]</f>
        <v>7.7244196097171744E-2</v>
      </c>
      <c r="V261">
        <v>1.0151009787643499</v>
      </c>
      <c r="W261">
        <v>479.8</v>
      </c>
      <c r="X261">
        <v>494.75</v>
      </c>
      <c r="Y261">
        <v>473.15</v>
      </c>
      <c r="Z261">
        <v>494.75</v>
      </c>
      <c r="AA261">
        <v>469.1</v>
      </c>
      <c r="AB261">
        <v>531.95000000000005</v>
      </c>
      <c r="AC261" s="1">
        <f>(Table2[[#This Row],[Close Price]]/Table2[[#This Row],[Day Low]])-1</f>
        <v>8.6494372655272489E-3</v>
      </c>
      <c r="AD261" s="1">
        <f>(Table2[[#This Row],[Day High]]/Table2[[#This Row],[Close Price]])-1</f>
        <v>2.2316354995350673E-2</v>
      </c>
      <c r="AE261" s="1">
        <f>(Table2[[#This Row],[Close Price]]/Table2[[#This Row],[Current Week Low]])-1</f>
        <v>2.2825742365000457E-2</v>
      </c>
      <c r="AF261" s="1">
        <f>(Table2[[#This Row],[Current Week High]]/Table2[[#This Row],[Close Price]])-1</f>
        <v>2.2316354995350673E-2</v>
      </c>
      <c r="AG261" s="1">
        <f>(Table2[[#This Row],[Close Price]]/Table2[[#This Row],[Current Month Low]])-1</f>
        <v>3.1656363248774078E-2</v>
      </c>
      <c r="AH261" s="1">
        <f>(Table2[[#This Row],[Current Month High]]/Table2[[#This Row],[Close Price]])-1</f>
        <v>9.9183799979336795E-2</v>
      </c>
      <c r="AI261">
        <v>18.679615662774999</v>
      </c>
      <c r="AJ261">
        <v>61.2897850358273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0.06</v>
      </c>
      <c r="AM261" t="s">
        <v>3180</v>
      </c>
      <c r="AN261">
        <v>5.5</v>
      </c>
      <c r="AO261" t="s">
        <v>3180</v>
      </c>
      <c r="AP261">
        <v>2.1292245002472E-2</v>
      </c>
      <c r="AQ261">
        <f>(Table2[[#This Row],[Sharpe Ratio]]-AVERAGE(Table2[Sharpe Ratio]))/_xlfn.STDEV.P(Table2[Sharpe Ratio])</f>
        <v>-0.42843635578626704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207</v>
      </c>
      <c r="AT261">
        <f>_xlfn.RANK.AVG(Table2[[#This Row],[6M Return vs Nifty Z-Score]],Table2[6M Return vs Nifty Z-Score])</f>
        <v>217</v>
      </c>
      <c r="AU261">
        <f>_xlfn.RANK.AVG(Table2[[#This Row],[Sharpe Ratio Z-Score]],Table2[Sharpe Ratio Z-Score])</f>
        <v>449</v>
      </c>
      <c r="AV261">
        <f>(Table2[[#This Row],[Rank 1Y]]+Table2[[#This Row],[Rank 6M]]+Table2[[#This Row],[Rank Sharpe]])/3</f>
        <v>291</v>
      </c>
    </row>
    <row r="262" spans="1:48" x14ac:dyDescent="0.3">
      <c r="A262" t="s">
        <v>1559</v>
      </c>
      <c r="B262" t="s">
        <v>1560</v>
      </c>
      <c r="C262" t="s">
        <v>3139</v>
      </c>
      <c r="D262" t="s">
        <v>1324</v>
      </c>
      <c r="E262">
        <v>6170.512712875</v>
      </c>
      <c r="F262">
        <v>953.75</v>
      </c>
      <c r="G262">
        <v>-25.883167834701801</v>
      </c>
      <c r="H262">
        <f>(Table2[[#This Row],[1Y Return vs Nifty]]-AVERAGE(Table2[1Y Return vs Nifty]))/_xlfn.STDEV.P(Table2[1Y Return vs Nifty])</f>
        <v>-0.83493994409963701</v>
      </c>
      <c r="I262">
        <v>-3.9206570200306601</v>
      </c>
      <c r="J262">
        <f>(Table2[[#This Row],[1M Return vs Nifty]]-AVERAGE(Table2[1M Return vs Nifty]))/_xlfn.STDEV.P(Table2[1M Return vs Nifty])</f>
        <v>-0.31645653084358477</v>
      </c>
      <c r="K262">
        <v>27.301984792766401</v>
      </c>
      <c r="L262">
        <f>(Table2[[#This Row],[6M Return vs Nifty]]-AVERAGE(Table2[6M Return vs Nifty]))/_xlfn.STDEV.P(Table2[6M Return vs Nifty])</f>
        <v>0.71843789602651797</v>
      </c>
      <c r="M262">
        <v>6.5167367029490197</v>
      </c>
      <c r="N262">
        <f>(Table2[[#This Row],[1W Return vs Nifty]]-AVERAGE(Table2[1W Return vs Nifty]))/_xlfn.STDEV.P(Table2[1W Return vs Nifty])</f>
        <v>1.0813751641932829</v>
      </c>
      <c r="O262">
        <v>937.95</v>
      </c>
      <c r="P262">
        <v>921.180992757063</v>
      </c>
      <c r="Q262">
        <v>839.66394943508499</v>
      </c>
      <c r="R262">
        <v>54.482629539145798</v>
      </c>
      <c r="S262" s="1">
        <f>(Table2[[#This Row],[Close Price]]-Table2[[#This Row],[20D EMA]])/Table2[[#This Row],[20D EMA]]</f>
        <v>1.6845247614478333E-2</v>
      </c>
      <c r="T262" s="1">
        <f>(Table2[[#This Row],[Close Price]]-Table2[[#This Row],[50D EMA]])/Table2[[#This Row],[50D EMA]]</f>
        <v>3.5355709137526913E-2</v>
      </c>
      <c r="U262" s="1">
        <f>(Table2[[#This Row],[Close Price]]-Table2[[#This Row],[200D EMA]])/Table2[[#This Row],[200D EMA]]</f>
        <v>0.13587108347532442</v>
      </c>
      <c r="V262">
        <v>0.73512346692068997</v>
      </c>
      <c r="W262">
        <v>943</v>
      </c>
      <c r="X262">
        <v>991</v>
      </c>
      <c r="Y262">
        <v>943</v>
      </c>
      <c r="Z262">
        <v>1015</v>
      </c>
      <c r="AA262">
        <v>903</v>
      </c>
      <c r="AB262">
        <v>1015</v>
      </c>
      <c r="AC262" s="1">
        <f>(Table2[[#This Row],[Close Price]]/Table2[[#This Row],[Day Low]])-1</f>
        <v>1.1399787910922665E-2</v>
      </c>
      <c r="AD262" s="1">
        <f>(Table2[[#This Row],[Day High]]/Table2[[#This Row],[Close Price]])-1</f>
        <v>3.9056356487549237E-2</v>
      </c>
      <c r="AE262" s="1">
        <f>(Table2[[#This Row],[Close Price]]/Table2[[#This Row],[Current Week Low]])-1</f>
        <v>1.1399787910922665E-2</v>
      </c>
      <c r="AF262" s="1">
        <f>(Table2[[#This Row],[Current Week High]]/Table2[[#This Row],[Close Price]])-1</f>
        <v>6.4220183486238591E-2</v>
      </c>
      <c r="AG262" s="1">
        <f>(Table2[[#This Row],[Close Price]]/Table2[[#This Row],[Current Month Low]])-1</f>
        <v>5.6201550387596999E-2</v>
      </c>
      <c r="AH262" s="1">
        <f>(Table2[[#This Row],[Current Month High]]/Table2[[#This Row],[Close Price]])-1</f>
        <v>6.4220183486238591E-2</v>
      </c>
      <c r="AI262">
        <v>11.826998689384</v>
      </c>
      <c r="AJ262">
        <v>56.25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0.12</v>
      </c>
      <c r="AM262" t="s">
        <v>3180</v>
      </c>
      <c r="AN262">
        <v>12.64</v>
      </c>
      <c r="AO262" t="s">
        <v>3180</v>
      </c>
      <c r="AP262">
        <v>0.131759581157327</v>
      </c>
      <c r="AQ262">
        <f>(Table2[[#This Row],[Sharpe Ratio]]-AVERAGE(Table2[Sharpe Ratio]))/_xlfn.STDEV.P(Table2[Sharpe Ratio])</f>
        <v>0.87451494113588923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1.5229315264124683</v>
      </c>
      <c r="AS262">
        <f>_xlfn.RANK.AVG(Table2[[#This Row],[1Y Return vs Nifty Z-Score]],Table2[1Y Return vs Nifty Z-Score])</f>
        <v>610</v>
      </c>
      <c r="AT262">
        <f>_xlfn.RANK.AVG(Table2[[#This Row],[6M Return vs Nifty Z-Score]],Table2[6M Return vs Nifty Z-Score])</f>
        <v>133</v>
      </c>
      <c r="AU262">
        <f>_xlfn.RANK.AVG(Table2[[#This Row],[Sharpe Ratio Z-Score]],Table2[Sharpe Ratio Z-Score])</f>
        <v>133</v>
      </c>
      <c r="AV262">
        <f>(Table2[[#This Row],[Rank 1Y]]+Table2[[#This Row],[Rank 6M]]+Table2[[#This Row],[Rank Sharpe]])/3</f>
        <v>292</v>
      </c>
    </row>
    <row r="263" spans="1:48" x14ac:dyDescent="0.3">
      <c r="A263" t="s">
        <v>1657</v>
      </c>
      <c r="B263" t="s">
        <v>1658</v>
      </c>
      <c r="C263" t="s">
        <v>3143</v>
      </c>
      <c r="D263" t="s">
        <v>477</v>
      </c>
      <c r="E263">
        <v>5343.6080687000003</v>
      </c>
      <c r="F263">
        <v>2025.5</v>
      </c>
      <c r="G263">
        <v>8.4639278612138593</v>
      </c>
      <c r="H263">
        <f>(Table2[[#This Row],[1Y Return vs Nifty]]-AVERAGE(Table2[1Y Return vs Nifty]))/_xlfn.STDEV.P(Table2[1Y Return vs Nifty])</f>
        <v>-0.17911586574611268</v>
      </c>
      <c r="I263">
        <v>-5.1976651740964002</v>
      </c>
      <c r="J263">
        <f>(Table2[[#This Row],[1M Return vs Nifty]]-AVERAGE(Table2[1M Return vs Nifty]))/_xlfn.STDEV.P(Table2[1M Return vs Nifty])</f>
        <v>-0.45771397844014877</v>
      </c>
      <c r="K263">
        <v>31.472517490622799</v>
      </c>
      <c r="L263">
        <f>(Table2[[#This Row],[6M Return vs Nifty]]-AVERAGE(Table2[6M Return vs Nifty]))/_xlfn.STDEV.P(Table2[6M Return vs Nifty])</f>
        <v>0.85883263926629871</v>
      </c>
      <c r="M263">
        <v>-7.4999116426477599</v>
      </c>
      <c r="N263">
        <f>(Table2[[#This Row],[1W Return vs Nifty]]-AVERAGE(Table2[1W Return vs Nifty]))/_xlfn.STDEV.P(Table2[1W Return vs Nifty])</f>
        <v>-1.7766667200154986</v>
      </c>
      <c r="O263">
        <v>2090.14</v>
      </c>
      <c r="P263">
        <v>1986.66512603418</v>
      </c>
      <c r="Q263">
        <v>1708.6875071433701</v>
      </c>
      <c r="R263">
        <v>41.3995620934082</v>
      </c>
      <c r="S263" s="1">
        <f>(Table2[[#This Row],[Close Price]]-Table2[[#This Row],[20D EMA]])/Table2[[#This Row],[20D EMA]]</f>
        <v>-3.0926158056398076E-2</v>
      </c>
      <c r="T263" s="1">
        <f>(Table2[[#This Row],[Close Price]]-Table2[[#This Row],[50D EMA]])/Table2[[#This Row],[50D EMA]]</f>
        <v>1.9547770510948109E-2</v>
      </c>
      <c r="U263" s="1">
        <f>(Table2[[#This Row],[Close Price]]-Table2[[#This Row],[200D EMA]])/Table2[[#This Row],[200D EMA]]</f>
        <v>0.18541277532150133</v>
      </c>
      <c r="V263">
        <v>0.46000354655966402</v>
      </c>
      <c r="W263">
        <v>1997</v>
      </c>
      <c r="X263">
        <v>2047</v>
      </c>
      <c r="Y263">
        <v>1985</v>
      </c>
      <c r="Z263">
        <v>2119.9499999999998</v>
      </c>
      <c r="AA263">
        <v>1985</v>
      </c>
      <c r="AB263">
        <v>2360</v>
      </c>
      <c r="AC263" s="1">
        <f>(Table2[[#This Row],[Close Price]]/Table2[[#This Row],[Day Low]])-1</f>
        <v>1.427140711066599E-2</v>
      </c>
      <c r="AD263" s="1">
        <f>(Table2[[#This Row],[Day High]]/Table2[[#This Row],[Close Price]])-1</f>
        <v>1.0614663046161432E-2</v>
      </c>
      <c r="AE263" s="1">
        <f>(Table2[[#This Row],[Close Price]]/Table2[[#This Row],[Current Week Low]])-1</f>
        <v>2.0403022670025139E-2</v>
      </c>
      <c r="AF263" s="1">
        <f>(Table2[[#This Row],[Current Week High]]/Table2[[#This Row],[Close Price]])-1</f>
        <v>4.6630461614416197E-2</v>
      </c>
      <c r="AG263" s="1">
        <f>(Table2[[#This Row],[Close Price]]/Table2[[#This Row],[Current Month Low]])-1</f>
        <v>2.0403022670025139E-2</v>
      </c>
      <c r="AH263" s="1">
        <f>(Table2[[#This Row],[Current Month High]]/Table2[[#This Row],[Close Price]])-1</f>
        <v>0.16514440878795367</v>
      </c>
      <c r="AI263">
        <v>17.9955566526783</v>
      </c>
      <c r="AJ263">
        <v>72.236394557823104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0.48</v>
      </c>
      <c r="AM263" t="s">
        <v>3180</v>
      </c>
      <c r="AN263">
        <v>8.5299999999999994</v>
      </c>
      <c r="AO263" t="s">
        <v>3180</v>
      </c>
      <c r="AP263">
        <v>3.8212958906925998E-2</v>
      </c>
      <c r="AQ263">
        <f>(Table2[[#This Row],[Sharpe Ratio]]-AVERAGE(Table2[Sharpe Ratio]))/_xlfn.STDEV.P(Table2[Sharpe Ratio])</f>
        <v>-0.22885820993733091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-1.7835221348727921</v>
      </c>
      <c r="AS263">
        <f>_xlfn.RANK.AVG(Table2[[#This Row],[1Y Return vs Nifty Z-Score]],Table2[1Y Return vs Nifty Z-Score])</f>
        <v>360</v>
      </c>
      <c r="AT263">
        <f>_xlfn.RANK.AVG(Table2[[#This Row],[6M Return vs Nifty Z-Score]],Table2[6M Return vs Nifty Z-Score])</f>
        <v>108</v>
      </c>
      <c r="AU263">
        <f>_xlfn.RANK.AVG(Table2[[#This Row],[Sharpe Ratio Z-Score]],Table2[Sharpe Ratio Z-Score])</f>
        <v>408</v>
      </c>
      <c r="AV263">
        <f>(Table2[[#This Row],[Rank 1Y]]+Table2[[#This Row],[Rank 6M]]+Table2[[#This Row],[Rank Sharpe]])/3</f>
        <v>292</v>
      </c>
    </row>
    <row r="264" spans="1:48" x14ac:dyDescent="0.3">
      <c r="A264" t="s">
        <v>1026</v>
      </c>
      <c r="B264" t="s">
        <v>1027</v>
      </c>
      <c r="C264" t="s">
        <v>3139</v>
      </c>
      <c r="D264" t="s">
        <v>262</v>
      </c>
      <c r="E264">
        <v>13242.30248</v>
      </c>
      <c r="F264">
        <v>4194.8500000000004</v>
      </c>
      <c r="G264">
        <v>19.677179521522199</v>
      </c>
      <c r="H264">
        <f>(Table2[[#This Row],[1Y Return vs Nifty]]-AVERAGE(Table2[1Y Return vs Nifty]))/_xlfn.STDEV.P(Table2[1Y Return vs Nifty])</f>
        <v>3.4990168154806732E-2</v>
      </c>
      <c r="I264">
        <v>-0.20946560325347699</v>
      </c>
      <c r="J264">
        <f>(Table2[[#This Row],[1M Return vs Nifty]]-AVERAGE(Table2[1M Return vs Nifty]))/_xlfn.STDEV.P(Table2[1M Return vs Nifty])</f>
        <v>9.4060367899125724E-2</v>
      </c>
      <c r="K264">
        <v>-10.941923615118499</v>
      </c>
      <c r="L264">
        <f>(Table2[[#This Row],[6M Return vs Nifty]]-AVERAGE(Table2[6M Return vs Nifty]))/_xlfn.STDEV.P(Table2[6M Return vs Nifty])</f>
        <v>-0.56898605923234236</v>
      </c>
      <c r="M264">
        <v>3.87425825220557</v>
      </c>
      <c r="N264">
        <f>(Table2[[#This Row],[1W Return vs Nifty]]-AVERAGE(Table2[1W Return vs Nifty]))/_xlfn.STDEV.P(Table2[1W Return vs Nifty])</f>
        <v>0.54256489342577718</v>
      </c>
      <c r="O264">
        <v>4266.33</v>
      </c>
      <c r="P264">
        <v>4265.3454666505504</v>
      </c>
      <c r="Q264">
        <v>4021.0999440758101</v>
      </c>
      <c r="R264">
        <v>42.843810176711102</v>
      </c>
      <c r="S264" s="1">
        <f>(Table2[[#This Row],[Close Price]]-Table2[[#This Row],[20D EMA]])/Table2[[#This Row],[20D EMA]]</f>
        <v>-1.6754447030585904E-2</v>
      </c>
      <c r="T264" s="1">
        <f>(Table2[[#This Row],[Close Price]]-Table2[[#This Row],[50D EMA]])/Table2[[#This Row],[50D EMA]]</f>
        <v>-1.6527492837739129E-2</v>
      </c>
      <c r="U264" s="1">
        <f>(Table2[[#This Row],[Close Price]]-Table2[[#This Row],[200D EMA]])/Table2[[#This Row],[200D EMA]]</f>
        <v>4.3209584029407694E-2</v>
      </c>
      <c r="V264">
        <v>1.01913378859816</v>
      </c>
      <c r="W264">
        <v>4161</v>
      </c>
      <c r="X264">
        <v>4385</v>
      </c>
      <c r="Y264">
        <v>4161</v>
      </c>
      <c r="Z264">
        <v>4385</v>
      </c>
      <c r="AA264">
        <v>4010</v>
      </c>
      <c r="AB264">
        <v>4408.8999999999996</v>
      </c>
      <c r="AC264" s="1">
        <f>(Table2[[#This Row],[Close Price]]/Table2[[#This Row],[Day Low]])-1</f>
        <v>8.1350636866139858E-3</v>
      </c>
      <c r="AD264" s="1">
        <f>(Table2[[#This Row],[Day High]]/Table2[[#This Row],[Close Price]])-1</f>
        <v>4.532939199256214E-2</v>
      </c>
      <c r="AE264" s="1">
        <f>(Table2[[#This Row],[Close Price]]/Table2[[#This Row],[Current Week Low]])-1</f>
        <v>8.1350636866139858E-3</v>
      </c>
      <c r="AF264" s="1">
        <f>(Table2[[#This Row],[Current Week High]]/Table2[[#This Row],[Close Price]])-1</f>
        <v>4.532939199256214E-2</v>
      </c>
      <c r="AG264" s="1">
        <f>(Table2[[#This Row],[Close Price]]/Table2[[#This Row],[Current Month Low]])-1</f>
        <v>4.6097256857855484E-2</v>
      </c>
      <c r="AH264" s="1">
        <f>(Table2[[#This Row],[Current Month High]]/Table2[[#This Row],[Close Price]])-1</f>
        <v>5.1026854357128171E-2</v>
      </c>
      <c r="AI264">
        <v>19.193773317281799</v>
      </c>
      <c r="AJ264">
        <v>45.601430034188901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0.1</v>
      </c>
      <c r="AM264" t="s">
        <v>3180</v>
      </c>
      <c r="AN264">
        <v>-2.02</v>
      </c>
      <c r="AO264" t="s">
        <v>3181</v>
      </c>
      <c r="AP264">
        <v>0.159786704905371</v>
      </c>
      <c r="AQ264">
        <f>(Table2[[#This Row],[Sharpe Ratio]]-AVERAGE(Table2[Sharpe Ratio]))/_xlfn.STDEV.P(Table2[Sharpe Ratio])</f>
        <v>1.2050920918813384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1.3077214621287057</v>
      </c>
      <c r="AS264">
        <f>_xlfn.RANK.AVG(Table2[[#This Row],[1Y Return vs Nifty Z-Score]],Table2[1Y Return vs Nifty Z-Score])</f>
        <v>286</v>
      </c>
      <c r="AT264">
        <f>_xlfn.RANK.AVG(Table2[[#This Row],[6M Return vs Nifty Z-Score]],Table2[6M Return vs Nifty Z-Score])</f>
        <v>511</v>
      </c>
      <c r="AU264">
        <f>_xlfn.RANK.AVG(Table2[[#This Row],[Sharpe Ratio Z-Score]],Table2[Sharpe Ratio Z-Score])</f>
        <v>80</v>
      </c>
      <c r="AV264">
        <f>(Table2[[#This Row],[Rank 1Y]]+Table2[[#This Row],[Rank 6M]]+Table2[[#This Row],[Rank Sharpe]])/3</f>
        <v>292.33333333333331</v>
      </c>
    </row>
    <row r="265" spans="1:48" x14ac:dyDescent="0.3">
      <c r="A265" t="s">
        <v>1515</v>
      </c>
      <c r="B265" t="s">
        <v>1516</v>
      </c>
      <c r="C265" t="s">
        <v>3133</v>
      </c>
      <c r="D265" t="s">
        <v>248</v>
      </c>
      <c r="E265">
        <v>6517.0267014150004</v>
      </c>
      <c r="F265">
        <v>467.55</v>
      </c>
      <c r="G265">
        <v>1.06143162597059</v>
      </c>
      <c r="H265">
        <f>(Table2[[#This Row],[1Y Return vs Nifty]]-AVERAGE(Table2[1Y Return vs Nifty]))/_xlfn.STDEV.P(Table2[1Y Return vs Nifty])</f>
        <v>-0.32045926531544344</v>
      </c>
      <c r="I265">
        <v>6.4942261940068802</v>
      </c>
      <c r="J265">
        <f>(Table2[[#This Row],[1M Return vs Nifty]]-AVERAGE(Table2[1M Return vs Nifty]))/_xlfn.STDEV.P(Table2[1M Return vs Nifty])</f>
        <v>0.83559548632427572</v>
      </c>
      <c r="K265">
        <v>22.7503698628488</v>
      </c>
      <c r="L265">
        <f>(Table2[[#This Row],[6M Return vs Nifty]]-AVERAGE(Table2[6M Return vs Nifty]))/_xlfn.STDEV.P(Table2[6M Return vs Nifty])</f>
        <v>0.56521458962717397</v>
      </c>
      <c r="M265">
        <v>6.2471956423656598</v>
      </c>
      <c r="N265">
        <f>(Table2[[#This Row],[1W Return vs Nifty]]-AVERAGE(Table2[1W Return vs Nifty]))/_xlfn.STDEV.P(Table2[1W Return vs Nifty])</f>
        <v>1.0264148326170612</v>
      </c>
      <c r="O265">
        <v>451.47</v>
      </c>
      <c r="P265">
        <v>431.46547313772601</v>
      </c>
      <c r="Q265">
        <v>388.63616398168602</v>
      </c>
      <c r="R265">
        <v>64.727239219362801</v>
      </c>
      <c r="S265" s="1">
        <f>(Table2[[#This Row],[Close Price]]-Table2[[#This Row],[20D EMA]])/Table2[[#This Row],[20D EMA]]</f>
        <v>3.5616984517243634E-2</v>
      </c>
      <c r="T265" s="1">
        <f>(Table2[[#This Row],[Close Price]]-Table2[[#This Row],[50D EMA]])/Table2[[#This Row],[50D EMA]]</f>
        <v>8.3632478399391266E-2</v>
      </c>
      <c r="U265" s="1">
        <f>(Table2[[#This Row],[Close Price]]-Table2[[#This Row],[200D EMA]])/Table2[[#This Row],[200D EMA]]</f>
        <v>0.20305324962509844</v>
      </c>
      <c r="V265">
        <v>0.85118538074421402</v>
      </c>
      <c r="W265">
        <v>465.1</v>
      </c>
      <c r="X265">
        <v>479</v>
      </c>
      <c r="Y265">
        <v>454.05</v>
      </c>
      <c r="Z265">
        <v>479</v>
      </c>
      <c r="AA265">
        <v>440.25</v>
      </c>
      <c r="AB265">
        <v>519.5</v>
      </c>
      <c r="AC265" s="1">
        <f>(Table2[[#This Row],[Close Price]]/Table2[[#This Row],[Day Low]])-1</f>
        <v>5.267684368952974E-3</v>
      </c>
      <c r="AD265" s="1">
        <f>(Table2[[#This Row],[Day High]]/Table2[[#This Row],[Close Price]])-1</f>
        <v>2.4489359426799195E-2</v>
      </c>
      <c r="AE265" s="1">
        <f>(Table2[[#This Row],[Close Price]]/Table2[[#This Row],[Current Week Low]])-1</f>
        <v>2.9732408325074289E-2</v>
      </c>
      <c r="AF265" s="1">
        <f>(Table2[[#This Row],[Current Week High]]/Table2[[#This Row],[Close Price]])-1</f>
        <v>2.4489359426799195E-2</v>
      </c>
      <c r="AG265" s="1">
        <f>(Table2[[#This Row],[Close Price]]/Table2[[#This Row],[Current Month Low]])-1</f>
        <v>6.201022146507662E-2</v>
      </c>
      <c r="AH265" s="1">
        <f>(Table2[[#This Row],[Current Month High]]/Table2[[#This Row],[Close Price]])-1</f>
        <v>0.11111111111111116</v>
      </c>
      <c r="AI265">
        <v>11.1111111111111</v>
      </c>
      <c r="AJ265">
        <v>48.9012738853503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0.19</v>
      </c>
      <c r="AM265" t="s">
        <v>3180</v>
      </c>
      <c r="AN265">
        <v>9.1999999999999993</v>
      </c>
      <c r="AO265" t="s">
        <v>3180</v>
      </c>
      <c r="AP265">
        <v>7.1668406231336995E-2</v>
      </c>
      <c r="AQ265">
        <f>(Table2[[#This Row],[Sharpe Ratio]]-AVERAGE(Table2[Sharpe Ratio]))/_xlfn.STDEV.P(Table2[Sharpe Ratio])</f>
        <v>0.16574548014663959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2.2725111233997071</v>
      </c>
      <c r="AS265">
        <f>_xlfn.RANK.AVG(Table2[[#This Row],[1Y Return vs Nifty Z-Score]],Table2[1Y Return vs Nifty Z-Score])</f>
        <v>421</v>
      </c>
      <c r="AT265">
        <f>_xlfn.RANK.AVG(Table2[[#This Row],[6M Return vs Nifty Z-Score]],Table2[6M Return vs Nifty Z-Score])</f>
        <v>161</v>
      </c>
      <c r="AU265">
        <f>_xlfn.RANK.AVG(Table2[[#This Row],[Sharpe Ratio Z-Score]],Table2[Sharpe Ratio Z-Score])</f>
        <v>297</v>
      </c>
      <c r="AV265">
        <f>(Table2[[#This Row],[Rank 1Y]]+Table2[[#This Row],[Rank 6M]]+Table2[[#This Row],[Rank Sharpe]])/3</f>
        <v>293</v>
      </c>
    </row>
    <row r="266" spans="1:48" x14ac:dyDescent="0.3">
      <c r="A266" t="s">
        <v>677</v>
      </c>
      <c r="B266" t="s">
        <v>678</v>
      </c>
      <c r="C266" t="s">
        <v>3143</v>
      </c>
      <c r="D266" t="s">
        <v>284</v>
      </c>
      <c r="E266">
        <v>26382.34787628</v>
      </c>
      <c r="F266">
        <v>528.54999999999995</v>
      </c>
      <c r="G266">
        <v>14.5933554916326</v>
      </c>
      <c r="H266">
        <f>(Table2[[#This Row],[1Y Return vs Nifty]]-AVERAGE(Table2[1Y Return vs Nifty]))/_xlfn.STDEV.P(Table2[1Y Return vs Nifty])</f>
        <v>-6.2080461584356761E-2</v>
      </c>
      <c r="I266">
        <v>2.0116613093067501</v>
      </c>
      <c r="J266">
        <f>(Table2[[#This Row],[1M Return vs Nifty]]-AVERAGE(Table2[1M Return vs Nifty]))/_xlfn.STDEV.P(Table2[1M Return vs Nifty])</f>
        <v>0.33975239222753301</v>
      </c>
      <c r="K266">
        <v>28.269155818823702</v>
      </c>
      <c r="L266">
        <f>(Table2[[#This Row],[6M Return vs Nifty]]-AVERAGE(Table2[6M Return vs Nifty]))/_xlfn.STDEV.P(Table2[6M Return vs Nifty])</f>
        <v>0.75099626151830812</v>
      </c>
      <c r="M266">
        <v>-3.1596729332064202</v>
      </c>
      <c r="N266">
        <f>(Table2[[#This Row],[1W Return vs Nifty]]-AVERAGE(Table2[1W Return vs Nifty]))/_xlfn.STDEV.P(Table2[1W Return vs Nifty])</f>
        <v>-0.89167740493830194</v>
      </c>
      <c r="O266">
        <v>547.47</v>
      </c>
      <c r="P266">
        <v>543.62184059993899</v>
      </c>
      <c r="Q266">
        <v>490.71521386986097</v>
      </c>
      <c r="R266">
        <v>35.964408916449599</v>
      </c>
      <c r="S266" s="1">
        <f>(Table2[[#This Row],[Close Price]]-Table2[[#This Row],[20D EMA]])/Table2[[#This Row],[20D EMA]]</f>
        <v>-3.455897126783216E-2</v>
      </c>
      <c r="T266" s="1">
        <f>(Table2[[#This Row],[Close Price]]-Table2[[#This Row],[50D EMA]])/Table2[[#This Row],[50D EMA]]</f>
        <v>-2.7724862163936995E-2</v>
      </c>
      <c r="U266" s="1">
        <f>(Table2[[#This Row],[Close Price]]-Table2[[#This Row],[200D EMA]])/Table2[[#This Row],[200D EMA]]</f>
        <v>7.7101310619183017E-2</v>
      </c>
      <c r="V266">
        <v>0.95254784022482097</v>
      </c>
      <c r="W266">
        <v>527.04999999999995</v>
      </c>
      <c r="X266">
        <v>546.65</v>
      </c>
      <c r="Y266">
        <v>527.04999999999995</v>
      </c>
      <c r="Z266">
        <v>550.65</v>
      </c>
      <c r="AA266">
        <v>527.04999999999995</v>
      </c>
      <c r="AB266">
        <v>593</v>
      </c>
      <c r="AC266" s="1">
        <f>(Table2[[#This Row],[Close Price]]/Table2[[#This Row],[Day Low]])-1</f>
        <v>2.8460297884451702E-3</v>
      </c>
      <c r="AD266" s="1">
        <f>(Table2[[#This Row],[Day High]]/Table2[[#This Row],[Close Price]])-1</f>
        <v>3.4244631539116499E-2</v>
      </c>
      <c r="AE266" s="1">
        <f>(Table2[[#This Row],[Close Price]]/Table2[[#This Row],[Current Week Low]])-1</f>
        <v>2.8460297884451702E-3</v>
      </c>
      <c r="AF266" s="1">
        <f>(Table2[[#This Row],[Current Week High]]/Table2[[#This Row],[Close Price]])-1</f>
        <v>4.1812505912401932E-2</v>
      </c>
      <c r="AG266" s="1">
        <f>(Table2[[#This Row],[Close Price]]/Table2[[#This Row],[Current Month Low]])-1</f>
        <v>2.8460297884451702E-3</v>
      </c>
      <c r="AH266" s="1">
        <f>(Table2[[#This Row],[Current Month High]]/Table2[[#This Row],[Close Price]])-1</f>
        <v>0.12193737583956121</v>
      </c>
      <c r="AI266">
        <v>18.872386718380401</v>
      </c>
      <c r="AJ266">
        <v>57.259744123772599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0.12</v>
      </c>
      <c r="AM266" t="s">
        <v>3180</v>
      </c>
      <c r="AN266">
        <v>6.89</v>
      </c>
      <c r="AO266" t="s">
        <v>3180</v>
      </c>
      <c r="AP266">
        <v>2.6367403158571001E-2</v>
      </c>
      <c r="AQ266">
        <f>(Table2[[#This Row],[Sharpe Ratio]]-AVERAGE(Table2[Sharpe Ratio]))/_xlfn.STDEV.P(Table2[Sharpe Ratio])</f>
        <v>-0.36857536762679438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-0.23158458040361196</v>
      </c>
      <c r="AS266">
        <f>_xlfn.RANK.AVG(Table2[[#This Row],[1Y Return vs Nifty Z-Score]],Table2[1Y Return vs Nifty Z-Score])</f>
        <v>316</v>
      </c>
      <c r="AT266">
        <f>_xlfn.RANK.AVG(Table2[[#This Row],[6M Return vs Nifty Z-Score]],Table2[6M Return vs Nifty Z-Score])</f>
        <v>127</v>
      </c>
      <c r="AU266">
        <f>_xlfn.RANK.AVG(Table2[[#This Row],[Sharpe Ratio Z-Score]],Table2[Sharpe Ratio Z-Score])</f>
        <v>437</v>
      </c>
      <c r="AV266">
        <f>(Table2[[#This Row],[Rank 1Y]]+Table2[[#This Row],[Rank 6M]]+Table2[[#This Row],[Rank Sharpe]])/3</f>
        <v>293.33333333333331</v>
      </c>
    </row>
    <row r="267" spans="1:48" x14ac:dyDescent="0.3">
      <c r="A267" t="s">
        <v>1314</v>
      </c>
      <c r="B267" t="s">
        <v>1315</v>
      </c>
      <c r="C267" t="s">
        <v>3140</v>
      </c>
      <c r="D267" t="s">
        <v>91</v>
      </c>
      <c r="E267">
        <v>8547.9148310399996</v>
      </c>
      <c r="F267">
        <v>1099.8</v>
      </c>
      <c r="G267">
        <v>38.482266594209797</v>
      </c>
      <c r="H267">
        <f>(Table2[[#This Row],[1Y Return vs Nifty]]-AVERAGE(Table2[1Y Return vs Nifty]))/_xlfn.STDEV.P(Table2[1Y Return vs Nifty])</f>
        <v>0.39405484736346713</v>
      </c>
      <c r="I267">
        <v>-15.414856317127301</v>
      </c>
      <c r="J267">
        <f>(Table2[[#This Row],[1M Return vs Nifty]]-AVERAGE(Table2[1M Return vs Nifty]))/_xlfn.STDEV.P(Table2[1M Return vs Nifty])</f>
        <v>-1.587898102852926</v>
      </c>
      <c r="K267">
        <v>23.037815074088201</v>
      </c>
      <c r="L267">
        <f>(Table2[[#This Row],[6M Return vs Nifty]]-AVERAGE(Table2[6M Return vs Nifty]))/_xlfn.STDEV.P(Table2[6M Return vs Nifty])</f>
        <v>0.57489100258233494</v>
      </c>
      <c r="M267">
        <v>-1.8259760432352301</v>
      </c>
      <c r="N267">
        <f>(Table2[[#This Row],[1W Return vs Nifty]]-AVERAGE(Table2[1W Return vs Nifty]))/_xlfn.STDEV.P(Table2[1W Return vs Nifty])</f>
        <v>-0.61973210971556159</v>
      </c>
      <c r="O267">
        <v>1211.3599999999999</v>
      </c>
      <c r="P267">
        <v>1231.3927526710099</v>
      </c>
      <c r="Q267">
        <v>1024.9885212649599</v>
      </c>
      <c r="R267">
        <v>25.576681317817201</v>
      </c>
      <c r="S267" s="1">
        <f>(Table2[[#This Row],[Close Price]]-Table2[[#This Row],[20D EMA]])/Table2[[#This Row],[20D EMA]]</f>
        <v>-9.2094835556729593E-2</v>
      </c>
      <c r="T267" s="1">
        <f>(Table2[[#This Row],[Close Price]]-Table2[[#This Row],[50D EMA]])/Table2[[#This Row],[50D EMA]]</f>
        <v>-0.10686497251634182</v>
      </c>
      <c r="U267" s="1">
        <f>(Table2[[#This Row],[Close Price]]-Table2[[#This Row],[200D EMA]])/Table2[[#This Row],[200D EMA]]</f>
        <v>7.2987625893325747E-2</v>
      </c>
      <c r="V267">
        <v>1.46377564200712</v>
      </c>
      <c r="W267">
        <v>1093.55</v>
      </c>
      <c r="X267">
        <v>1142.55</v>
      </c>
      <c r="Y267">
        <v>1093.55</v>
      </c>
      <c r="Z267">
        <v>1149.75</v>
      </c>
      <c r="AA267">
        <v>1093.55</v>
      </c>
      <c r="AB267">
        <v>1247.7</v>
      </c>
      <c r="AC267" s="1">
        <f>(Table2[[#This Row],[Close Price]]/Table2[[#This Row],[Day Low]])-1</f>
        <v>5.715330803346852E-3</v>
      </c>
      <c r="AD267" s="1">
        <f>(Table2[[#This Row],[Day High]]/Table2[[#This Row],[Close Price]])-1</f>
        <v>3.887070376432078E-2</v>
      </c>
      <c r="AE267" s="1">
        <f>(Table2[[#This Row],[Close Price]]/Table2[[#This Row],[Current Week Low]])-1</f>
        <v>5.715330803346852E-3</v>
      </c>
      <c r="AF267" s="1">
        <f>(Table2[[#This Row],[Current Week High]]/Table2[[#This Row],[Close Price]])-1</f>
        <v>4.541734860883806E-2</v>
      </c>
      <c r="AG267" s="1">
        <f>(Table2[[#This Row],[Close Price]]/Table2[[#This Row],[Current Month Low]])-1</f>
        <v>5.715330803346852E-3</v>
      </c>
      <c r="AH267" s="1">
        <f>(Table2[[#This Row],[Current Month High]]/Table2[[#This Row],[Close Price]])-1</f>
        <v>0.13447899618112391</v>
      </c>
      <c r="AI267">
        <v>40.389161665757399</v>
      </c>
      <c r="AJ267">
        <v>65.209553853086902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7.0000000000000007E-2</v>
      </c>
      <c r="AM267" t="s">
        <v>3180</v>
      </c>
      <c r="AN267">
        <v>-8.65</v>
      </c>
      <c r="AO267" t="s">
        <v>3181</v>
      </c>
      <c r="AQ267">
        <f>(Table2[[#This Row],[Sharpe Ratio]]-AVERAGE(Table2[Sharpe Ratio]))/_xlfn.STDEV.P(Table2[Sharpe Ratio])</f>
        <v>-0.67957627828303946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186</v>
      </c>
      <c r="AT267">
        <f>_xlfn.RANK.AVG(Table2[[#This Row],[6M Return vs Nifty Z-Score]],Table2[6M Return vs Nifty Z-Score])</f>
        <v>158</v>
      </c>
      <c r="AU267">
        <f>_xlfn.RANK.AVG(Table2[[#This Row],[Sharpe Ratio Z-Score]],Table2[Sharpe Ratio Z-Score])</f>
        <v>538</v>
      </c>
      <c r="AV267">
        <f>(Table2[[#This Row],[Rank 1Y]]+Table2[[#This Row],[Rank 6M]]+Table2[[#This Row],[Rank Sharpe]])/3</f>
        <v>294</v>
      </c>
    </row>
    <row r="268" spans="1:48" x14ac:dyDescent="0.3">
      <c r="A268" t="s">
        <v>1854</v>
      </c>
      <c r="B268" t="s">
        <v>1855</v>
      </c>
      <c r="C268" t="s">
        <v>3141</v>
      </c>
      <c r="D268" t="s">
        <v>1486</v>
      </c>
      <c r="E268">
        <v>4012.6951640089901</v>
      </c>
      <c r="F268">
        <v>73.989999999999995</v>
      </c>
      <c r="G268">
        <v>33.2856651429843</v>
      </c>
      <c r="H268">
        <f>(Table2[[#This Row],[1Y Return vs Nifty]]-AVERAGE(Table2[1Y Return vs Nifty]))/_xlfn.STDEV.P(Table2[1Y Return vs Nifty])</f>
        <v>0.29483084346243821</v>
      </c>
      <c r="I268">
        <v>-2.93170754118192</v>
      </c>
      <c r="J268">
        <f>(Table2[[#This Row],[1M Return vs Nifty]]-AVERAGE(Table2[1M Return vs Nifty]))/_xlfn.STDEV.P(Table2[1M Return vs Nifty])</f>
        <v>-0.20706296218127093</v>
      </c>
      <c r="K268">
        <v>-16.090051396388699</v>
      </c>
      <c r="L268">
        <f>(Table2[[#This Row],[6M Return vs Nifty]]-AVERAGE(Table2[6M Return vs Nifty]))/_xlfn.STDEV.P(Table2[6M Return vs Nifty])</f>
        <v>-0.74229007825813875</v>
      </c>
      <c r="M268">
        <v>-1.2069021159425899</v>
      </c>
      <c r="N268">
        <f>(Table2[[#This Row],[1W Return vs Nifty]]-AVERAGE(Table2[1W Return vs Nifty]))/_xlfn.STDEV.P(Table2[1W Return vs Nifty])</f>
        <v>-0.49350084743381845</v>
      </c>
      <c r="O268">
        <v>76.849999999999994</v>
      </c>
      <c r="P268">
        <v>79.948298231327698</v>
      </c>
      <c r="Q268">
        <v>77.528961744708198</v>
      </c>
      <c r="R268">
        <v>36.574267902084401</v>
      </c>
      <c r="S268" s="1">
        <f>(Table2[[#This Row],[Close Price]]-Table2[[#This Row],[20D EMA]])/Table2[[#This Row],[20D EMA]]</f>
        <v>-3.7215354586857513E-2</v>
      </c>
      <c r="T268" s="1">
        <f>(Table2[[#This Row],[Close Price]]-Table2[[#This Row],[50D EMA]])/Table2[[#This Row],[50D EMA]]</f>
        <v>-7.4526892543573198E-2</v>
      </c>
      <c r="U268" s="1">
        <f>(Table2[[#This Row],[Close Price]]-Table2[[#This Row],[200D EMA]])/Table2[[#This Row],[200D EMA]]</f>
        <v>-4.5646964244942412E-2</v>
      </c>
      <c r="V268">
        <v>0.32274443470780001</v>
      </c>
      <c r="W268">
        <v>73.59</v>
      </c>
      <c r="X268">
        <v>75.180000000000007</v>
      </c>
      <c r="Y268">
        <v>73.05</v>
      </c>
      <c r="Z268">
        <v>75.180000000000007</v>
      </c>
      <c r="AA268">
        <v>73.05</v>
      </c>
      <c r="AB268">
        <v>79.400000000000006</v>
      </c>
      <c r="AC268" s="1">
        <f>(Table2[[#This Row],[Close Price]]/Table2[[#This Row],[Day Low]])-1</f>
        <v>5.4355211305883167E-3</v>
      </c>
      <c r="AD268" s="1">
        <f>(Table2[[#This Row],[Day High]]/Table2[[#This Row],[Close Price]])-1</f>
        <v>1.6083254493850729E-2</v>
      </c>
      <c r="AE268" s="1">
        <f>(Table2[[#This Row],[Close Price]]/Table2[[#This Row],[Current Week Low]])-1</f>
        <v>1.2867898699520763E-2</v>
      </c>
      <c r="AF268" s="1">
        <f>(Table2[[#This Row],[Current Week High]]/Table2[[#This Row],[Close Price]])-1</f>
        <v>1.6083254493850729E-2</v>
      </c>
      <c r="AG268" s="1">
        <f>(Table2[[#This Row],[Close Price]]/Table2[[#This Row],[Current Month Low]])-1</f>
        <v>1.2867898699520763E-2</v>
      </c>
      <c r="AH268" s="1">
        <f>(Table2[[#This Row],[Current Month High]]/Table2[[#This Row],[Close Price]])-1</f>
        <v>7.3117988917421384E-2</v>
      </c>
      <c r="AI268">
        <v>39.545884578997097</v>
      </c>
      <c r="AJ268">
        <v>59.978378378378302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-0.22</v>
      </c>
      <c r="AM268" t="s">
        <v>3181</v>
      </c>
      <c r="AN268">
        <v>1.25</v>
      </c>
      <c r="AO268" t="s">
        <v>3180</v>
      </c>
      <c r="AP268">
        <v>0.15746971218331801</v>
      </c>
      <c r="AQ268">
        <f>(Table2[[#This Row],[Sharpe Ratio]]-AVERAGE(Table2[Sharpe Ratio]))/_xlfn.STDEV.P(Table2[Sharpe Ratio])</f>
        <v>1.1777633920390054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213</v>
      </c>
      <c r="AT268">
        <f>_xlfn.RANK.AVG(Table2[[#This Row],[6M Return vs Nifty Z-Score]],Table2[6M Return vs Nifty Z-Score])</f>
        <v>582</v>
      </c>
      <c r="AU268">
        <f>_xlfn.RANK.AVG(Table2[[#This Row],[Sharpe Ratio Z-Score]],Table2[Sharpe Ratio Z-Score])</f>
        <v>88</v>
      </c>
      <c r="AV268">
        <f>(Table2[[#This Row],[Rank 1Y]]+Table2[[#This Row],[Rank 6M]]+Table2[[#This Row],[Rank Sharpe]])/3</f>
        <v>294.33333333333331</v>
      </c>
    </row>
    <row r="269" spans="1:48" x14ac:dyDescent="0.3">
      <c r="A269" t="s">
        <v>1414</v>
      </c>
      <c r="B269" t="s">
        <v>1415</v>
      </c>
      <c r="C269" t="s">
        <v>3139</v>
      </c>
      <c r="D269" t="s">
        <v>114</v>
      </c>
      <c r="E269">
        <v>7308.1130731200001</v>
      </c>
      <c r="F269">
        <v>672.4</v>
      </c>
      <c r="G269">
        <v>8.0795645663229703</v>
      </c>
      <c r="H269">
        <f>(Table2[[#This Row],[1Y Return vs Nifty]]-AVERAGE(Table2[1Y Return vs Nifty]))/_xlfn.STDEV.P(Table2[1Y Return vs Nifty])</f>
        <v>-0.18645490558390357</v>
      </c>
      <c r="I269">
        <v>-2.1363623954858202</v>
      </c>
      <c r="J269">
        <f>(Table2[[#This Row],[1M Return vs Nifty]]-AVERAGE(Table2[1M Return vs Nifty]))/_xlfn.STDEV.P(Table2[1M Return vs Nifty])</f>
        <v>-0.11908511734006663</v>
      </c>
      <c r="K269">
        <v>12.3637207683597</v>
      </c>
      <c r="L269">
        <f>(Table2[[#This Row],[6M Return vs Nifty]]-AVERAGE(Table2[6M Return vs Nifty]))/_xlfn.STDEV.P(Table2[6M Return vs Nifty])</f>
        <v>0.2155635885711194</v>
      </c>
      <c r="M269">
        <v>4.0389595738550197</v>
      </c>
      <c r="N269">
        <f>(Table2[[#This Row],[1W Return vs Nifty]]-AVERAGE(Table2[1W Return vs Nifty]))/_xlfn.STDEV.P(Table2[1W Return vs Nifty])</f>
        <v>0.57614804854620549</v>
      </c>
      <c r="O269">
        <v>672.18</v>
      </c>
      <c r="P269">
        <v>668.93366022652697</v>
      </c>
      <c r="Q269">
        <v>624.22526595322995</v>
      </c>
      <c r="R269">
        <v>49.617151938515498</v>
      </c>
      <c r="S269" s="1">
        <f>(Table2[[#This Row],[Close Price]]-Table2[[#This Row],[20D EMA]])/Table2[[#This Row],[20D EMA]]</f>
        <v>3.2729328453692059E-4</v>
      </c>
      <c r="T269" s="1">
        <f>(Table2[[#This Row],[Close Price]]-Table2[[#This Row],[50D EMA]])/Table2[[#This Row],[50D EMA]]</f>
        <v>5.1818886977509429E-3</v>
      </c>
      <c r="U269" s="1">
        <f>(Table2[[#This Row],[Close Price]]-Table2[[#This Row],[200D EMA]])/Table2[[#This Row],[200D EMA]]</f>
        <v>7.7175238931100107E-2</v>
      </c>
      <c r="V269">
        <v>0.64666479661558396</v>
      </c>
      <c r="W269">
        <v>667.15</v>
      </c>
      <c r="X269">
        <v>690.05</v>
      </c>
      <c r="Y269">
        <v>667.15</v>
      </c>
      <c r="Z269">
        <v>704.5</v>
      </c>
      <c r="AA269">
        <v>646.70000000000005</v>
      </c>
      <c r="AB269">
        <v>719.85</v>
      </c>
      <c r="AC269" s="1">
        <f>(Table2[[#This Row],[Close Price]]/Table2[[#This Row],[Day Low]])-1</f>
        <v>7.8692947612981623E-3</v>
      </c>
      <c r="AD269" s="1">
        <f>(Table2[[#This Row],[Day High]]/Table2[[#This Row],[Close Price]])-1</f>
        <v>2.6249256395002973E-2</v>
      </c>
      <c r="AE269" s="1">
        <f>(Table2[[#This Row],[Close Price]]/Table2[[#This Row],[Current Week Low]])-1</f>
        <v>7.8692947612981623E-3</v>
      </c>
      <c r="AF269" s="1">
        <f>(Table2[[#This Row],[Current Week High]]/Table2[[#This Row],[Close Price]])-1</f>
        <v>4.7739440809042355E-2</v>
      </c>
      <c r="AG269" s="1">
        <f>(Table2[[#This Row],[Close Price]]/Table2[[#This Row],[Current Month Low]])-1</f>
        <v>3.9740219576310354E-2</v>
      </c>
      <c r="AH269" s="1">
        <f>(Table2[[#This Row],[Current Month High]]/Table2[[#This Row],[Close Price]])-1</f>
        <v>7.0568114217727684E-2</v>
      </c>
      <c r="AI269">
        <v>25.1710291493158</v>
      </c>
      <c r="AJ269">
        <v>43.813495882793198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</v>
      </c>
      <c r="AM269">
        <v>0</v>
      </c>
      <c r="AN269">
        <v>10.59</v>
      </c>
      <c r="AO269" t="s">
        <v>3180</v>
      </c>
      <c r="AP269">
        <v>7.8576511343006999E-2</v>
      </c>
      <c r="AQ269">
        <f>(Table2[[#This Row],[Sharpe Ratio]]-AVERAGE(Table2[Sharpe Ratio]))/_xlfn.STDEV.P(Table2[Sharpe Ratio])</f>
        <v>0.24722589623911564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0.73339751043247037</v>
      </c>
      <c r="AS269">
        <f>_xlfn.RANK.AVG(Table2[[#This Row],[1Y Return vs Nifty Z-Score]],Table2[1Y Return vs Nifty Z-Score])</f>
        <v>366</v>
      </c>
      <c r="AT269">
        <f>_xlfn.RANK.AVG(Table2[[#This Row],[6M Return vs Nifty Z-Score]],Table2[6M Return vs Nifty Z-Score])</f>
        <v>240</v>
      </c>
      <c r="AU269">
        <f>_xlfn.RANK.AVG(Table2[[#This Row],[Sharpe Ratio Z-Score]],Table2[Sharpe Ratio Z-Score])</f>
        <v>284</v>
      </c>
      <c r="AV269">
        <f>(Table2[[#This Row],[Rank 1Y]]+Table2[[#This Row],[Rank 6M]]+Table2[[#This Row],[Rank Sharpe]])/3</f>
        <v>296.66666666666669</v>
      </c>
    </row>
    <row r="270" spans="1:48" x14ac:dyDescent="0.3">
      <c r="A270" t="s">
        <v>535</v>
      </c>
      <c r="B270" t="s">
        <v>536</v>
      </c>
      <c r="C270" t="s">
        <v>3135</v>
      </c>
      <c r="D270" t="s">
        <v>537</v>
      </c>
      <c r="E270">
        <v>36703</v>
      </c>
      <c r="F270">
        <v>431.8</v>
      </c>
      <c r="G270">
        <v>37.7255158249163</v>
      </c>
      <c r="H270">
        <f>(Table2[[#This Row],[1Y Return vs Nifty]]-AVERAGE(Table2[1Y Return vs Nifty]))/_xlfn.STDEV.P(Table2[1Y Return vs Nifty])</f>
        <v>0.37960543422504434</v>
      </c>
      <c r="I270">
        <v>-13.7569129107907</v>
      </c>
      <c r="J270">
        <f>(Table2[[#This Row],[1M Return vs Nifty]]-AVERAGE(Table2[1M Return vs Nifty]))/_xlfn.STDEV.P(Table2[1M Return vs Nifty])</f>
        <v>-1.4045031471566563</v>
      </c>
      <c r="K270">
        <v>-13.554895653652901</v>
      </c>
      <c r="L270">
        <f>(Table2[[#This Row],[6M Return vs Nifty]]-AVERAGE(Table2[6M Return vs Nifty]))/_xlfn.STDEV.P(Table2[6M Return vs Nifty])</f>
        <v>-0.65694785332912975</v>
      </c>
      <c r="M270">
        <v>-1.3777633428151099</v>
      </c>
      <c r="N270">
        <f>(Table2[[#This Row],[1W Return vs Nifty]]-AVERAGE(Table2[1W Return vs Nifty]))/_xlfn.STDEV.P(Table2[1W Return vs Nifty])</f>
        <v>-0.5283400280102768</v>
      </c>
      <c r="O270">
        <v>459.04</v>
      </c>
      <c r="P270">
        <v>476.463022573562</v>
      </c>
      <c r="Q270">
        <v>446.74725297584899</v>
      </c>
      <c r="R270">
        <v>26.926542512601099</v>
      </c>
      <c r="S270" s="1">
        <f>(Table2[[#This Row],[Close Price]]-Table2[[#This Row],[20D EMA]])/Table2[[#This Row],[20D EMA]]</f>
        <v>-5.9341233879400504E-2</v>
      </c>
      <c r="T270" s="1">
        <f>(Table2[[#This Row],[Close Price]]-Table2[[#This Row],[50D EMA]])/Table2[[#This Row],[50D EMA]]</f>
        <v>-9.3738696304950686E-2</v>
      </c>
      <c r="U270" s="1">
        <f>(Table2[[#This Row],[Close Price]]-Table2[[#This Row],[200D EMA]])/Table2[[#This Row],[200D EMA]]</f>
        <v>-3.3457962810701437E-2</v>
      </c>
      <c r="V270">
        <v>1.03231066963328</v>
      </c>
      <c r="W270">
        <v>430.35</v>
      </c>
      <c r="X270">
        <v>447.35</v>
      </c>
      <c r="Y270">
        <v>430.35</v>
      </c>
      <c r="Z270">
        <v>447.35</v>
      </c>
      <c r="AA270">
        <v>430.35</v>
      </c>
      <c r="AB270">
        <v>463.45</v>
      </c>
      <c r="AC270" s="1">
        <f>(Table2[[#This Row],[Close Price]]/Table2[[#This Row],[Day Low]])-1</f>
        <v>3.3693505286394032E-3</v>
      </c>
      <c r="AD270" s="1">
        <f>(Table2[[#This Row],[Day High]]/Table2[[#This Row],[Close Price]])-1</f>
        <v>3.6012042612320494E-2</v>
      </c>
      <c r="AE270" s="1">
        <f>(Table2[[#This Row],[Close Price]]/Table2[[#This Row],[Current Week Low]])-1</f>
        <v>3.3693505286394032E-3</v>
      </c>
      <c r="AF270" s="1">
        <f>(Table2[[#This Row],[Current Week High]]/Table2[[#This Row],[Close Price]])-1</f>
        <v>3.6012042612320494E-2</v>
      </c>
      <c r="AG270" s="1">
        <f>(Table2[[#This Row],[Close Price]]/Table2[[#This Row],[Current Month Low]])-1</f>
        <v>3.3693505286394032E-3</v>
      </c>
      <c r="AH270" s="1">
        <f>(Table2[[#This Row],[Current Month High]]/Table2[[#This Row],[Close Price]])-1</f>
        <v>7.3297823066234224E-2</v>
      </c>
      <c r="AI270">
        <v>43.666049096804002</v>
      </c>
      <c r="AJ270">
        <v>61.541339319117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-0.03</v>
      </c>
      <c r="AM270" t="s">
        <v>3181</v>
      </c>
      <c r="AN270">
        <v>-4.0199999999999996</v>
      </c>
      <c r="AO270" t="s">
        <v>3181</v>
      </c>
      <c r="AP270">
        <v>0.122637603133078</v>
      </c>
      <c r="AQ270">
        <f>(Table2[[#This Row],[Sharpe Ratio]]-AVERAGE(Table2[Sharpe Ratio]))/_xlfn.STDEV.P(Table2[Sharpe Ratio])</f>
        <v>0.76692211314799119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188</v>
      </c>
      <c r="AT270">
        <f>_xlfn.RANK.AVG(Table2[[#This Row],[6M Return vs Nifty Z-Score]],Table2[6M Return vs Nifty Z-Score])</f>
        <v>546</v>
      </c>
      <c r="AU270">
        <f>_xlfn.RANK.AVG(Table2[[#This Row],[Sharpe Ratio Z-Score]],Table2[Sharpe Ratio Z-Score])</f>
        <v>159</v>
      </c>
      <c r="AV270">
        <f>(Table2[[#This Row],[Rank 1Y]]+Table2[[#This Row],[Rank 6M]]+Table2[[#This Row],[Rank Sharpe]])/3</f>
        <v>297.66666666666669</v>
      </c>
    </row>
    <row r="271" spans="1:48" x14ac:dyDescent="0.3">
      <c r="A271" t="s">
        <v>28</v>
      </c>
      <c r="B271" t="s">
        <v>29</v>
      </c>
      <c r="C271" t="s">
        <v>3129</v>
      </c>
      <c r="D271" t="s">
        <v>24</v>
      </c>
      <c r="E271">
        <v>896429.35739967995</v>
      </c>
      <c r="F271">
        <v>1270.5999999999999</v>
      </c>
      <c r="G271">
        <v>12.514168375361299</v>
      </c>
      <c r="H271">
        <f>(Table2[[#This Row],[1Y Return vs Nifty]]-AVERAGE(Table2[1Y Return vs Nifty]))/_xlfn.STDEV.P(Table2[1Y Return vs Nifty])</f>
        <v>-0.10178049870904723</v>
      </c>
      <c r="I271">
        <v>8.4429127451213297</v>
      </c>
      <c r="J271">
        <f>(Table2[[#This Row],[1M Return vs Nifty]]-AVERAGE(Table2[1M Return vs Nifty]))/_xlfn.STDEV.P(Table2[1M Return vs Nifty])</f>
        <v>1.0511512660581677</v>
      </c>
      <c r="K271">
        <v>4.3524156282019799</v>
      </c>
      <c r="L271">
        <f>(Table2[[#This Row],[6M Return vs Nifty]]-AVERAGE(Table2[6M Return vs Nifty]))/_xlfn.STDEV.P(Table2[6M Return vs Nifty])</f>
        <v>-5.4125012299000436E-2</v>
      </c>
      <c r="M271">
        <v>1.00899417519587</v>
      </c>
      <c r="N271">
        <f>(Table2[[#This Row],[1W Return vs Nifty]]-AVERAGE(Table2[1W Return vs Nifty]))/_xlfn.STDEV.P(Table2[1W Return vs Nifty])</f>
        <v>-4.1672118126635946E-2</v>
      </c>
      <c r="O271">
        <v>1275.6099999999999</v>
      </c>
      <c r="P271">
        <v>1261.02732262325</v>
      </c>
      <c r="Q271">
        <v>1170.52588101485</v>
      </c>
      <c r="R271">
        <v>46.130838600725397</v>
      </c>
      <c r="S271" s="1">
        <f>(Table2[[#This Row],[Close Price]]-Table2[[#This Row],[20D EMA]])/Table2[[#This Row],[20D EMA]]</f>
        <v>-3.9275327098407756E-3</v>
      </c>
      <c r="T271" s="1">
        <f>(Table2[[#This Row],[Close Price]]-Table2[[#This Row],[50D EMA]])/Table2[[#This Row],[50D EMA]]</f>
        <v>7.5911736447044883E-3</v>
      </c>
      <c r="U271" s="1">
        <f>(Table2[[#This Row],[Close Price]]-Table2[[#This Row],[200D EMA]])/Table2[[#This Row],[200D EMA]]</f>
        <v>8.5495007507553164E-2</v>
      </c>
      <c r="V271">
        <v>0.96720668799484599</v>
      </c>
      <c r="W271">
        <v>1264.5</v>
      </c>
      <c r="X271">
        <v>1295</v>
      </c>
      <c r="Y271">
        <v>1246.6500000000001</v>
      </c>
      <c r="Z271">
        <v>1295</v>
      </c>
      <c r="AA271">
        <v>1246.6500000000001</v>
      </c>
      <c r="AB271">
        <v>1315</v>
      </c>
      <c r="AC271" s="1">
        <f>(Table2[[#This Row],[Close Price]]/Table2[[#This Row],[Day Low]])-1</f>
        <v>4.8240411229734104E-3</v>
      </c>
      <c r="AD271" s="1">
        <f>(Table2[[#This Row],[Day High]]/Table2[[#This Row],[Close Price]])-1</f>
        <v>1.9203525893278783E-2</v>
      </c>
      <c r="AE271" s="1">
        <f>(Table2[[#This Row],[Close Price]]/Table2[[#This Row],[Current Week Low]])-1</f>
        <v>1.921148678458251E-2</v>
      </c>
      <c r="AF271" s="1">
        <f>(Table2[[#This Row],[Current Week High]]/Table2[[#This Row],[Close Price]])-1</f>
        <v>1.9203525893278783E-2</v>
      </c>
      <c r="AG271" s="1">
        <f>(Table2[[#This Row],[Close Price]]/Table2[[#This Row],[Current Month Low]])-1</f>
        <v>1.921148678458251E-2</v>
      </c>
      <c r="AH271" s="1">
        <f>(Table2[[#This Row],[Current Month High]]/Table2[[#This Row],[Close Price]])-1</f>
        <v>3.4944120887769659E-2</v>
      </c>
      <c r="AI271">
        <v>7.2209979537226401</v>
      </c>
      <c r="AJ271">
        <v>38.901339163705899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0.05</v>
      </c>
      <c r="AM271" t="s">
        <v>3180</v>
      </c>
      <c r="AN271">
        <v>1.21</v>
      </c>
      <c r="AO271" t="s">
        <v>3180</v>
      </c>
      <c r="AP271">
        <v>9.0194080952314001E-2</v>
      </c>
      <c r="AQ271">
        <f>(Table2[[#This Row],[Sharpe Ratio]]-AVERAGE(Table2[Sharpe Ratio]))/_xlfn.STDEV.P(Table2[Sharpe Ratio])</f>
        <v>0.38425397998244498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1.237827616905929</v>
      </c>
      <c r="AS271">
        <f>_xlfn.RANK.AVG(Table2[[#This Row],[1Y Return vs Nifty Z-Score]],Table2[1Y Return vs Nifty Z-Score])</f>
        <v>329</v>
      </c>
      <c r="AT271">
        <f>_xlfn.RANK.AVG(Table2[[#This Row],[6M Return vs Nifty Z-Score]],Table2[6M Return vs Nifty Z-Score])</f>
        <v>321</v>
      </c>
      <c r="AU271">
        <f>_xlfn.RANK.AVG(Table2[[#This Row],[Sharpe Ratio Z-Score]],Table2[Sharpe Ratio Z-Score])</f>
        <v>249</v>
      </c>
      <c r="AV271">
        <f>(Table2[[#This Row],[Rank 1Y]]+Table2[[#This Row],[Rank 6M]]+Table2[[#This Row],[Rank Sharpe]])/3</f>
        <v>299.66666666666669</v>
      </c>
    </row>
    <row r="272" spans="1:48" x14ac:dyDescent="0.3">
      <c r="A272" t="s">
        <v>1511</v>
      </c>
      <c r="B272" t="s">
        <v>1512</v>
      </c>
      <c r="C272" t="s">
        <v>3140</v>
      </c>
      <c r="D272" t="s">
        <v>213</v>
      </c>
      <c r="E272">
        <v>6548.4452155400004</v>
      </c>
      <c r="F272">
        <v>1616.15</v>
      </c>
      <c r="G272">
        <v>46.047534944309803</v>
      </c>
      <c r="H272">
        <f>(Table2[[#This Row],[1Y Return vs Nifty]]-AVERAGE(Table2[1Y Return vs Nifty]))/_xlfn.STDEV.P(Table2[1Y Return vs Nifty])</f>
        <v>0.53850622069432519</v>
      </c>
      <c r="I272">
        <v>-4.2741625521719797</v>
      </c>
      <c r="J272">
        <f>(Table2[[#This Row],[1M Return vs Nifty]]-AVERAGE(Table2[1M Return vs Nifty]))/_xlfn.STDEV.P(Table2[1M Return vs Nifty])</f>
        <v>-0.35555987487671714</v>
      </c>
      <c r="K272">
        <v>7.1539803497383998</v>
      </c>
      <c r="L272">
        <f>(Table2[[#This Row],[6M Return vs Nifty]]-AVERAGE(Table2[6M Return vs Nifty]))/_xlfn.STDEV.P(Table2[6M Return vs Nifty])</f>
        <v>4.0185472294945422E-2</v>
      </c>
      <c r="M272">
        <v>4.4950017814384502</v>
      </c>
      <c r="N272">
        <f>(Table2[[#This Row],[1W Return vs Nifty]]-AVERAGE(Table2[1W Return vs Nifty]))/_xlfn.STDEV.P(Table2[1W Return vs Nifty])</f>
        <v>0.66913659317570162</v>
      </c>
      <c r="O272">
        <v>1752.62</v>
      </c>
      <c r="P272">
        <v>1824.68602159685</v>
      </c>
      <c r="Q272">
        <v>1623.6596842884801</v>
      </c>
      <c r="R272">
        <v>36.089256078102203</v>
      </c>
      <c r="S272" s="1">
        <f>(Table2[[#This Row],[Close Price]]-Table2[[#This Row],[20D EMA]])/Table2[[#This Row],[20D EMA]]</f>
        <v>-7.7866280197646839E-2</v>
      </c>
      <c r="T272" s="1">
        <f>(Table2[[#This Row],[Close Price]]-Table2[[#This Row],[50D EMA]])/Table2[[#This Row],[50D EMA]]</f>
        <v>-0.1142859753013027</v>
      </c>
      <c r="U272" s="1">
        <f>(Table2[[#This Row],[Close Price]]-Table2[[#This Row],[200D EMA]])/Table2[[#This Row],[200D EMA]]</f>
        <v>-4.6251590534323673E-3</v>
      </c>
      <c r="V272">
        <v>1.90779016768663</v>
      </c>
      <c r="W272">
        <v>1603.25</v>
      </c>
      <c r="X272">
        <v>1691.95</v>
      </c>
      <c r="Y272">
        <v>1603.25</v>
      </c>
      <c r="Z272">
        <v>1691.95</v>
      </c>
      <c r="AA272">
        <v>1527.9</v>
      </c>
      <c r="AB272">
        <v>1728</v>
      </c>
      <c r="AC272" s="1">
        <f>(Table2[[#This Row],[Close Price]]/Table2[[#This Row],[Day Low]])-1</f>
        <v>8.0461562451270563E-3</v>
      </c>
      <c r="AD272" s="1">
        <f>(Table2[[#This Row],[Day High]]/Table2[[#This Row],[Close Price]])-1</f>
        <v>4.6901587105157239E-2</v>
      </c>
      <c r="AE272" s="1">
        <f>(Table2[[#This Row],[Close Price]]/Table2[[#This Row],[Current Week Low]])-1</f>
        <v>8.0461562451270563E-3</v>
      </c>
      <c r="AF272" s="1">
        <f>(Table2[[#This Row],[Current Week High]]/Table2[[#This Row],[Close Price]])-1</f>
        <v>4.6901587105157239E-2</v>
      </c>
      <c r="AG272" s="1">
        <f>(Table2[[#This Row],[Close Price]]/Table2[[#This Row],[Current Month Low]])-1</f>
        <v>5.7759015642385059E-2</v>
      </c>
      <c r="AH272" s="1">
        <f>(Table2[[#This Row],[Current Month High]]/Table2[[#This Row],[Close Price]])-1</f>
        <v>6.9207684930235436E-2</v>
      </c>
      <c r="AI272">
        <v>46.0198620177582</v>
      </c>
      <c r="AJ272">
        <v>80.454443948191098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-0.15</v>
      </c>
      <c r="AM272" t="s">
        <v>3181</v>
      </c>
      <c r="AN272">
        <v>-20.3</v>
      </c>
      <c r="AO272" t="s">
        <v>3181</v>
      </c>
      <c r="AP272">
        <v>2.4264630738591E-2</v>
      </c>
      <c r="AQ272">
        <f>(Table2[[#This Row],[Sharpe Ratio]]-AVERAGE(Table2[Sharpe Ratio]))/_xlfn.STDEV.P(Table2[Sharpe Ratio])</f>
        <v>-0.39337736020769964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158</v>
      </c>
      <c r="AT272">
        <f>_xlfn.RANK.AVG(Table2[[#This Row],[6M Return vs Nifty Z-Score]],Table2[6M Return vs Nifty Z-Score])</f>
        <v>297</v>
      </c>
      <c r="AU272">
        <f>_xlfn.RANK.AVG(Table2[[#This Row],[Sharpe Ratio Z-Score]],Table2[Sharpe Ratio Z-Score])</f>
        <v>444</v>
      </c>
      <c r="AV272">
        <f>(Table2[[#This Row],[Rank 1Y]]+Table2[[#This Row],[Rank 6M]]+Table2[[#This Row],[Rank Sharpe]])/3</f>
        <v>299.66666666666669</v>
      </c>
    </row>
    <row r="273" spans="1:48" x14ac:dyDescent="0.3">
      <c r="A273" t="s">
        <v>1739</v>
      </c>
      <c r="B273" t="s">
        <v>1740</v>
      </c>
      <c r="C273" t="s">
        <v>3136</v>
      </c>
      <c r="D273" t="s">
        <v>131</v>
      </c>
      <c r="E273">
        <v>4602.3</v>
      </c>
      <c r="F273">
        <v>7670.5</v>
      </c>
      <c r="G273">
        <v>-10.0926508200795</v>
      </c>
      <c r="H273">
        <f>(Table2[[#This Row],[1Y Return vs Nifty]]-AVERAGE(Table2[1Y Return vs Nifty]))/_xlfn.STDEV.P(Table2[1Y Return vs Nifty])</f>
        <v>-0.5334355211486228</v>
      </c>
      <c r="I273">
        <v>-10.314087231697799</v>
      </c>
      <c r="J273">
        <f>(Table2[[#This Row],[1M Return vs Nifty]]-AVERAGE(Table2[1M Return vs Nifty]))/_xlfn.STDEV.P(Table2[1M Return vs Nifty])</f>
        <v>-1.0236717747020572</v>
      </c>
      <c r="K273">
        <v>13.0475643720801</v>
      </c>
      <c r="L273">
        <f>(Table2[[#This Row],[6M Return vs Nifty]]-AVERAGE(Table2[6M Return vs Nifty]))/_xlfn.STDEV.P(Table2[6M Return vs Nifty])</f>
        <v>0.23858416031003388</v>
      </c>
      <c r="M273">
        <v>1.0797299558833899</v>
      </c>
      <c r="N273">
        <f>(Table2[[#This Row],[1W Return vs Nifty]]-AVERAGE(Table2[1W Return vs Nifty]))/_xlfn.STDEV.P(Table2[1W Return vs Nifty])</f>
        <v>-2.7248853810338283E-2</v>
      </c>
      <c r="O273">
        <v>8157.73</v>
      </c>
      <c r="P273">
        <v>8235.4719616321599</v>
      </c>
      <c r="Q273">
        <v>7344.2028530807302</v>
      </c>
      <c r="R273">
        <v>31.737529713122701</v>
      </c>
      <c r="S273" s="1">
        <f>(Table2[[#This Row],[Close Price]]-Table2[[#This Row],[20D EMA]])/Table2[[#This Row],[20D EMA]]</f>
        <v>-5.9726173825316552E-2</v>
      </c>
      <c r="T273" s="1">
        <f>(Table2[[#This Row],[Close Price]]-Table2[[#This Row],[50D EMA]])/Table2[[#This Row],[50D EMA]]</f>
        <v>-6.8602256709060561E-2</v>
      </c>
      <c r="U273" s="1">
        <f>(Table2[[#This Row],[Close Price]]-Table2[[#This Row],[200D EMA]])/Table2[[#This Row],[200D EMA]]</f>
        <v>4.4429212189093528E-2</v>
      </c>
      <c r="V273">
        <v>0.24288026356605999</v>
      </c>
      <c r="W273">
        <v>7610</v>
      </c>
      <c r="X273">
        <v>7990</v>
      </c>
      <c r="Y273">
        <v>7610</v>
      </c>
      <c r="Z273">
        <v>8000</v>
      </c>
      <c r="AA273">
        <v>7610</v>
      </c>
      <c r="AB273">
        <v>8349.9500000000007</v>
      </c>
      <c r="AC273" s="1">
        <f>(Table2[[#This Row],[Close Price]]/Table2[[#This Row],[Day Low]])-1</f>
        <v>7.9500657030222577E-3</v>
      </c>
      <c r="AD273" s="1">
        <f>(Table2[[#This Row],[Day High]]/Table2[[#This Row],[Close Price]])-1</f>
        <v>4.1653086500228254E-2</v>
      </c>
      <c r="AE273" s="1">
        <f>(Table2[[#This Row],[Close Price]]/Table2[[#This Row],[Current Week Low]])-1</f>
        <v>7.9500657030222577E-3</v>
      </c>
      <c r="AF273" s="1">
        <f>(Table2[[#This Row],[Current Week High]]/Table2[[#This Row],[Close Price]])-1</f>
        <v>4.2956782478326128E-2</v>
      </c>
      <c r="AG273" s="1">
        <f>(Table2[[#This Row],[Close Price]]/Table2[[#This Row],[Current Month Low]])-1</f>
        <v>7.9500657030222577E-3</v>
      </c>
      <c r="AH273" s="1">
        <f>(Table2[[#This Row],[Current Month High]]/Table2[[#This Row],[Close Price]])-1</f>
        <v>8.8579623231862525E-2</v>
      </c>
      <c r="AI273">
        <v>26.732937878886599</v>
      </c>
      <c r="AJ273">
        <v>62.028284449889597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-0.01</v>
      </c>
      <c r="AM273" t="s">
        <v>3181</v>
      </c>
      <c r="AN273">
        <v>-1.1599999999999999</v>
      </c>
      <c r="AO273" t="s">
        <v>3181</v>
      </c>
      <c r="AP273">
        <v>0.119382755202094</v>
      </c>
      <c r="AQ273">
        <f>(Table2[[#This Row],[Sharpe Ratio]]-AVERAGE(Table2[Sharpe Ratio]))/_xlfn.STDEV.P(Table2[Sharpe Ratio])</f>
        <v>0.72853150393645894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503</v>
      </c>
      <c r="AT273">
        <f>_xlfn.RANK.AVG(Table2[[#This Row],[6M Return vs Nifty Z-Score]],Table2[6M Return vs Nifty Z-Score])</f>
        <v>231</v>
      </c>
      <c r="AU273">
        <f>_xlfn.RANK.AVG(Table2[[#This Row],[Sharpe Ratio Z-Score]],Table2[Sharpe Ratio Z-Score])</f>
        <v>166</v>
      </c>
      <c r="AV273">
        <f>(Table2[[#This Row],[Rank 1Y]]+Table2[[#This Row],[Rank 6M]]+Table2[[#This Row],[Rank Sharpe]])/3</f>
        <v>300</v>
      </c>
    </row>
    <row r="274" spans="1:48" x14ac:dyDescent="0.3">
      <c r="A274" t="s">
        <v>1259</v>
      </c>
      <c r="B274" t="s">
        <v>1260</v>
      </c>
      <c r="C274" t="s">
        <v>574</v>
      </c>
      <c r="D274" t="s">
        <v>423</v>
      </c>
      <c r="E274">
        <v>9087.2820572799992</v>
      </c>
      <c r="F274">
        <v>347.2</v>
      </c>
      <c r="G274">
        <v>40.418324583776197</v>
      </c>
      <c r="H274">
        <f>(Table2[[#This Row],[1Y Return vs Nifty]]-AVERAGE(Table2[1Y Return vs Nifty]))/_xlfn.STDEV.P(Table2[1Y Return vs Nifty])</f>
        <v>0.43102197430448963</v>
      </c>
      <c r="I274">
        <v>3.6394503640689102</v>
      </c>
      <c r="J274">
        <f>(Table2[[#This Row],[1M Return vs Nifty]]-AVERAGE(Table2[1M Return vs Nifty]))/_xlfn.STDEV.P(Table2[1M Return vs Nifty])</f>
        <v>0.51981179620960749</v>
      </c>
      <c r="K274">
        <v>-14.464269581099799</v>
      </c>
      <c r="L274">
        <f>(Table2[[#This Row],[6M Return vs Nifty]]-AVERAGE(Table2[6M Return vs Nifty]))/_xlfn.STDEV.P(Table2[6M Return vs Nifty])</f>
        <v>-0.68756056597336335</v>
      </c>
      <c r="M274">
        <v>0.30370309336318202</v>
      </c>
      <c r="N274">
        <f>(Table2[[#This Row],[1W Return vs Nifty]]-AVERAGE(Table2[1W Return vs Nifty]))/_xlfn.STDEV.P(Table2[1W Return vs Nifty])</f>
        <v>-0.18548334908114428</v>
      </c>
      <c r="O274">
        <v>362.89</v>
      </c>
      <c r="P274">
        <v>368.52173752068302</v>
      </c>
      <c r="Q274">
        <v>339.31158304668901</v>
      </c>
      <c r="R274">
        <v>37.721790377227101</v>
      </c>
      <c r="S274" s="1">
        <f>(Table2[[#This Row],[Close Price]]-Table2[[#This Row],[20D EMA]])/Table2[[#This Row],[20D EMA]]</f>
        <v>-4.3236242387500338E-2</v>
      </c>
      <c r="T274" s="1">
        <f>(Table2[[#This Row],[Close Price]]-Table2[[#This Row],[50D EMA]])/Table2[[#This Row],[50D EMA]]</f>
        <v>-5.7857475827966222E-2</v>
      </c>
      <c r="U274" s="1">
        <f>(Table2[[#This Row],[Close Price]]-Table2[[#This Row],[200D EMA]])/Table2[[#This Row],[200D EMA]]</f>
        <v>2.3248298459134946E-2</v>
      </c>
      <c r="V274">
        <v>0.71720188918082395</v>
      </c>
      <c r="W274">
        <v>345.55</v>
      </c>
      <c r="X274">
        <v>367.5</v>
      </c>
      <c r="Y274">
        <v>345.55</v>
      </c>
      <c r="Z274">
        <v>373.7</v>
      </c>
      <c r="AA274">
        <v>345.55</v>
      </c>
      <c r="AB274">
        <v>385.7</v>
      </c>
      <c r="AC274" s="1">
        <f>(Table2[[#This Row],[Close Price]]/Table2[[#This Row],[Day Low]])-1</f>
        <v>4.7749963825785002E-3</v>
      </c>
      <c r="AD274" s="1">
        <f>(Table2[[#This Row],[Day High]]/Table2[[#This Row],[Close Price]])-1</f>
        <v>5.8467741935483986E-2</v>
      </c>
      <c r="AE274" s="1">
        <f>(Table2[[#This Row],[Close Price]]/Table2[[#This Row],[Current Week Low]])-1</f>
        <v>4.7749963825785002E-3</v>
      </c>
      <c r="AF274" s="1">
        <f>(Table2[[#This Row],[Current Week High]]/Table2[[#This Row],[Close Price]])-1</f>
        <v>7.6324884792626779E-2</v>
      </c>
      <c r="AG274" s="1">
        <f>(Table2[[#This Row],[Close Price]]/Table2[[#This Row],[Current Month Low]])-1</f>
        <v>4.7749963825785002E-3</v>
      </c>
      <c r="AH274" s="1">
        <f>(Table2[[#This Row],[Current Month High]]/Table2[[#This Row],[Close Price]])-1</f>
        <v>0.11088709677419351</v>
      </c>
      <c r="AI274">
        <v>21.342165898617498</v>
      </c>
      <c r="AJ274">
        <v>65.609348914858003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-0.08</v>
      </c>
      <c r="AM274" t="s">
        <v>3181</v>
      </c>
      <c r="AN274">
        <v>11.18</v>
      </c>
      <c r="AO274" t="s">
        <v>3180</v>
      </c>
      <c r="AP274">
        <v>0.12138800626526899</v>
      </c>
      <c r="AQ274">
        <f>(Table2[[#This Row],[Sharpe Ratio]]-AVERAGE(Table2[Sharpe Ratio]))/_xlfn.STDEV.P(Table2[Sharpe Ratio])</f>
        <v>0.75218324176560147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182</v>
      </c>
      <c r="AT274">
        <f>_xlfn.RANK.AVG(Table2[[#This Row],[6M Return vs Nifty Z-Score]],Table2[6M Return vs Nifty Z-Score])</f>
        <v>558</v>
      </c>
      <c r="AU274">
        <f>_xlfn.RANK.AVG(Table2[[#This Row],[Sharpe Ratio Z-Score]],Table2[Sharpe Ratio Z-Score])</f>
        <v>161</v>
      </c>
      <c r="AV274">
        <f>(Table2[[#This Row],[Rank 1Y]]+Table2[[#This Row],[Rank 6M]]+Table2[[#This Row],[Rank Sharpe]])/3</f>
        <v>300.33333333333331</v>
      </c>
    </row>
    <row r="275" spans="1:48" x14ac:dyDescent="0.3">
      <c r="A275" t="s">
        <v>904</v>
      </c>
      <c r="B275" t="s">
        <v>905</v>
      </c>
      <c r="C275" t="s">
        <v>3128</v>
      </c>
      <c r="D275" t="s">
        <v>21</v>
      </c>
      <c r="E275">
        <v>16465.073553779999</v>
      </c>
      <c r="F275">
        <v>725.8</v>
      </c>
      <c r="G275">
        <v>25.2163570641987</v>
      </c>
      <c r="H275">
        <f>(Table2[[#This Row],[1Y Return vs Nifty]]-AVERAGE(Table2[1Y Return vs Nifty]))/_xlfn.STDEV.P(Table2[1Y Return vs Nifty])</f>
        <v>0.14075532626086273</v>
      </c>
      <c r="I275">
        <v>11.0884650503206</v>
      </c>
      <c r="J275">
        <f>(Table2[[#This Row],[1M Return vs Nifty]]-AVERAGE(Table2[1M Return vs Nifty]))/_xlfn.STDEV.P(Table2[1M Return vs Nifty])</f>
        <v>1.3437915009116852</v>
      </c>
      <c r="K275">
        <v>11.0561278515884</v>
      </c>
      <c r="L275">
        <f>(Table2[[#This Row],[6M Return vs Nifty]]-AVERAGE(Table2[6M Return vs Nifty]))/_xlfn.STDEV.P(Table2[6M Return vs Nifty])</f>
        <v>0.17154542947441215</v>
      </c>
      <c r="M275">
        <v>7.5900511517974696</v>
      </c>
      <c r="N275">
        <f>(Table2[[#This Row],[1W Return vs Nifty]]-AVERAGE(Table2[1W Return vs Nifty]))/_xlfn.STDEV.P(Table2[1W Return vs Nifty])</f>
        <v>1.3002276012453253</v>
      </c>
      <c r="O275">
        <v>713.42</v>
      </c>
      <c r="P275">
        <v>715.99356771668999</v>
      </c>
      <c r="Q275">
        <v>668.00171950180402</v>
      </c>
      <c r="R275">
        <v>54.481710467565001</v>
      </c>
      <c r="S275" s="1">
        <f>(Table2[[#This Row],[Close Price]]-Table2[[#This Row],[20D EMA]])/Table2[[#This Row],[20D EMA]]</f>
        <v>1.7353031874632049E-2</v>
      </c>
      <c r="T275" s="1">
        <f>(Table2[[#This Row],[Close Price]]-Table2[[#This Row],[50D EMA]])/Table2[[#This Row],[50D EMA]]</f>
        <v>1.3696257516087416E-2</v>
      </c>
      <c r="U275" s="1">
        <f>(Table2[[#This Row],[Close Price]]-Table2[[#This Row],[200D EMA]])/Table2[[#This Row],[200D EMA]]</f>
        <v>8.6524149281085566E-2</v>
      </c>
      <c r="V275">
        <v>0.90968385263198104</v>
      </c>
      <c r="W275">
        <v>722.2</v>
      </c>
      <c r="X275">
        <v>758.95</v>
      </c>
      <c r="Y275">
        <v>718.15</v>
      </c>
      <c r="Z275">
        <v>758.95</v>
      </c>
      <c r="AA275">
        <v>691.6</v>
      </c>
      <c r="AB275">
        <v>758.95</v>
      </c>
      <c r="AC275" s="1">
        <f>(Table2[[#This Row],[Close Price]]/Table2[[#This Row],[Day Low]])-1</f>
        <v>4.9847687621156211E-3</v>
      </c>
      <c r="AD275" s="1">
        <f>(Table2[[#This Row],[Day High]]/Table2[[#This Row],[Close Price]])-1</f>
        <v>4.5673739322127371E-2</v>
      </c>
      <c r="AE275" s="1">
        <f>(Table2[[#This Row],[Close Price]]/Table2[[#This Row],[Current Week Low]])-1</f>
        <v>1.0652370674650191E-2</v>
      </c>
      <c r="AF275" s="1">
        <f>(Table2[[#This Row],[Current Week High]]/Table2[[#This Row],[Close Price]])-1</f>
        <v>4.5673739322127371E-2</v>
      </c>
      <c r="AG275" s="1">
        <f>(Table2[[#This Row],[Close Price]]/Table2[[#This Row],[Current Month Low]])-1</f>
        <v>4.9450549450549275E-2</v>
      </c>
      <c r="AH275" s="1">
        <f>(Table2[[#This Row],[Current Month High]]/Table2[[#This Row],[Close Price]])-1</f>
        <v>4.5673739322127371E-2</v>
      </c>
      <c r="AI275">
        <v>15.6654725819785</v>
      </c>
      <c r="AJ275">
        <v>50.269151138716303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-0.08</v>
      </c>
      <c r="AM275" t="s">
        <v>3181</v>
      </c>
      <c r="AN275">
        <v>5.79</v>
      </c>
      <c r="AO275" t="s">
        <v>3180</v>
      </c>
      <c r="AP275">
        <v>4.9296462030111003E-2</v>
      </c>
      <c r="AQ275">
        <f>(Table2[[#This Row],[Sharpe Ratio]]-AVERAGE(Table2[Sharpe Ratio]))/_xlfn.STDEV.P(Table2[Sharpe Ratio])</f>
        <v>-9.8129387540901794E-2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262</v>
      </c>
      <c r="AT275">
        <f>_xlfn.RANK.AVG(Table2[[#This Row],[6M Return vs Nifty Z-Score]],Table2[6M Return vs Nifty Z-Score])</f>
        <v>261</v>
      </c>
      <c r="AU275">
        <f>_xlfn.RANK.AVG(Table2[[#This Row],[Sharpe Ratio Z-Score]],Table2[Sharpe Ratio Z-Score])</f>
        <v>379</v>
      </c>
      <c r="AV275">
        <f>(Table2[[#This Row],[Rank 1Y]]+Table2[[#This Row],[Rank 6M]]+Table2[[#This Row],[Rank Sharpe]])/3</f>
        <v>300.66666666666669</v>
      </c>
    </row>
    <row r="276" spans="1:48" x14ac:dyDescent="0.3">
      <c r="A276" t="s">
        <v>842</v>
      </c>
      <c r="B276" t="s">
        <v>843</v>
      </c>
      <c r="C276" t="s">
        <v>3140</v>
      </c>
      <c r="D276" t="s">
        <v>251</v>
      </c>
      <c r="E276">
        <v>18145.746261729899</v>
      </c>
      <c r="F276">
        <v>417.1</v>
      </c>
      <c r="G276">
        <v>20.915928544146698</v>
      </c>
      <c r="H276">
        <f>(Table2[[#This Row],[1Y Return vs Nifty]]-AVERAGE(Table2[1Y Return vs Nifty]))/_xlfn.STDEV.P(Table2[1Y Return vs Nifty])</f>
        <v>5.8642864827225735E-2</v>
      </c>
      <c r="I276">
        <v>1.77114525484553</v>
      </c>
      <c r="J276">
        <f>(Table2[[#This Row],[1M Return vs Nifty]]-AVERAGE(Table2[1M Return vs Nifty]))/_xlfn.STDEV.P(Table2[1M Return vs Nifty])</f>
        <v>0.31314748461514269</v>
      </c>
      <c r="K276">
        <v>9.6353666806024592</v>
      </c>
      <c r="L276">
        <f>(Table2[[#This Row],[6M Return vs Nifty]]-AVERAGE(Table2[6M Return vs Nifty]))/_xlfn.STDEV.P(Table2[6M Return vs Nifty])</f>
        <v>0.12371763042415053</v>
      </c>
      <c r="M276">
        <v>-2.88015639789251</v>
      </c>
      <c r="N276">
        <f>(Table2[[#This Row],[1W Return vs Nifty]]-AVERAGE(Table2[1W Return vs Nifty]))/_xlfn.STDEV.P(Table2[1W Return vs Nifty])</f>
        <v>-0.83468304041127606</v>
      </c>
      <c r="O276">
        <v>432.9</v>
      </c>
      <c r="P276">
        <v>439.69397066509401</v>
      </c>
      <c r="Q276">
        <v>404.36581976948997</v>
      </c>
      <c r="R276">
        <v>34.547578504466401</v>
      </c>
      <c r="S276" s="1">
        <f>(Table2[[#This Row],[Close Price]]-Table2[[#This Row],[20D EMA]])/Table2[[#This Row],[20D EMA]]</f>
        <v>-3.6498036498036394E-2</v>
      </c>
      <c r="T276" s="1">
        <f>(Table2[[#This Row],[Close Price]]-Table2[[#This Row],[50D EMA]])/Table2[[#This Row],[50D EMA]]</f>
        <v>-5.1385673155621599E-2</v>
      </c>
      <c r="U276" s="1">
        <f>(Table2[[#This Row],[Close Price]]-Table2[[#This Row],[200D EMA]])/Table2[[#This Row],[200D EMA]]</f>
        <v>3.1491732505406142E-2</v>
      </c>
      <c r="V276">
        <v>0.57278305117362105</v>
      </c>
      <c r="W276">
        <v>414.45</v>
      </c>
      <c r="X276">
        <v>428.8</v>
      </c>
      <c r="Y276">
        <v>414.45</v>
      </c>
      <c r="Z276">
        <v>432</v>
      </c>
      <c r="AA276">
        <v>414.45</v>
      </c>
      <c r="AB276">
        <v>454.55</v>
      </c>
      <c r="AC276" s="1">
        <f>(Table2[[#This Row],[Close Price]]/Table2[[#This Row],[Day Low]])-1</f>
        <v>6.3940161660032135E-3</v>
      </c>
      <c r="AD276" s="1">
        <f>(Table2[[#This Row],[Day High]]/Table2[[#This Row],[Close Price]])-1</f>
        <v>2.8050827139774581E-2</v>
      </c>
      <c r="AE276" s="1">
        <f>(Table2[[#This Row],[Close Price]]/Table2[[#This Row],[Current Week Low]])-1</f>
        <v>6.3940161660032135E-3</v>
      </c>
      <c r="AF276" s="1">
        <f>(Table2[[#This Row],[Current Week High]]/Table2[[#This Row],[Close Price]])-1</f>
        <v>3.5722848237832672E-2</v>
      </c>
      <c r="AG276" s="1">
        <f>(Table2[[#This Row],[Close Price]]/Table2[[#This Row],[Current Month Low]])-1</f>
        <v>6.3940161660032135E-3</v>
      </c>
      <c r="AH276" s="1">
        <f>(Table2[[#This Row],[Current Month High]]/Table2[[#This Row],[Close Price]])-1</f>
        <v>8.9786621913210185E-2</v>
      </c>
      <c r="AI276">
        <v>38.444018221050101</v>
      </c>
      <c r="AJ276">
        <v>47.203105699664697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-0.05</v>
      </c>
      <c r="AM276" t="s">
        <v>3181</v>
      </c>
      <c r="AN276">
        <v>1.46</v>
      </c>
      <c r="AO276" t="s">
        <v>3180</v>
      </c>
      <c r="AP276">
        <v>5.7519800198983E-2</v>
      </c>
      <c r="AQ276">
        <f>(Table2[[#This Row],[Sharpe Ratio]]-AVERAGE(Table2[Sharpe Ratio]))/_xlfn.STDEV.P(Table2[Sharpe Ratio])</f>
        <v>-1.1359277082023348E-3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279</v>
      </c>
      <c r="AT276">
        <f>_xlfn.RANK.AVG(Table2[[#This Row],[6M Return vs Nifty Z-Score]],Table2[6M Return vs Nifty Z-Score])</f>
        <v>274</v>
      </c>
      <c r="AU276">
        <f>_xlfn.RANK.AVG(Table2[[#This Row],[Sharpe Ratio Z-Score]],Table2[Sharpe Ratio Z-Score])</f>
        <v>353</v>
      </c>
      <c r="AV276">
        <f>(Table2[[#This Row],[Rank 1Y]]+Table2[[#This Row],[Rank 6M]]+Table2[[#This Row],[Rank Sharpe]])/3</f>
        <v>302</v>
      </c>
    </row>
    <row r="277" spans="1:48" x14ac:dyDescent="0.3">
      <c r="A277" t="s">
        <v>1725</v>
      </c>
      <c r="B277" t="s">
        <v>1726</v>
      </c>
      <c r="C277" t="s">
        <v>3139</v>
      </c>
      <c r="D277" t="s">
        <v>213</v>
      </c>
      <c r="E277">
        <v>4735.7750755449997</v>
      </c>
      <c r="F277">
        <v>6973.15</v>
      </c>
      <c r="G277">
        <v>44.670597321176501</v>
      </c>
      <c r="H277">
        <f>(Table2[[#This Row],[1Y Return vs Nifty]]-AVERAGE(Table2[1Y Return vs Nifty]))/_xlfn.STDEV.P(Table2[1Y Return vs Nifty])</f>
        <v>0.51221494833649761</v>
      </c>
      <c r="I277">
        <v>-4.7531896159895703</v>
      </c>
      <c r="J277">
        <f>(Table2[[#This Row],[1M Return vs Nifty]]-AVERAGE(Table2[1M Return vs Nifty]))/_xlfn.STDEV.P(Table2[1M Return vs Nifty])</f>
        <v>-0.40854790016779585</v>
      </c>
      <c r="K277">
        <v>-16.214586958837199</v>
      </c>
      <c r="L277">
        <f>(Table2[[#This Row],[6M Return vs Nifty]]-AVERAGE(Table2[6M Return vs Nifty]))/_xlfn.STDEV.P(Table2[6M Return vs Nifty])</f>
        <v>-0.74648238163539449</v>
      </c>
      <c r="M277">
        <v>-2.7626428606422699</v>
      </c>
      <c r="N277">
        <f>(Table2[[#This Row],[1W Return vs Nifty]]-AVERAGE(Table2[1W Return vs Nifty]))/_xlfn.STDEV.P(Table2[1W Return vs Nifty])</f>
        <v>-0.81072163372247774</v>
      </c>
      <c r="O277">
        <v>7359.02</v>
      </c>
      <c r="P277">
        <v>7470.9170763090997</v>
      </c>
      <c r="Q277">
        <v>7029.6098776358504</v>
      </c>
      <c r="R277">
        <v>31.6796835964943</v>
      </c>
      <c r="S277" s="1">
        <f>(Table2[[#This Row],[Close Price]]-Table2[[#This Row],[20D EMA]])/Table2[[#This Row],[20D EMA]]</f>
        <v>-5.2434970960807389E-2</v>
      </c>
      <c r="T277" s="1">
        <f>(Table2[[#This Row],[Close Price]]-Table2[[#This Row],[50D EMA]])/Table2[[#This Row],[50D EMA]]</f>
        <v>-6.6627305754411448E-2</v>
      </c>
      <c r="U277" s="1">
        <f>(Table2[[#This Row],[Close Price]]-Table2[[#This Row],[200D EMA]])/Table2[[#This Row],[200D EMA]]</f>
        <v>-8.0317227582533939E-3</v>
      </c>
      <c r="V277">
        <v>0.45033777776560902</v>
      </c>
      <c r="W277">
        <v>6915</v>
      </c>
      <c r="X277">
        <v>7140</v>
      </c>
      <c r="Y277">
        <v>6915</v>
      </c>
      <c r="Z277">
        <v>7400</v>
      </c>
      <c r="AA277">
        <v>6915</v>
      </c>
      <c r="AB277">
        <v>7769.95</v>
      </c>
      <c r="AC277" s="1">
        <f>(Table2[[#This Row],[Close Price]]/Table2[[#This Row],[Day Low]])-1</f>
        <v>8.4092552422270206E-3</v>
      </c>
      <c r="AD277" s="1">
        <f>(Table2[[#This Row],[Day High]]/Table2[[#This Row],[Close Price]])-1</f>
        <v>2.3927493313638859E-2</v>
      </c>
      <c r="AE277" s="1">
        <f>(Table2[[#This Row],[Close Price]]/Table2[[#This Row],[Current Week Low]])-1</f>
        <v>8.4092552422270206E-3</v>
      </c>
      <c r="AF277" s="1">
        <f>(Table2[[#This Row],[Current Week High]]/Table2[[#This Row],[Close Price]])-1</f>
        <v>6.1213368420298009E-2</v>
      </c>
      <c r="AG277" s="1">
        <f>(Table2[[#This Row],[Close Price]]/Table2[[#This Row],[Current Month Low]])-1</f>
        <v>8.4092552422270206E-3</v>
      </c>
      <c r="AH277" s="1">
        <f>(Table2[[#This Row],[Current Month High]]/Table2[[#This Row],[Close Price]])-1</f>
        <v>0.11426686648071538</v>
      </c>
      <c r="AI277">
        <v>30.255336540874598</v>
      </c>
      <c r="AJ277">
        <v>77.433842239185694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-0.01</v>
      </c>
      <c r="AM277" t="s">
        <v>3181</v>
      </c>
      <c r="AN277">
        <v>1.1200000000000001</v>
      </c>
      <c r="AO277" t="s">
        <v>3180</v>
      </c>
      <c r="AP277">
        <v>0.123923613312349</v>
      </c>
      <c r="AQ277">
        <f>(Table2[[#This Row],[Sharpe Ratio]]-AVERAGE(Table2[Sharpe Ratio]))/_xlfn.STDEV.P(Table2[Sharpe Ratio])</f>
        <v>0.78209047593522574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163</v>
      </c>
      <c r="AT277">
        <f>_xlfn.RANK.AVG(Table2[[#This Row],[6M Return vs Nifty Z-Score]],Table2[6M Return vs Nifty Z-Score])</f>
        <v>585</v>
      </c>
      <c r="AU277">
        <f>_xlfn.RANK.AVG(Table2[[#This Row],[Sharpe Ratio Z-Score]],Table2[Sharpe Ratio Z-Score])</f>
        <v>158</v>
      </c>
      <c r="AV277">
        <f>(Table2[[#This Row],[Rank 1Y]]+Table2[[#This Row],[Rank 6M]]+Table2[[#This Row],[Rank Sharpe]])/3</f>
        <v>302</v>
      </c>
    </row>
    <row r="278" spans="1:48" x14ac:dyDescent="0.3">
      <c r="A278" t="s">
        <v>1322</v>
      </c>
      <c r="B278" t="s">
        <v>1323</v>
      </c>
      <c r="C278" t="s">
        <v>3139</v>
      </c>
      <c r="D278" t="s">
        <v>1324</v>
      </c>
      <c r="E278">
        <v>8407.65887234</v>
      </c>
      <c r="F278">
        <v>263.89999999999998</v>
      </c>
      <c r="G278">
        <v>13.9226491725116</v>
      </c>
      <c r="H278">
        <f>(Table2[[#This Row],[1Y Return vs Nifty]]-AVERAGE(Table2[1Y Return vs Nifty]))/_xlfn.STDEV.P(Table2[1Y Return vs Nifty])</f>
        <v>-7.4886940405089225E-2</v>
      </c>
      <c r="I278">
        <v>0.32179368824103299</v>
      </c>
      <c r="J278">
        <f>(Table2[[#This Row],[1M Return vs Nifty]]-AVERAGE(Table2[1M Return vs Nifty]))/_xlfn.STDEV.P(Table2[1M Return vs Nifty])</f>
        <v>0.15282610975406002</v>
      </c>
      <c r="K278">
        <v>31.859270541329099</v>
      </c>
      <c r="L278">
        <f>(Table2[[#This Row],[6M Return vs Nifty]]-AVERAGE(Table2[6M Return vs Nifty]))/_xlfn.STDEV.P(Table2[6M Return vs Nifty])</f>
        <v>0.87185210205075814</v>
      </c>
      <c r="M278">
        <v>-3.72693403340255</v>
      </c>
      <c r="N278">
        <f>(Table2[[#This Row],[1W Return vs Nifty]]-AVERAGE(Table2[1W Return vs Nifty]))/_xlfn.STDEV.P(Table2[1W Return vs Nifty])</f>
        <v>-1.0073438569793991</v>
      </c>
      <c r="O278">
        <v>263.85000000000002</v>
      </c>
      <c r="P278">
        <v>257.61139773264398</v>
      </c>
      <c r="Q278">
        <v>226.91197231635999</v>
      </c>
      <c r="R278">
        <v>49.679470229982698</v>
      </c>
      <c r="S278" s="1">
        <f>(Table2[[#This Row],[Close Price]]-Table2[[#This Row],[20D EMA]])/Table2[[#This Row],[20D EMA]]</f>
        <v>1.8950161076351912E-4</v>
      </c>
      <c r="T278" s="1">
        <f>(Table2[[#This Row],[Close Price]]-Table2[[#This Row],[50D EMA]])/Table2[[#This Row],[50D EMA]]</f>
        <v>2.4411195788326408E-2</v>
      </c>
      <c r="U278" s="1">
        <f>(Table2[[#This Row],[Close Price]]-Table2[[#This Row],[200D EMA]])/Table2[[#This Row],[200D EMA]]</f>
        <v>0.16300606488965416</v>
      </c>
      <c r="V278">
        <v>0.492832388387486</v>
      </c>
      <c r="W278">
        <v>260</v>
      </c>
      <c r="X278">
        <v>275.05</v>
      </c>
      <c r="Y278">
        <v>251.4</v>
      </c>
      <c r="Z278">
        <v>275.05</v>
      </c>
      <c r="AA278">
        <v>251.4</v>
      </c>
      <c r="AB278">
        <v>280.10000000000002</v>
      </c>
      <c r="AC278" s="1">
        <f>(Table2[[#This Row],[Close Price]]/Table2[[#This Row],[Day Low]])-1</f>
        <v>1.4999999999999902E-2</v>
      </c>
      <c r="AD278" s="1">
        <f>(Table2[[#This Row],[Day High]]/Table2[[#This Row],[Close Price]])-1</f>
        <v>4.2250852595680399E-2</v>
      </c>
      <c r="AE278" s="1">
        <f>(Table2[[#This Row],[Close Price]]/Table2[[#This Row],[Current Week Low]])-1</f>
        <v>4.9721559268098625E-2</v>
      </c>
      <c r="AF278" s="1">
        <f>(Table2[[#This Row],[Current Week High]]/Table2[[#This Row],[Close Price]])-1</f>
        <v>4.2250852595680399E-2</v>
      </c>
      <c r="AG278" s="1">
        <f>(Table2[[#This Row],[Close Price]]/Table2[[#This Row],[Current Month Low]])-1</f>
        <v>4.9721559268098625E-2</v>
      </c>
      <c r="AH278" s="1">
        <f>(Table2[[#This Row],[Current Month High]]/Table2[[#This Row],[Close Price]])-1</f>
        <v>6.1386888973095965E-2</v>
      </c>
      <c r="AI278">
        <v>6.1386888973095903</v>
      </c>
      <c r="AJ278">
        <v>55.6014150943396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0.12</v>
      </c>
      <c r="AM278" t="s">
        <v>3180</v>
      </c>
      <c r="AN278">
        <v>4.43</v>
      </c>
      <c r="AO278" t="s">
        <v>3180</v>
      </c>
      <c r="AP278">
        <v>1.1360599378801E-2</v>
      </c>
      <c r="AQ278">
        <f>(Table2[[#This Row],[Sharpe Ratio]]-AVERAGE(Table2[Sharpe Ratio]))/_xlfn.STDEV.P(Table2[Sharpe Ratio])</f>
        <v>-0.5455791329760169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-0.60313171855568704</v>
      </c>
      <c r="AS278">
        <f>_xlfn.RANK.AVG(Table2[[#This Row],[1Y Return vs Nifty Z-Score]],Table2[1Y Return vs Nifty Z-Score])</f>
        <v>320</v>
      </c>
      <c r="AT278">
        <f>_xlfn.RANK.AVG(Table2[[#This Row],[6M Return vs Nifty Z-Score]],Table2[6M Return vs Nifty Z-Score])</f>
        <v>103</v>
      </c>
      <c r="AU278">
        <f>_xlfn.RANK.AVG(Table2[[#This Row],[Sharpe Ratio Z-Score]],Table2[Sharpe Ratio Z-Score])</f>
        <v>483</v>
      </c>
      <c r="AV278">
        <f>(Table2[[#This Row],[Rank 1Y]]+Table2[[#This Row],[Rank 6M]]+Table2[[#This Row],[Rank Sharpe]])/3</f>
        <v>302</v>
      </c>
    </row>
    <row r="279" spans="1:48" x14ac:dyDescent="0.3">
      <c r="A279" t="s">
        <v>517</v>
      </c>
      <c r="B279" t="s">
        <v>518</v>
      </c>
      <c r="C279" t="s">
        <v>3129</v>
      </c>
      <c r="D279" t="s">
        <v>376</v>
      </c>
      <c r="E279">
        <v>39935.736216750003</v>
      </c>
      <c r="F279">
        <v>5460.95</v>
      </c>
      <c r="G279">
        <v>7.93004265587994</v>
      </c>
      <c r="H279">
        <f>(Table2[[#This Row],[1Y Return vs Nifty]]-AVERAGE(Table2[1Y Return vs Nifty]))/_xlfn.STDEV.P(Table2[1Y Return vs Nifty])</f>
        <v>-0.18930987969810847</v>
      </c>
      <c r="I279">
        <v>20.827753618281601</v>
      </c>
      <c r="J279">
        <f>(Table2[[#This Row],[1M Return vs Nifty]]-AVERAGE(Table2[1M Return vs Nifty]))/_xlfn.STDEV.P(Table2[1M Return vs Nifty])</f>
        <v>2.4211119864046404</v>
      </c>
      <c r="K279">
        <v>19.945534261213201</v>
      </c>
      <c r="L279">
        <f>(Table2[[#This Row],[6M Return vs Nifty]]-AVERAGE(Table2[6M Return vs Nifty]))/_xlfn.STDEV.P(Table2[6M Return vs Nifty])</f>
        <v>0.47079399574864478</v>
      </c>
      <c r="M279">
        <v>2.7878270671206402</v>
      </c>
      <c r="N279">
        <f>(Table2[[#This Row],[1W Return vs Nifty]]-AVERAGE(Table2[1W Return vs Nifty]))/_xlfn.STDEV.P(Table2[1W Return vs Nifty])</f>
        <v>0.32103790960451695</v>
      </c>
      <c r="O279">
        <v>5239.29</v>
      </c>
      <c r="P279">
        <v>4938.3047321557196</v>
      </c>
      <c r="Q279">
        <v>4537.8254019185797</v>
      </c>
      <c r="R279">
        <v>63.918108163105401</v>
      </c>
      <c r="S279" s="1">
        <f>(Table2[[#This Row],[Close Price]]-Table2[[#This Row],[20D EMA]])/Table2[[#This Row],[20D EMA]]</f>
        <v>4.2307259189699339E-2</v>
      </c>
      <c r="T279" s="1">
        <f>(Table2[[#This Row],[Close Price]]-Table2[[#This Row],[50D EMA]])/Table2[[#This Row],[50D EMA]]</f>
        <v>0.10583495676989736</v>
      </c>
      <c r="U279" s="1">
        <f>(Table2[[#This Row],[Close Price]]-Table2[[#This Row],[200D EMA]])/Table2[[#This Row],[200D EMA]]</f>
        <v>0.20342884891320975</v>
      </c>
      <c r="V279">
        <v>0.92483230124148996</v>
      </c>
      <c r="W279">
        <v>5421.1</v>
      </c>
      <c r="X279">
        <v>5600</v>
      </c>
      <c r="Y279">
        <v>5421.1</v>
      </c>
      <c r="Z279">
        <v>5613.05</v>
      </c>
      <c r="AA279">
        <v>5285</v>
      </c>
      <c r="AB279">
        <v>5634.95</v>
      </c>
      <c r="AC279" s="1">
        <f>(Table2[[#This Row],[Close Price]]/Table2[[#This Row],[Day Low]])-1</f>
        <v>7.3509066425632152E-3</v>
      </c>
      <c r="AD279" s="1">
        <f>(Table2[[#This Row],[Day High]]/Table2[[#This Row],[Close Price]])-1</f>
        <v>2.546260266070921E-2</v>
      </c>
      <c r="AE279" s="1">
        <f>(Table2[[#This Row],[Close Price]]/Table2[[#This Row],[Current Week Low]])-1</f>
        <v>7.3509066425632152E-3</v>
      </c>
      <c r="AF279" s="1">
        <f>(Table2[[#This Row],[Current Week High]]/Table2[[#This Row],[Close Price]])-1</f>
        <v>2.7852296761552653E-2</v>
      </c>
      <c r="AG279" s="1">
        <f>(Table2[[#This Row],[Close Price]]/Table2[[#This Row],[Current Month Low]])-1</f>
        <v>3.3292336802270617E-2</v>
      </c>
      <c r="AH279" s="1">
        <f>(Table2[[#This Row],[Current Month High]]/Table2[[#This Row],[Close Price]])-1</f>
        <v>3.1862588011243531E-2</v>
      </c>
      <c r="AI279">
        <v>3.18625880112435</v>
      </c>
      <c r="AJ279">
        <v>49.177752888791701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0.2</v>
      </c>
      <c r="AM279" t="s">
        <v>3180</v>
      </c>
      <c r="AN279">
        <v>7.5</v>
      </c>
      <c r="AO279" t="s">
        <v>3180</v>
      </c>
      <c r="AP279">
        <v>5.6771779696448997E-2</v>
      </c>
      <c r="AQ279">
        <f>(Table2[[#This Row],[Sharpe Ratio]]-AVERAGE(Table2[Sharpe Ratio]))/_xlfn.STDEV.P(Table2[Sharpe Ratio])</f>
        <v>-9.9587555035135448E-3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3.0136752565561804</v>
      </c>
      <c r="AS279">
        <f>_xlfn.RANK.AVG(Table2[[#This Row],[1Y Return vs Nifty Z-Score]],Table2[1Y Return vs Nifty Z-Score])</f>
        <v>368</v>
      </c>
      <c r="AT279">
        <f>_xlfn.RANK.AVG(Table2[[#This Row],[6M Return vs Nifty Z-Score]],Table2[6M Return vs Nifty Z-Score])</f>
        <v>182</v>
      </c>
      <c r="AU279">
        <f>_xlfn.RANK.AVG(Table2[[#This Row],[Sharpe Ratio Z-Score]],Table2[Sharpe Ratio Z-Score])</f>
        <v>357</v>
      </c>
      <c r="AV279">
        <f>(Table2[[#This Row],[Rank 1Y]]+Table2[[#This Row],[Rank 6M]]+Table2[[#This Row],[Rank Sharpe]])/3</f>
        <v>302.33333333333331</v>
      </c>
    </row>
    <row r="280" spans="1:48" x14ac:dyDescent="0.3">
      <c r="A280" t="s">
        <v>521</v>
      </c>
      <c r="B280" t="s">
        <v>522</v>
      </c>
      <c r="C280" t="s">
        <v>3133</v>
      </c>
      <c r="D280" t="s">
        <v>51</v>
      </c>
      <c r="E280">
        <v>39565.1727971</v>
      </c>
      <c r="F280">
        <v>1559.5</v>
      </c>
      <c r="G280">
        <v>28.678327357571899</v>
      </c>
      <c r="H280">
        <f>(Table2[[#This Row],[1Y Return vs Nifty]]-AVERAGE(Table2[1Y Return vs Nifty]))/_xlfn.STDEV.P(Table2[1Y Return vs Nifty])</f>
        <v>0.20685825085861104</v>
      </c>
      <c r="I280">
        <v>-3.8990639630373201</v>
      </c>
      <c r="J280">
        <f>(Table2[[#This Row],[1M Return vs Nifty]]-AVERAGE(Table2[1M Return vs Nifty]))/_xlfn.STDEV.P(Table2[1M Return vs Nifty])</f>
        <v>-0.31406799471170871</v>
      </c>
      <c r="K280">
        <v>11.8291883091164</v>
      </c>
      <c r="L280">
        <f>(Table2[[#This Row],[6M Return vs Nifty]]-AVERAGE(Table2[6M Return vs Nifty]))/_xlfn.STDEV.P(Table2[6M Return vs Nifty])</f>
        <v>0.1975693531087373</v>
      </c>
      <c r="M280">
        <v>-1.72001063648094</v>
      </c>
      <c r="N280">
        <f>(Table2[[#This Row],[1W Return vs Nifty]]-AVERAGE(Table2[1W Return vs Nifty]))/_xlfn.STDEV.P(Table2[1W Return vs Nifty])</f>
        <v>-0.59812540579364137</v>
      </c>
      <c r="O280">
        <v>1572.53</v>
      </c>
      <c r="P280">
        <v>1525.3863916448099</v>
      </c>
      <c r="Q280">
        <v>1329.92739394777</v>
      </c>
      <c r="R280">
        <v>44.667463605027102</v>
      </c>
      <c r="S280" s="1">
        <f>(Table2[[#This Row],[Close Price]]-Table2[[#This Row],[20D EMA]])/Table2[[#This Row],[20D EMA]]</f>
        <v>-8.2860104417721587E-3</v>
      </c>
      <c r="T280" s="1">
        <f>(Table2[[#This Row],[Close Price]]-Table2[[#This Row],[50D EMA]])/Table2[[#This Row],[50D EMA]]</f>
        <v>2.2363912869581649E-2</v>
      </c>
      <c r="U280" s="1">
        <f>(Table2[[#This Row],[Close Price]]-Table2[[#This Row],[200D EMA]])/Table2[[#This Row],[200D EMA]]</f>
        <v>0.17262040551760069</v>
      </c>
      <c r="V280">
        <v>0.61340289505344703</v>
      </c>
      <c r="W280">
        <v>1539.95</v>
      </c>
      <c r="X280">
        <v>1610</v>
      </c>
      <c r="Y280">
        <v>1515.6</v>
      </c>
      <c r="Z280">
        <v>1610</v>
      </c>
      <c r="AA280">
        <v>1515.6</v>
      </c>
      <c r="AB280">
        <v>1618.05</v>
      </c>
      <c r="AC280" s="1">
        <f>(Table2[[#This Row],[Close Price]]/Table2[[#This Row],[Day Low]])-1</f>
        <v>1.2695217377187484E-2</v>
      </c>
      <c r="AD280" s="1">
        <f>(Table2[[#This Row],[Day High]]/Table2[[#This Row],[Close Price]])-1</f>
        <v>3.2382173773645384E-2</v>
      </c>
      <c r="AE280" s="1">
        <f>(Table2[[#This Row],[Close Price]]/Table2[[#This Row],[Current Week Low]])-1</f>
        <v>2.8965426233834801E-2</v>
      </c>
      <c r="AF280" s="1">
        <f>(Table2[[#This Row],[Current Week High]]/Table2[[#This Row],[Close Price]])-1</f>
        <v>3.2382173773645384E-2</v>
      </c>
      <c r="AG280" s="1">
        <f>(Table2[[#This Row],[Close Price]]/Table2[[#This Row],[Current Month Low]])-1</f>
        <v>2.8965426233834801E-2</v>
      </c>
      <c r="AH280" s="1">
        <f>(Table2[[#This Row],[Current Month High]]/Table2[[#This Row],[Close Price]])-1</f>
        <v>3.7544084642513686E-2</v>
      </c>
      <c r="AI280">
        <v>9.5639628085924997</v>
      </c>
      <c r="AJ280">
        <v>52.064745746184897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0.14000000000000001</v>
      </c>
      <c r="AM280" t="s">
        <v>3180</v>
      </c>
      <c r="AN280">
        <v>-1.48</v>
      </c>
      <c r="AO280" t="s">
        <v>3181</v>
      </c>
      <c r="AP280">
        <v>3.3419291586453001E-2</v>
      </c>
      <c r="AQ280">
        <f>(Table2[[#This Row],[Sharpe Ratio]]-AVERAGE(Table2[Sharpe Ratio]))/_xlfn.STDEV.P(Table2[Sharpe Ratio])</f>
        <v>-0.28539904154992651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-0.79316483808792826</v>
      </c>
      <c r="AS280">
        <f>_xlfn.RANK.AVG(Table2[[#This Row],[1Y Return vs Nifty Z-Score]],Table2[1Y Return vs Nifty Z-Score])</f>
        <v>239</v>
      </c>
      <c r="AT280">
        <f>_xlfn.RANK.AVG(Table2[[#This Row],[6M Return vs Nifty Z-Score]],Table2[6M Return vs Nifty Z-Score])</f>
        <v>249</v>
      </c>
      <c r="AU280">
        <f>_xlfn.RANK.AVG(Table2[[#This Row],[Sharpe Ratio Z-Score]],Table2[Sharpe Ratio Z-Score])</f>
        <v>420</v>
      </c>
      <c r="AV280">
        <f>(Table2[[#This Row],[Rank 1Y]]+Table2[[#This Row],[Rank 6M]]+Table2[[#This Row],[Rank Sharpe]])/3</f>
        <v>302.66666666666669</v>
      </c>
    </row>
    <row r="281" spans="1:48" x14ac:dyDescent="0.3">
      <c r="A281" t="s">
        <v>2036</v>
      </c>
      <c r="B281" t="s">
        <v>2037</v>
      </c>
      <c r="C281" t="s">
        <v>3143</v>
      </c>
      <c r="D281" t="s">
        <v>284</v>
      </c>
      <c r="E281">
        <v>3127.65312528</v>
      </c>
      <c r="F281">
        <v>125.68</v>
      </c>
      <c r="G281">
        <v>19.0533668931992</v>
      </c>
      <c r="H281">
        <f>(Table2[[#This Row],[1Y Return vs Nifty]]-AVERAGE(Table2[1Y Return vs Nifty]))/_xlfn.STDEV.P(Table2[1Y Return vs Nifty])</f>
        <v>2.307907833058416E-2</v>
      </c>
      <c r="I281">
        <v>-15.315279021589699</v>
      </c>
      <c r="J281">
        <f>(Table2[[#This Row],[1M Return vs Nifty]]-AVERAGE(Table2[1M Return vs Nifty]))/_xlfn.STDEV.P(Table2[1M Return vs Nifty])</f>
        <v>-1.5768832674648925</v>
      </c>
      <c r="K281">
        <v>24.144712857835199</v>
      </c>
      <c r="L281">
        <f>(Table2[[#This Row],[6M Return vs Nifty]]-AVERAGE(Table2[6M Return vs Nifty]))/_xlfn.STDEV.P(Table2[6M Return vs Nifty])</f>
        <v>0.61215306030980876</v>
      </c>
      <c r="M281">
        <v>-2.6183220409789199</v>
      </c>
      <c r="N281">
        <f>(Table2[[#This Row],[1W Return vs Nifty]]-AVERAGE(Table2[1W Return vs Nifty]))/_xlfn.STDEV.P(Table2[1W Return vs Nifty])</f>
        <v>-0.78129413171264295</v>
      </c>
      <c r="O281">
        <v>136.65</v>
      </c>
      <c r="P281">
        <v>143.090651944044</v>
      </c>
      <c r="Q281">
        <v>128.73277453673401</v>
      </c>
      <c r="R281">
        <v>30.705643254087299</v>
      </c>
      <c r="S281" s="1">
        <f>(Table2[[#This Row],[Close Price]]-Table2[[#This Row],[20D EMA]])/Table2[[#This Row],[20D EMA]]</f>
        <v>-8.0278082693011329E-2</v>
      </c>
      <c r="T281" s="1">
        <f>(Table2[[#This Row],[Close Price]]-Table2[[#This Row],[50D EMA]])/Table2[[#This Row],[50D EMA]]</f>
        <v>-0.12167567697470884</v>
      </c>
      <c r="U281" s="1">
        <f>(Table2[[#This Row],[Close Price]]-Table2[[#This Row],[200D EMA]])/Table2[[#This Row],[200D EMA]]</f>
        <v>-2.3714042890164648E-2</v>
      </c>
      <c r="V281">
        <v>0.34073779648028502</v>
      </c>
      <c r="W281">
        <v>125.15</v>
      </c>
      <c r="X281">
        <v>129.66999999999999</v>
      </c>
      <c r="Y281">
        <v>124.15</v>
      </c>
      <c r="Z281">
        <v>131.5</v>
      </c>
      <c r="AA281">
        <v>124.15</v>
      </c>
      <c r="AB281">
        <v>141</v>
      </c>
      <c r="AC281" s="1">
        <f>(Table2[[#This Row],[Close Price]]/Table2[[#This Row],[Day Low]])-1</f>
        <v>4.2349180982821366E-3</v>
      </c>
      <c r="AD281" s="1">
        <f>(Table2[[#This Row],[Day High]]/Table2[[#This Row],[Close Price]])-1</f>
        <v>3.1747294716740759E-2</v>
      </c>
      <c r="AE281" s="1">
        <f>(Table2[[#This Row],[Close Price]]/Table2[[#This Row],[Current Week Low]])-1</f>
        <v>1.2323801852597738E-2</v>
      </c>
      <c r="AF281" s="1">
        <f>(Table2[[#This Row],[Current Week High]]/Table2[[#This Row],[Close Price]])-1</f>
        <v>4.6308084022915308E-2</v>
      </c>
      <c r="AG281" s="1">
        <f>(Table2[[#This Row],[Close Price]]/Table2[[#This Row],[Current Month Low]])-1</f>
        <v>1.2323801852597738E-2</v>
      </c>
      <c r="AH281" s="1">
        <f>(Table2[[#This Row],[Current Month High]]/Table2[[#This Row],[Close Price]])-1</f>
        <v>0.12189688096753648</v>
      </c>
      <c r="AI281">
        <v>40.833863781031098</v>
      </c>
      <c r="AJ281">
        <v>54.019607843137202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-0.17</v>
      </c>
      <c r="AM281" t="s">
        <v>3181</v>
      </c>
      <c r="AN281">
        <v>-1.54</v>
      </c>
      <c r="AO281" t="s">
        <v>3181</v>
      </c>
      <c r="AP281">
        <v>1.7673485213865001E-2</v>
      </c>
      <c r="AQ281">
        <f>(Table2[[#This Row],[Sharpe Ratio]]-AVERAGE(Table2[Sharpe Ratio]))/_xlfn.STDEV.P(Table2[Sharpe Ratio])</f>
        <v>-0.47111926934186843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291</v>
      </c>
      <c r="AT281">
        <f>_xlfn.RANK.AVG(Table2[[#This Row],[6M Return vs Nifty Z-Score]],Table2[6M Return vs Nifty Z-Score])</f>
        <v>155</v>
      </c>
      <c r="AU281">
        <f>_xlfn.RANK.AVG(Table2[[#This Row],[Sharpe Ratio Z-Score]],Table2[Sharpe Ratio Z-Score])</f>
        <v>465</v>
      </c>
      <c r="AV281">
        <f>(Table2[[#This Row],[Rank 1Y]]+Table2[[#This Row],[Rank 6M]]+Table2[[#This Row],[Rank Sharpe]])/3</f>
        <v>303.66666666666669</v>
      </c>
    </row>
    <row r="282" spans="1:48" x14ac:dyDescent="0.3">
      <c r="A282" t="s">
        <v>229</v>
      </c>
      <c r="B282" t="s">
        <v>230</v>
      </c>
      <c r="C282" t="s">
        <v>3131</v>
      </c>
      <c r="D282" t="s">
        <v>231</v>
      </c>
      <c r="E282">
        <v>105233.12141204</v>
      </c>
      <c r="F282">
        <v>1446.8</v>
      </c>
      <c r="G282">
        <v>15.222629840283799</v>
      </c>
      <c r="H282">
        <f>(Table2[[#This Row],[1Y Return vs Nifty]]-AVERAGE(Table2[1Y Return vs Nifty]))/_xlfn.STDEV.P(Table2[1Y Return vs Nifty])</f>
        <v>-5.0065085571509141E-2</v>
      </c>
      <c r="I282">
        <v>1.02084449659399</v>
      </c>
      <c r="J282">
        <f>(Table2[[#This Row],[1M Return vs Nifty]]-AVERAGE(Table2[1M Return vs Nifty]))/_xlfn.STDEV.P(Table2[1M Return vs Nifty])</f>
        <v>0.23015226668881844</v>
      </c>
      <c r="K282">
        <v>13.315950937932399</v>
      </c>
      <c r="L282">
        <f>(Table2[[#This Row],[6M Return vs Nifty]]-AVERAGE(Table2[6M Return vs Nifty]))/_xlfn.STDEV.P(Table2[6M Return vs Nifty])</f>
        <v>0.2476189924841605</v>
      </c>
      <c r="M282">
        <v>4.2089577400020897</v>
      </c>
      <c r="N282">
        <f>(Table2[[#This Row],[1W Return vs Nifty]]-AVERAGE(Table2[1W Return vs Nifty]))/_xlfn.STDEV.P(Table2[1W Return vs Nifty])</f>
        <v>0.61081124812912424</v>
      </c>
      <c r="O282">
        <v>1470.12</v>
      </c>
      <c r="P282">
        <v>1478.7116062039399</v>
      </c>
      <c r="Q282">
        <v>1330.1316095785801</v>
      </c>
      <c r="R282">
        <v>43.065705744606198</v>
      </c>
      <c r="S282" s="1">
        <f>(Table2[[#This Row],[Close Price]]-Table2[[#This Row],[20D EMA]])/Table2[[#This Row],[20D EMA]]</f>
        <v>-1.5862650667972641E-2</v>
      </c>
      <c r="T282" s="1">
        <f>(Table2[[#This Row],[Close Price]]-Table2[[#This Row],[50D EMA]])/Table2[[#This Row],[50D EMA]]</f>
        <v>-2.1580682852595949E-2</v>
      </c>
      <c r="U282" s="1">
        <f>(Table2[[#This Row],[Close Price]]-Table2[[#This Row],[200D EMA]])/Table2[[#This Row],[200D EMA]]</f>
        <v>8.7711914806974198E-2</v>
      </c>
      <c r="V282">
        <v>0.69943247876800596</v>
      </c>
      <c r="W282">
        <v>1439.1</v>
      </c>
      <c r="X282">
        <v>1481.55</v>
      </c>
      <c r="Y282">
        <v>1439.1</v>
      </c>
      <c r="Z282">
        <v>1495.4</v>
      </c>
      <c r="AA282">
        <v>1418.4</v>
      </c>
      <c r="AB282">
        <v>1495.4</v>
      </c>
      <c r="AC282" s="1">
        <f>(Table2[[#This Row],[Close Price]]/Table2[[#This Row],[Day Low]])-1</f>
        <v>5.3505663261761427E-3</v>
      </c>
      <c r="AD282" s="1">
        <f>(Table2[[#This Row],[Day High]]/Table2[[#This Row],[Close Price]])-1</f>
        <v>2.4018523638374312E-2</v>
      </c>
      <c r="AE282" s="1">
        <f>(Table2[[#This Row],[Close Price]]/Table2[[#This Row],[Current Week Low]])-1</f>
        <v>5.3505663261761427E-3</v>
      </c>
      <c r="AF282" s="1">
        <f>(Table2[[#This Row],[Current Week High]]/Table2[[#This Row],[Close Price]])-1</f>
        <v>3.3591374066906265E-2</v>
      </c>
      <c r="AG282" s="1">
        <f>(Table2[[#This Row],[Close Price]]/Table2[[#This Row],[Current Month Low]])-1</f>
        <v>2.0022560631697495E-2</v>
      </c>
      <c r="AH282" s="1">
        <f>(Table2[[#This Row],[Current Month High]]/Table2[[#This Row],[Close Price]])-1</f>
        <v>3.3591374066906265E-2</v>
      </c>
      <c r="AI282">
        <v>13.8719933646668</v>
      </c>
      <c r="AJ282">
        <v>40.876338851022297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7.0000000000000007E-2</v>
      </c>
      <c r="AM282" t="s">
        <v>3180</v>
      </c>
      <c r="AN282">
        <v>-2.2599999999999998</v>
      </c>
      <c r="AO282" t="s">
        <v>3181</v>
      </c>
      <c r="AP282">
        <v>5.0174063257799002E-2</v>
      </c>
      <c r="AQ282">
        <f>(Table2[[#This Row],[Sharpe Ratio]]-AVERAGE(Table2[Sharpe Ratio]))/_xlfn.STDEV.P(Table2[Sharpe Ratio])</f>
        <v>-8.7778167917088146E-2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311</v>
      </c>
      <c r="AT282">
        <f>_xlfn.RANK.AVG(Table2[[#This Row],[6M Return vs Nifty Z-Score]],Table2[6M Return vs Nifty Z-Score])</f>
        <v>226</v>
      </c>
      <c r="AU282">
        <f>_xlfn.RANK.AVG(Table2[[#This Row],[Sharpe Ratio Z-Score]],Table2[Sharpe Ratio Z-Score])</f>
        <v>376</v>
      </c>
      <c r="AV282">
        <f>(Table2[[#This Row],[Rank 1Y]]+Table2[[#This Row],[Rank 6M]]+Table2[[#This Row],[Rank Sharpe]])/3</f>
        <v>304.33333333333331</v>
      </c>
    </row>
    <row r="283" spans="1:48" x14ac:dyDescent="0.3">
      <c r="A283" t="s">
        <v>1588</v>
      </c>
      <c r="B283" t="s">
        <v>1589</v>
      </c>
      <c r="C283" t="s">
        <v>3133</v>
      </c>
      <c r="D283" t="s">
        <v>163</v>
      </c>
      <c r="E283">
        <v>5933.2847437599903</v>
      </c>
      <c r="F283">
        <v>654.70000000000005</v>
      </c>
      <c r="G283">
        <v>41.540380193735999</v>
      </c>
      <c r="H283">
        <f>(Table2[[#This Row],[1Y Return vs Nifty]]-AVERAGE(Table2[1Y Return vs Nifty]))/_xlfn.STDEV.P(Table2[1Y Return vs Nifty])</f>
        <v>0.45244652480442588</v>
      </c>
      <c r="I283">
        <v>8.2936063935840494</v>
      </c>
      <c r="J283">
        <f>(Table2[[#This Row],[1M Return vs Nifty]]-AVERAGE(Table2[1M Return vs Nifty]))/_xlfn.STDEV.P(Table2[1M Return vs Nifty])</f>
        <v>1.0346356047752203</v>
      </c>
      <c r="K283">
        <v>17.6023128353036</v>
      </c>
      <c r="L283">
        <f>(Table2[[#This Row],[6M Return vs Nifty]]-AVERAGE(Table2[6M Return vs Nifty]))/_xlfn.STDEV.P(Table2[6M Return vs Nifty])</f>
        <v>0.3919129524196665</v>
      </c>
      <c r="M283">
        <v>-0.64144560123648997</v>
      </c>
      <c r="N283">
        <f>(Table2[[#This Row],[1W Return vs Nifty]]-AVERAGE(Table2[1W Return vs Nifty]))/_xlfn.STDEV.P(Table2[1W Return vs Nifty])</f>
        <v>-0.378202356462085</v>
      </c>
      <c r="O283">
        <v>640.55999999999995</v>
      </c>
      <c r="P283">
        <v>633.45789945440299</v>
      </c>
      <c r="Q283">
        <v>577.46864926503804</v>
      </c>
      <c r="R283">
        <v>54.262310906977</v>
      </c>
      <c r="S283" s="1">
        <f>(Table2[[#This Row],[Close Price]]-Table2[[#This Row],[20D EMA]])/Table2[[#This Row],[20D EMA]]</f>
        <v>2.2074434869489356E-2</v>
      </c>
      <c r="T283" s="1">
        <f>(Table2[[#This Row],[Close Price]]-Table2[[#This Row],[50D EMA]])/Table2[[#This Row],[50D EMA]]</f>
        <v>3.3533563262677549E-2</v>
      </c>
      <c r="U283" s="1">
        <f>(Table2[[#This Row],[Close Price]]-Table2[[#This Row],[200D EMA]])/Table2[[#This Row],[200D EMA]]</f>
        <v>0.13374120107343784</v>
      </c>
      <c r="V283">
        <v>0.88565515682492502</v>
      </c>
      <c r="W283">
        <v>630</v>
      </c>
      <c r="X283">
        <v>660</v>
      </c>
      <c r="Y283">
        <v>630</v>
      </c>
      <c r="Z283">
        <v>665.35</v>
      </c>
      <c r="AA283">
        <v>630</v>
      </c>
      <c r="AB283">
        <v>697.9</v>
      </c>
      <c r="AC283" s="1">
        <f>(Table2[[#This Row],[Close Price]]/Table2[[#This Row],[Day Low]])-1</f>
        <v>3.9206349206349245E-2</v>
      </c>
      <c r="AD283" s="1">
        <f>(Table2[[#This Row],[Day High]]/Table2[[#This Row],[Close Price]])-1</f>
        <v>8.0953108293875253E-3</v>
      </c>
      <c r="AE283" s="1">
        <f>(Table2[[#This Row],[Close Price]]/Table2[[#This Row],[Current Week Low]])-1</f>
        <v>3.9206349206349245E-2</v>
      </c>
      <c r="AF283" s="1">
        <f>(Table2[[#This Row],[Current Week High]]/Table2[[#This Row],[Close Price]])-1</f>
        <v>1.6266992515655998E-2</v>
      </c>
      <c r="AG283" s="1">
        <f>(Table2[[#This Row],[Close Price]]/Table2[[#This Row],[Current Month Low]])-1</f>
        <v>3.9206349206349245E-2</v>
      </c>
      <c r="AH283" s="1">
        <f>(Table2[[#This Row],[Current Month High]]/Table2[[#This Row],[Close Price]])-1</f>
        <v>6.5984420345196249E-2</v>
      </c>
      <c r="AI283">
        <v>10.233694822055799</v>
      </c>
      <c r="AJ283">
        <v>68.585039268700896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</v>
      </c>
      <c r="AM283" t="s">
        <v>3182</v>
      </c>
      <c r="AN283">
        <v>8.14</v>
      </c>
      <c r="AO283" t="s">
        <v>3180</v>
      </c>
      <c r="AQ283">
        <f>(Table2[[#This Row],[Sharpe Ratio]]-AVERAGE(Table2[Sharpe Ratio]))/_xlfn.STDEV.P(Table2[Sharpe Ratio])</f>
        <v>-0.67957627828303946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0.82121644725418819</v>
      </c>
      <c r="AS283">
        <f>_xlfn.RANK.AVG(Table2[[#This Row],[1Y Return vs Nifty Z-Score]],Table2[1Y Return vs Nifty Z-Score])</f>
        <v>176</v>
      </c>
      <c r="AT283">
        <f>_xlfn.RANK.AVG(Table2[[#This Row],[6M Return vs Nifty Z-Score]],Table2[6M Return vs Nifty Z-Score])</f>
        <v>200</v>
      </c>
      <c r="AU283">
        <f>_xlfn.RANK.AVG(Table2[[#This Row],[Sharpe Ratio Z-Score]],Table2[Sharpe Ratio Z-Score])</f>
        <v>538</v>
      </c>
      <c r="AV283">
        <f>(Table2[[#This Row],[Rank 1Y]]+Table2[[#This Row],[Rank 6M]]+Table2[[#This Row],[Rank Sharpe]])/3</f>
        <v>304.66666666666669</v>
      </c>
    </row>
    <row r="284" spans="1:48" x14ac:dyDescent="0.3">
      <c r="A284" t="s">
        <v>1822</v>
      </c>
      <c r="B284" t="s">
        <v>1823</v>
      </c>
      <c r="C284" t="s">
        <v>3139</v>
      </c>
      <c r="D284" t="s">
        <v>262</v>
      </c>
      <c r="E284">
        <v>4165.8375395339999</v>
      </c>
      <c r="F284">
        <v>179.19</v>
      </c>
      <c r="G284">
        <v>14.833736482477001</v>
      </c>
      <c r="H284">
        <f>(Table2[[#This Row],[1Y Return vs Nifty]]-AVERAGE(Table2[1Y Return vs Nifty]))/_xlfn.STDEV.P(Table2[1Y Return vs Nifty])</f>
        <v>-5.7490622514121133E-2</v>
      </c>
      <c r="I284">
        <v>10.8018640848081</v>
      </c>
      <c r="J284">
        <f>(Table2[[#This Row],[1M Return vs Nifty]]-AVERAGE(Table2[1M Return vs Nifty]))/_xlfn.STDEV.P(Table2[1M Return vs Nifty])</f>
        <v>1.312088867895512</v>
      </c>
      <c r="K284">
        <v>27.718161789398099</v>
      </c>
      <c r="L284">
        <f>(Table2[[#This Row],[6M Return vs Nifty]]-AVERAGE(Table2[6M Return vs Nifty]))/_xlfn.STDEV.P(Table2[6M Return vs Nifty])</f>
        <v>0.73244787192586591</v>
      </c>
      <c r="M284">
        <v>0.15679727855516901</v>
      </c>
      <c r="N284">
        <f>(Table2[[#This Row],[1W Return vs Nifty]]-AVERAGE(Table2[1W Return vs Nifty]))/_xlfn.STDEV.P(Table2[1W Return vs Nifty])</f>
        <v>-0.21543794032171115</v>
      </c>
      <c r="O284">
        <v>183.71</v>
      </c>
      <c r="P284">
        <v>178.74319886248401</v>
      </c>
      <c r="Q284">
        <v>160.46484041326801</v>
      </c>
      <c r="R284">
        <v>39.9321526798973</v>
      </c>
      <c r="S284" s="1">
        <f>(Table2[[#This Row],[Close Price]]-Table2[[#This Row],[20D EMA]])/Table2[[#This Row],[20D EMA]]</f>
        <v>-2.4603995427576127E-2</v>
      </c>
      <c r="T284" s="1">
        <f>(Table2[[#This Row],[Close Price]]-Table2[[#This Row],[50D EMA]])/Table2[[#This Row],[50D EMA]]</f>
        <v>2.499681892007184E-3</v>
      </c>
      <c r="U284" s="1">
        <f>(Table2[[#This Row],[Close Price]]-Table2[[#This Row],[200D EMA]])/Table2[[#This Row],[200D EMA]]</f>
        <v>0.11669322412627224</v>
      </c>
      <c r="V284">
        <v>0.58907680649418503</v>
      </c>
      <c r="W284">
        <v>176.68</v>
      </c>
      <c r="X284">
        <v>187.08</v>
      </c>
      <c r="Y284">
        <v>176.68</v>
      </c>
      <c r="Z284">
        <v>193.51</v>
      </c>
      <c r="AA284">
        <v>176.68</v>
      </c>
      <c r="AB284">
        <v>199.44</v>
      </c>
      <c r="AC284" s="1">
        <f>(Table2[[#This Row],[Close Price]]/Table2[[#This Row],[Day Low]])-1</f>
        <v>1.420647498302019E-2</v>
      </c>
      <c r="AD284" s="1">
        <f>(Table2[[#This Row],[Day High]]/Table2[[#This Row],[Close Price]])-1</f>
        <v>4.403147497070159E-2</v>
      </c>
      <c r="AE284" s="1">
        <f>(Table2[[#This Row],[Close Price]]/Table2[[#This Row],[Current Week Low]])-1</f>
        <v>1.420647498302019E-2</v>
      </c>
      <c r="AF284" s="1">
        <f>(Table2[[#This Row],[Current Week High]]/Table2[[#This Row],[Close Price]])-1</f>
        <v>7.9915173837825648E-2</v>
      </c>
      <c r="AG284" s="1">
        <f>(Table2[[#This Row],[Close Price]]/Table2[[#This Row],[Current Month Low]])-1</f>
        <v>1.420647498302019E-2</v>
      </c>
      <c r="AH284" s="1">
        <f>(Table2[[#This Row],[Current Month High]]/Table2[[#This Row],[Close Price]])-1</f>
        <v>0.11300853842290315</v>
      </c>
      <c r="AI284">
        <v>11.3008538422903</v>
      </c>
      <c r="AJ284">
        <v>59.919678714859401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0.1</v>
      </c>
      <c r="AM284" t="s">
        <v>3180</v>
      </c>
      <c r="AN284">
        <v>5.2</v>
      </c>
      <c r="AO284" t="s">
        <v>3180</v>
      </c>
      <c r="AP284">
        <v>1.5362352552910999E-2</v>
      </c>
      <c r="AQ284">
        <f>(Table2[[#This Row],[Sharpe Ratio]]-AVERAGE(Table2[Sharpe Ratio]))/_xlfn.STDEV.P(Table2[Sharpe Ratio])</f>
        <v>-0.49837885034351298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1.2732293266420327</v>
      </c>
      <c r="AS284">
        <f>_xlfn.RANK.AVG(Table2[[#This Row],[1Y Return vs Nifty Z-Score]],Table2[1Y Return vs Nifty Z-Score])</f>
        <v>315</v>
      </c>
      <c r="AT284">
        <f>_xlfn.RANK.AVG(Table2[[#This Row],[6M Return vs Nifty Z-Score]],Table2[6M Return vs Nifty Z-Score])</f>
        <v>129</v>
      </c>
      <c r="AU284">
        <f>_xlfn.RANK.AVG(Table2[[#This Row],[Sharpe Ratio Z-Score]],Table2[Sharpe Ratio Z-Score])</f>
        <v>473</v>
      </c>
      <c r="AV284">
        <f>(Table2[[#This Row],[Rank 1Y]]+Table2[[#This Row],[Rank 6M]]+Table2[[#This Row],[Rank Sharpe]])/3</f>
        <v>305.66666666666669</v>
      </c>
    </row>
    <row r="285" spans="1:48" x14ac:dyDescent="0.3">
      <c r="A285" t="s">
        <v>1818</v>
      </c>
      <c r="B285" t="s">
        <v>1819</v>
      </c>
      <c r="C285" t="s">
        <v>3135</v>
      </c>
      <c r="D285" t="s">
        <v>213</v>
      </c>
      <c r="E285">
        <v>4179.32832375</v>
      </c>
      <c r="F285">
        <v>640.65</v>
      </c>
      <c r="G285">
        <v>33.708802681699296</v>
      </c>
      <c r="H285">
        <f>(Table2[[#This Row],[1Y Return vs Nifty]]-AVERAGE(Table2[1Y Return vs Nifty]))/_xlfn.STDEV.P(Table2[1Y Return vs Nifty])</f>
        <v>0.30291023942654999</v>
      </c>
      <c r="I285">
        <v>-2.4636695081242301</v>
      </c>
      <c r="J285">
        <f>(Table2[[#This Row],[1M Return vs Nifty]]-AVERAGE(Table2[1M Return vs Nifty]))/_xlfn.STDEV.P(Table2[1M Return vs Nifty])</f>
        <v>-0.15529049877345935</v>
      </c>
      <c r="K285">
        <v>2.4825955175546102</v>
      </c>
      <c r="L285">
        <f>(Table2[[#This Row],[6M Return vs Nifty]]-AVERAGE(Table2[6M Return vs Nifty]))/_xlfn.STDEV.P(Table2[6M Return vs Nifty])</f>
        <v>-0.11706970866209193</v>
      </c>
      <c r="M285">
        <v>1.6142165099911301</v>
      </c>
      <c r="N285">
        <f>(Table2[[#This Row],[1W Return vs Nifty]]-AVERAGE(Table2[1W Return vs Nifty]))/_xlfn.STDEV.P(Table2[1W Return vs Nifty])</f>
        <v>8.1734757715181891E-2</v>
      </c>
      <c r="O285">
        <v>657.5</v>
      </c>
      <c r="P285">
        <v>682.31709393161896</v>
      </c>
      <c r="Q285">
        <v>642.31380771975103</v>
      </c>
      <c r="R285">
        <v>43.054727862563503</v>
      </c>
      <c r="S285" s="1">
        <f>(Table2[[#This Row],[Close Price]]-Table2[[#This Row],[20D EMA]])/Table2[[#This Row],[20D EMA]]</f>
        <v>-2.5627376425855549E-2</v>
      </c>
      <c r="T285" s="1">
        <f>(Table2[[#This Row],[Close Price]]-Table2[[#This Row],[50D EMA]])/Table2[[#This Row],[50D EMA]]</f>
        <v>-6.1067052697634461E-2</v>
      </c>
      <c r="U285" s="1">
        <f>(Table2[[#This Row],[Close Price]]-Table2[[#This Row],[200D EMA]])/Table2[[#This Row],[200D EMA]]</f>
        <v>-2.5903346615848977E-3</v>
      </c>
      <c r="V285">
        <v>0.37297663869688402</v>
      </c>
      <c r="W285">
        <v>638.1</v>
      </c>
      <c r="X285">
        <v>658.75</v>
      </c>
      <c r="Y285">
        <v>633.85</v>
      </c>
      <c r="Z285">
        <v>658.75</v>
      </c>
      <c r="AA285">
        <v>630.45000000000005</v>
      </c>
      <c r="AB285">
        <v>725</v>
      </c>
      <c r="AC285" s="1">
        <f>(Table2[[#This Row],[Close Price]]/Table2[[#This Row],[Day Low]])-1</f>
        <v>3.9962388340384347E-3</v>
      </c>
      <c r="AD285" s="1">
        <f>(Table2[[#This Row],[Day High]]/Table2[[#This Row],[Close Price]])-1</f>
        <v>2.8252555997814843E-2</v>
      </c>
      <c r="AE285" s="1">
        <f>(Table2[[#This Row],[Close Price]]/Table2[[#This Row],[Current Week Low]])-1</f>
        <v>1.0728090242170696E-2</v>
      </c>
      <c r="AF285" s="1">
        <f>(Table2[[#This Row],[Current Week High]]/Table2[[#This Row],[Close Price]])-1</f>
        <v>2.8252555997814843E-2</v>
      </c>
      <c r="AG285" s="1">
        <f>(Table2[[#This Row],[Close Price]]/Table2[[#This Row],[Current Month Low]])-1</f>
        <v>1.6178919819176629E-2</v>
      </c>
      <c r="AH285" s="1">
        <f>(Table2[[#This Row],[Current Month High]]/Table2[[#This Row],[Close Price]])-1</f>
        <v>0.13166315460860067</v>
      </c>
      <c r="AI285">
        <v>29.150081948021501</v>
      </c>
      <c r="AJ285">
        <v>59.822876387676096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-0.05</v>
      </c>
      <c r="AM285" t="s">
        <v>3181</v>
      </c>
      <c r="AN285">
        <v>3.58</v>
      </c>
      <c r="AO285" t="s">
        <v>3180</v>
      </c>
      <c r="AP285">
        <v>5.5252396276375002E-2</v>
      </c>
      <c r="AQ285">
        <f>(Table2[[#This Row],[Sharpe Ratio]]-AVERAGE(Table2[Sharpe Ratio]))/_xlfn.STDEV.P(Table2[Sharpe Ratio])</f>
        <v>-2.7879732568917577E-2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209</v>
      </c>
      <c r="AT285">
        <f>_xlfn.RANK.AVG(Table2[[#This Row],[6M Return vs Nifty Z-Score]],Table2[6M Return vs Nifty Z-Score])</f>
        <v>349</v>
      </c>
      <c r="AU285">
        <f>_xlfn.RANK.AVG(Table2[[#This Row],[Sharpe Ratio Z-Score]],Table2[Sharpe Ratio Z-Score])</f>
        <v>364</v>
      </c>
      <c r="AV285">
        <f>(Table2[[#This Row],[Rank 1Y]]+Table2[[#This Row],[Rank 6M]]+Table2[[#This Row],[Rank Sharpe]])/3</f>
        <v>307.33333333333331</v>
      </c>
    </row>
    <row r="286" spans="1:48" x14ac:dyDescent="0.3">
      <c r="A286" t="s">
        <v>149</v>
      </c>
      <c r="B286" t="s">
        <v>150</v>
      </c>
      <c r="C286" t="s">
        <v>3136</v>
      </c>
      <c r="D286" t="s">
        <v>151</v>
      </c>
      <c r="E286">
        <v>173631.47682869999</v>
      </c>
      <c r="F286">
        <v>444.75</v>
      </c>
      <c r="G286">
        <v>59.1746111745137</v>
      </c>
      <c r="H286">
        <f>(Table2[[#This Row],[1Y Return vs Nifty]]-AVERAGE(Table2[1Y Return vs Nifty]))/_xlfn.STDEV.P(Table2[1Y Return vs Nifty])</f>
        <v>0.78915485621123338</v>
      </c>
      <c r="I286">
        <v>-4.6127247392913597</v>
      </c>
      <c r="J286">
        <f>(Table2[[#This Row],[1M Return vs Nifty]]-AVERAGE(Table2[1M Return vs Nifty]))/_xlfn.STDEV.P(Table2[1M Return vs Nifty])</f>
        <v>-0.39301024686763231</v>
      </c>
      <c r="K286">
        <v>-0.87486488490971304</v>
      </c>
      <c r="L286">
        <f>(Table2[[#This Row],[6M Return vs Nifty]]-AVERAGE(Table2[6M Return vs Nifty]))/_xlfn.STDEV.P(Table2[6M Return vs Nifty])</f>
        <v>-0.23009358961235699</v>
      </c>
      <c r="M286">
        <v>0.94751124116999896</v>
      </c>
      <c r="N286">
        <f>(Table2[[#This Row],[1W Return vs Nifty]]-AVERAGE(Table2[1W Return vs Nifty]))/_xlfn.STDEV.P(Table2[1W Return vs Nifty])</f>
        <v>-5.4208695793235243E-2</v>
      </c>
      <c r="O286">
        <v>466.07</v>
      </c>
      <c r="P286">
        <v>467.20736110041298</v>
      </c>
      <c r="Q286">
        <v>412.27511712837099</v>
      </c>
      <c r="R286">
        <v>29.8414913192988</v>
      </c>
      <c r="S286" s="1">
        <f>(Table2[[#This Row],[Close Price]]-Table2[[#This Row],[20D EMA]])/Table2[[#This Row],[20D EMA]]</f>
        <v>-4.57442015147939E-2</v>
      </c>
      <c r="T286" s="1">
        <f>(Table2[[#This Row],[Close Price]]-Table2[[#This Row],[50D EMA]])/Table2[[#This Row],[50D EMA]]</f>
        <v>-4.8067224470777138E-2</v>
      </c>
      <c r="U286" s="1">
        <f>(Table2[[#This Row],[Close Price]]-Table2[[#This Row],[200D EMA]])/Table2[[#This Row],[200D EMA]]</f>
        <v>7.8769931830538376E-2</v>
      </c>
      <c r="V286">
        <v>0.62264615796850897</v>
      </c>
      <c r="W286">
        <v>443.05</v>
      </c>
      <c r="X286">
        <v>458.85</v>
      </c>
      <c r="Y286">
        <v>443.05</v>
      </c>
      <c r="Z286">
        <v>461.9</v>
      </c>
      <c r="AA286">
        <v>443.05</v>
      </c>
      <c r="AB286">
        <v>476.45</v>
      </c>
      <c r="AC286" s="1">
        <f>(Table2[[#This Row],[Close Price]]/Table2[[#This Row],[Day Low]])-1</f>
        <v>3.8370387089492475E-3</v>
      </c>
      <c r="AD286" s="1">
        <f>(Table2[[#This Row],[Day High]]/Table2[[#This Row],[Close Price]])-1</f>
        <v>3.1703204047217604E-2</v>
      </c>
      <c r="AE286" s="1">
        <f>(Table2[[#This Row],[Close Price]]/Table2[[#This Row],[Current Week Low]])-1</f>
        <v>3.8370387089492475E-3</v>
      </c>
      <c r="AF286" s="1">
        <f>(Table2[[#This Row],[Current Week High]]/Table2[[#This Row],[Close Price]])-1</f>
        <v>3.8560989319842642E-2</v>
      </c>
      <c r="AG286" s="1">
        <f>(Table2[[#This Row],[Close Price]]/Table2[[#This Row],[Current Month Low]])-1</f>
        <v>3.8370387089492475E-3</v>
      </c>
      <c r="AH286" s="1">
        <f>(Table2[[#This Row],[Current Month High]]/Table2[[#This Row],[Close Price]])-1</f>
        <v>7.1275997751545805E-2</v>
      </c>
      <c r="AI286">
        <v>17.740303541315299</v>
      </c>
      <c r="AJ286">
        <v>92.741061755146205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0</v>
      </c>
      <c r="AM286" t="s">
        <v>3182</v>
      </c>
      <c r="AN286">
        <v>-2.34</v>
      </c>
      <c r="AO286" t="s">
        <v>3181</v>
      </c>
      <c r="AP286">
        <v>3.3777637927213E-2</v>
      </c>
      <c r="AQ286">
        <f>(Table2[[#This Row],[Sharpe Ratio]]-AVERAGE(Table2[Sharpe Ratio]))/_xlfn.STDEV.P(Table2[Sharpe Ratio])</f>
        <v>-0.28117238192643357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119</v>
      </c>
      <c r="AT286">
        <f>_xlfn.RANK.AVG(Table2[[#This Row],[6M Return vs Nifty Z-Score]],Table2[6M Return vs Nifty Z-Score])</f>
        <v>387</v>
      </c>
      <c r="AU286">
        <f>_xlfn.RANK.AVG(Table2[[#This Row],[Sharpe Ratio Z-Score]],Table2[Sharpe Ratio Z-Score])</f>
        <v>417</v>
      </c>
      <c r="AV286">
        <f>(Table2[[#This Row],[Rank 1Y]]+Table2[[#This Row],[Rank 6M]]+Table2[[#This Row],[Rank Sharpe]])/3</f>
        <v>307.66666666666669</v>
      </c>
    </row>
    <row r="287" spans="1:48" x14ac:dyDescent="0.3">
      <c r="A287" t="s">
        <v>318</v>
      </c>
      <c r="B287" t="s">
        <v>319</v>
      </c>
      <c r="C287" t="s">
        <v>3139</v>
      </c>
      <c r="D287" t="s">
        <v>173</v>
      </c>
      <c r="E287">
        <v>80164.062558809994</v>
      </c>
      <c r="F287">
        <v>230.22</v>
      </c>
      <c r="G287">
        <v>56.146154713326403</v>
      </c>
      <c r="H287">
        <f>(Table2[[#This Row],[1Y Return vs Nifty]]-AVERAGE(Table2[1Y Return vs Nifty]))/_xlfn.STDEV.P(Table2[1Y Return vs Nifty])</f>
        <v>0.73132945271640115</v>
      </c>
      <c r="I287">
        <v>-7.2670612989879402</v>
      </c>
      <c r="J287">
        <f>(Table2[[#This Row],[1M Return vs Nifty]]-AVERAGE(Table2[1M Return vs Nifty]))/_xlfn.STDEV.P(Table2[1M Return vs Nifty])</f>
        <v>-0.68662216022247968</v>
      </c>
      <c r="K287">
        <v>-27.025750263655102</v>
      </c>
      <c r="L287">
        <f>(Table2[[#This Row],[6M Return vs Nifty]]-AVERAGE(Table2[6M Return vs Nifty]))/_xlfn.STDEV.P(Table2[6M Return vs Nifty])</f>
        <v>-1.1104240184156058</v>
      </c>
      <c r="M287">
        <v>3.7593228911886798</v>
      </c>
      <c r="N287">
        <f>(Table2[[#This Row],[1W Return vs Nifty]]-AVERAGE(Table2[1W Return vs Nifty]))/_xlfn.STDEV.P(Table2[1W Return vs Nifty])</f>
        <v>0.51912918556869003</v>
      </c>
      <c r="O287">
        <v>242.31</v>
      </c>
      <c r="P287">
        <v>256.474637708199</v>
      </c>
      <c r="Q287">
        <v>253.07880862104099</v>
      </c>
      <c r="R287">
        <v>37.499701344330902</v>
      </c>
      <c r="S287" s="1">
        <f>(Table2[[#This Row],[Close Price]]-Table2[[#This Row],[20D EMA]])/Table2[[#This Row],[20D EMA]]</f>
        <v>-4.9894762907019947E-2</v>
      </c>
      <c r="T287" s="1">
        <f>(Table2[[#This Row],[Close Price]]-Table2[[#This Row],[50D EMA]])/Table2[[#This Row],[50D EMA]]</f>
        <v>-0.10236738393630135</v>
      </c>
      <c r="U287" s="1">
        <f>(Table2[[#This Row],[Close Price]]-Table2[[#This Row],[200D EMA]])/Table2[[#This Row],[200D EMA]]</f>
        <v>-9.0322886952062684E-2</v>
      </c>
      <c r="V287">
        <v>0.95244169872103202</v>
      </c>
      <c r="W287">
        <v>229</v>
      </c>
      <c r="X287">
        <v>239.84</v>
      </c>
      <c r="Y287">
        <v>229</v>
      </c>
      <c r="Z287">
        <v>242.45</v>
      </c>
      <c r="AA287">
        <v>229</v>
      </c>
      <c r="AB287">
        <v>249.4</v>
      </c>
      <c r="AC287" s="1">
        <f>(Table2[[#This Row],[Close Price]]/Table2[[#This Row],[Day Low]])-1</f>
        <v>5.3275109170305424E-3</v>
      </c>
      <c r="AD287" s="1">
        <f>(Table2[[#This Row],[Day High]]/Table2[[#This Row],[Close Price]])-1</f>
        <v>4.1786117626618102E-2</v>
      </c>
      <c r="AE287" s="1">
        <f>(Table2[[#This Row],[Close Price]]/Table2[[#This Row],[Current Week Low]])-1</f>
        <v>5.3275109170305424E-3</v>
      </c>
      <c r="AF287" s="1">
        <f>(Table2[[#This Row],[Current Week High]]/Table2[[#This Row],[Close Price]])-1</f>
        <v>5.3123099643819005E-2</v>
      </c>
      <c r="AG287" s="1">
        <f>(Table2[[#This Row],[Close Price]]/Table2[[#This Row],[Current Month Low]])-1</f>
        <v>5.3275109170305424E-3</v>
      </c>
      <c r="AH287" s="1">
        <f>(Table2[[#This Row],[Current Month High]]/Table2[[#This Row],[Close Price]])-1</f>
        <v>8.3311614976978587E-2</v>
      </c>
      <c r="AI287">
        <v>45.6650160715837</v>
      </c>
      <c r="AJ287">
        <v>79.229272090307504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-0.15</v>
      </c>
      <c r="AM287" t="s">
        <v>3181</v>
      </c>
      <c r="AN287">
        <v>6.17</v>
      </c>
      <c r="AO287" t="s">
        <v>3180</v>
      </c>
      <c r="AP287">
        <v>0.14690521683852101</v>
      </c>
      <c r="AQ287">
        <f>(Table2[[#This Row],[Sharpe Ratio]]-AVERAGE(Table2[Sharpe Ratio]))/_xlfn.STDEV.P(Table2[Sharpe Ratio])</f>
        <v>1.0531562150221241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127</v>
      </c>
      <c r="AT287">
        <f>_xlfn.RANK.AVG(Table2[[#This Row],[6M Return vs Nifty Z-Score]],Table2[6M Return vs Nifty Z-Score])</f>
        <v>690</v>
      </c>
      <c r="AU287">
        <f>_xlfn.RANK.AVG(Table2[[#This Row],[Sharpe Ratio Z-Score]],Table2[Sharpe Ratio Z-Score])</f>
        <v>113</v>
      </c>
      <c r="AV287">
        <f>(Table2[[#This Row],[Rank 1Y]]+Table2[[#This Row],[Rank 6M]]+Table2[[#This Row],[Rank Sharpe]])/3</f>
        <v>310</v>
      </c>
    </row>
    <row r="288" spans="1:48" x14ac:dyDescent="0.3">
      <c r="A288" t="s">
        <v>557</v>
      </c>
      <c r="B288" t="s">
        <v>558</v>
      </c>
      <c r="C288" t="s">
        <v>3135</v>
      </c>
      <c r="D288" t="s">
        <v>213</v>
      </c>
      <c r="E288">
        <v>34718.40414336</v>
      </c>
      <c r="F288">
        <v>2468.1999999999998</v>
      </c>
      <c r="G288">
        <v>28.863201854567802</v>
      </c>
      <c r="H288">
        <f>(Table2[[#This Row],[1Y Return vs Nifty]]-AVERAGE(Table2[1Y Return vs Nifty]))/_xlfn.STDEV.P(Table2[1Y Return vs Nifty])</f>
        <v>0.21038824791212687</v>
      </c>
      <c r="I288">
        <v>11.889579873674</v>
      </c>
      <c r="J288">
        <f>(Table2[[#This Row],[1M Return vs Nifty]]-AVERAGE(Table2[1M Return vs Nifty]))/_xlfn.STDEV.P(Table2[1M Return vs Nifty])</f>
        <v>1.4324075640263829</v>
      </c>
      <c r="K288">
        <v>11.5668334931171</v>
      </c>
      <c r="L288">
        <f>(Table2[[#This Row],[6M Return vs Nifty]]-AVERAGE(Table2[6M Return vs Nifty]))/_xlfn.STDEV.P(Table2[6M Return vs Nifty])</f>
        <v>0.18873757076858841</v>
      </c>
      <c r="M288">
        <v>5.8206815703880199</v>
      </c>
      <c r="N288">
        <f>(Table2[[#This Row],[1W Return vs Nifty]]-AVERAGE(Table2[1W Return vs Nifty]))/_xlfn.STDEV.P(Table2[1W Return vs Nifty])</f>
        <v>0.93944717445365489</v>
      </c>
      <c r="O288">
        <v>2403.7800000000002</v>
      </c>
      <c r="P288">
        <v>2409.2534179334598</v>
      </c>
      <c r="Q288">
        <v>2259.8032257814002</v>
      </c>
      <c r="R288">
        <v>62.851075047040602</v>
      </c>
      <c r="S288" s="1">
        <f>(Table2[[#This Row],[Close Price]]-Table2[[#This Row],[20D EMA]])/Table2[[#This Row],[20D EMA]]</f>
        <v>2.6799457521070817E-2</v>
      </c>
      <c r="T288" s="1">
        <f>(Table2[[#This Row],[Close Price]]-Table2[[#This Row],[50D EMA]])/Table2[[#This Row],[50D EMA]]</f>
        <v>2.4466742115116118E-2</v>
      </c>
      <c r="U288" s="1">
        <f>(Table2[[#This Row],[Close Price]]-Table2[[#This Row],[200D EMA]])/Table2[[#This Row],[200D EMA]]</f>
        <v>9.2218991388747867E-2</v>
      </c>
      <c r="V288">
        <v>1.3624711025089999</v>
      </c>
      <c r="W288">
        <v>2455</v>
      </c>
      <c r="X288">
        <v>2535.1</v>
      </c>
      <c r="Y288">
        <v>2426</v>
      </c>
      <c r="Z288">
        <v>2648</v>
      </c>
      <c r="AA288">
        <v>2351</v>
      </c>
      <c r="AB288">
        <v>2648</v>
      </c>
      <c r="AC288" s="1">
        <f>(Table2[[#This Row],[Close Price]]/Table2[[#This Row],[Day Low]])-1</f>
        <v>5.3767820773928943E-3</v>
      </c>
      <c r="AD288" s="1">
        <f>(Table2[[#This Row],[Day High]]/Table2[[#This Row],[Close Price]])-1</f>
        <v>2.7104772708856695E-2</v>
      </c>
      <c r="AE288" s="1">
        <f>(Table2[[#This Row],[Close Price]]/Table2[[#This Row],[Current Week Low]])-1</f>
        <v>1.7394888705688283E-2</v>
      </c>
      <c r="AF288" s="1">
        <f>(Table2[[#This Row],[Current Week High]]/Table2[[#This Row],[Close Price]])-1</f>
        <v>7.284660886475991E-2</v>
      </c>
      <c r="AG288" s="1">
        <f>(Table2[[#This Row],[Close Price]]/Table2[[#This Row],[Current Month Low]])-1</f>
        <v>4.9851127179923349E-2</v>
      </c>
      <c r="AH288" s="1">
        <f>(Table2[[#This Row],[Current Month High]]/Table2[[#This Row],[Close Price]])-1</f>
        <v>7.284660886475991E-2</v>
      </c>
      <c r="AI288">
        <v>24.029657240094</v>
      </c>
      <c r="AJ288">
        <v>56.975228161668802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0.09</v>
      </c>
      <c r="AM288" t="s">
        <v>3180</v>
      </c>
      <c r="AN288">
        <v>3.88</v>
      </c>
      <c r="AO288" t="s">
        <v>3180</v>
      </c>
      <c r="AP288">
        <v>2.6031101017393001E-2</v>
      </c>
      <c r="AQ288">
        <f>(Table2[[#This Row],[Sharpe Ratio]]-AVERAGE(Table2[Sharpe Ratio]))/_xlfn.STDEV.P(Table2[Sharpe Ratio])</f>
        <v>-0.37254201809794646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238</v>
      </c>
      <c r="AT288">
        <f>_xlfn.RANK.AVG(Table2[[#This Row],[6M Return vs Nifty Z-Score]],Table2[6M Return vs Nifty Z-Score])</f>
        <v>253</v>
      </c>
      <c r="AU288">
        <f>_xlfn.RANK.AVG(Table2[[#This Row],[Sharpe Ratio Z-Score]],Table2[Sharpe Ratio Z-Score])</f>
        <v>440</v>
      </c>
      <c r="AV288">
        <f>(Table2[[#This Row],[Rank 1Y]]+Table2[[#This Row],[Rank 6M]]+Table2[[#This Row],[Rank Sharpe]])/3</f>
        <v>310.33333333333331</v>
      </c>
    </row>
    <row r="289" spans="1:48" x14ac:dyDescent="0.3">
      <c r="A289" t="s">
        <v>171</v>
      </c>
      <c r="B289" t="s">
        <v>172</v>
      </c>
      <c r="C289" t="s">
        <v>3139</v>
      </c>
      <c r="D289" t="s">
        <v>173</v>
      </c>
      <c r="E289">
        <v>147578.29005937499</v>
      </c>
      <c r="F289">
        <v>6964.25</v>
      </c>
      <c r="G289">
        <v>42.120314492955799</v>
      </c>
      <c r="H289">
        <f>(Table2[[#This Row],[1Y Return vs Nifty]]-AVERAGE(Table2[1Y Return vs Nifty]))/_xlfn.STDEV.P(Table2[1Y Return vs Nifty])</f>
        <v>0.4635198010039227</v>
      </c>
      <c r="I289">
        <v>-11.539980879628001</v>
      </c>
      <c r="J289">
        <f>(Table2[[#This Row],[1M Return vs Nifty]]-AVERAGE(Table2[1M Return vs Nifty]))/_xlfn.STDEV.P(Table2[1M Return vs Nifty])</f>
        <v>-1.1592751435451869</v>
      </c>
      <c r="K289">
        <v>-21.064579422115301</v>
      </c>
      <c r="L289">
        <f>(Table2[[#This Row],[6M Return vs Nifty]]-AVERAGE(Table2[6M Return vs Nifty]))/_xlfn.STDEV.P(Table2[6M Return vs Nifty])</f>
        <v>-0.90975012125694976</v>
      </c>
      <c r="M289">
        <v>2.1646401404199399E-2</v>
      </c>
      <c r="N289">
        <f>(Table2[[#This Row],[1W Return vs Nifty]]-AVERAGE(Table2[1W Return vs Nifty]))/_xlfn.STDEV.P(Table2[1W Return vs Nifty])</f>
        <v>-0.24299566011756873</v>
      </c>
      <c r="O289">
        <v>7481.25</v>
      </c>
      <c r="P289">
        <v>7734.3932569052104</v>
      </c>
      <c r="Q289">
        <v>7135.2205534525201</v>
      </c>
      <c r="R289">
        <v>29.238556087726401</v>
      </c>
      <c r="S289" s="1">
        <f>(Table2[[#This Row],[Close Price]]-Table2[[#This Row],[20D EMA]])/Table2[[#This Row],[20D EMA]]</f>
        <v>-6.9106098579782796E-2</v>
      </c>
      <c r="T289" s="1">
        <f>(Table2[[#This Row],[Close Price]]-Table2[[#This Row],[50D EMA]])/Table2[[#This Row],[50D EMA]]</f>
        <v>-9.9573842617535907E-2</v>
      </c>
      <c r="U289" s="1">
        <f>(Table2[[#This Row],[Close Price]]-Table2[[#This Row],[200D EMA]])/Table2[[#This Row],[200D EMA]]</f>
        <v>-2.3961495257465104E-2</v>
      </c>
      <c r="V289">
        <v>1.66204695098439</v>
      </c>
      <c r="W289">
        <v>6935.25</v>
      </c>
      <c r="X289">
        <v>7308.75</v>
      </c>
      <c r="Y289">
        <v>6935.25</v>
      </c>
      <c r="Z289">
        <v>7308.75</v>
      </c>
      <c r="AA289">
        <v>6935</v>
      </c>
      <c r="AB289">
        <v>7500</v>
      </c>
      <c r="AC289" s="1">
        <f>(Table2[[#This Row],[Close Price]]/Table2[[#This Row],[Day Low]])-1</f>
        <v>4.1815363541328754E-3</v>
      </c>
      <c r="AD289" s="1">
        <f>(Table2[[#This Row],[Day High]]/Table2[[#This Row],[Close Price]])-1</f>
        <v>4.9466920343181231E-2</v>
      </c>
      <c r="AE289" s="1">
        <f>(Table2[[#This Row],[Close Price]]/Table2[[#This Row],[Current Week Low]])-1</f>
        <v>4.1815363541328754E-3</v>
      </c>
      <c r="AF289" s="1">
        <f>(Table2[[#This Row],[Current Week High]]/Table2[[#This Row],[Close Price]])-1</f>
        <v>4.9466920343181231E-2</v>
      </c>
      <c r="AG289" s="1">
        <f>(Table2[[#This Row],[Close Price]]/Table2[[#This Row],[Current Month Low]])-1</f>
        <v>4.2177361211246378E-3</v>
      </c>
      <c r="AH289" s="1">
        <f>(Table2[[#This Row],[Current Month High]]/Table2[[#This Row],[Close Price]])-1</f>
        <v>7.6928599633844241E-2</v>
      </c>
      <c r="AI289">
        <v>31.384571202929202</v>
      </c>
      <c r="AJ289">
        <v>65.991347975831502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-0.02</v>
      </c>
      <c r="AM289" t="s">
        <v>3181</v>
      </c>
      <c r="AN289">
        <v>-7.41</v>
      </c>
      <c r="AO289" t="s">
        <v>3181</v>
      </c>
      <c r="AP289">
        <v>0.14648828841282399</v>
      </c>
      <c r="AQ289">
        <f>(Table2[[#This Row],[Sharpe Ratio]]-AVERAGE(Table2[Sharpe Ratio]))/_xlfn.STDEV.P(Table2[Sharpe Ratio])</f>
        <v>1.0482385855047063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172</v>
      </c>
      <c r="AT289">
        <f>_xlfn.RANK.AVG(Table2[[#This Row],[6M Return vs Nifty Z-Score]],Table2[6M Return vs Nifty Z-Score])</f>
        <v>649</v>
      </c>
      <c r="AU289">
        <f>_xlfn.RANK.AVG(Table2[[#This Row],[Sharpe Ratio Z-Score]],Table2[Sharpe Ratio Z-Score])</f>
        <v>115</v>
      </c>
      <c r="AV289">
        <f>(Table2[[#This Row],[Rank 1Y]]+Table2[[#This Row],[Rank 6M]]+Table2[[#This Row],[Rank Sharpe]])/3</f>
        <v>312</v>
      </c>
    </row>
    <row r="290" spans="1:48" x14ac:dyDescent="0.3">
      <c r="A290" t="s">
        <v>194</v>
      </c>
      <c r="B290" t="s">
        <v>195</v>
      </c>
      <c r="C290" t="s">
        <v>3127</v>
      </c>
      <c r="D290" t="s">
        <v>196</v>
      </c>
      <c r="E290">
        <v>127655.559568845</v>
      </c>
      <c r="F290">
        <v>194.15</v>
      </c>
      <c r="G290">
        <v>31.2807219785604</v>
      </c>
      <c r="H290">
        <f>(Table2[[#This Row],[1Y Return vs Nifty]]-AVERAGE(Table2[1Y Return vs Nifty]))/_xlfn.STDEV.P(Table2[1Y Return vs Nifty])</f>
        <v>0.25654842172289477</v>
      </c>
      <c r="I290">
        <v>-7.3057058573948002</v>
      </c>
      <c r="J290">
        <f>(Table2[[#This Row],[1M Return vs Nifty]]-AVERAGE(Table2[1M Return vs Nifty]))/_xlfn.STDEV.P(Table2[1M Return vs Nifty])</f>
        <v>-0.69089686408139361</v>
      </c>
      <c r="K290">
        <v>-7.6675055655074598</v>
      </c>
      <c r="L290">
        <f>(Table2[[#This Row],[6M Return vs Nifty]]-AVERAGE(Table2[6M Return vs Nifty]))/_xlfn.STDEV.P(Table2[6M Return vs Nifty])</f>
        <v>-0.45875767484127139</v>
      </c>
      <c r="M290">
        <v>5.8899282957524903</v>
      </c>
      <c r="N290">
        <f>(Table2[[#This Row],[1W Return vs Nifty]]-AVERAGE(Table2[1W Return vs Nifty]))/_xlfn.STDEV.P(Table2[1W Return vs Nifty])</f>
        <v>0.95356681536610821</v>
      </c>
      <c r="O290">
        <v>207.78</v>
      </c>
      <c r="P290">
        <v>215.593619088758</v>
      </c>
      <c r="Q290">
        <v>202.86006211869099</v>
      </c>
      <c r="R290">
        <v>29.647116211356199</v>
      </c>
      <c r="S290" s="1">
        <f>(Table2[[#This Row],[Close Price]]-Table2[[#This Row],[20D EMA]])/Table2[[#This Row],[20D EMA]]</f>
        <v>-6.5598228895947616E-2</v>
      </c>
      <c r="T290" s="1">
        <f>(Table2[[#This Row],[Close Price]]-Table2[[#This Row],[50D EMA]])/Table2[[#This Row],[50D EMA]]</f>
        <v>-9.9463143572583415E-2</v>
      </c>
      <c r="U290" s="1">
        <f>(Table2[[#This Row],[Close Price]]-Table2[[#This Row],[200D EMA]])/Table2[[#This Row],[200D EMA]]</f>
        <v>-4.2936308052566957E-2</v>
      </c>
      <c r="V290">
        <v>1.06851697445011</v>
      </c>
      <c r="W290">
        <v>193.5</v>
      </c>
      <c r="X290">
        <v>205.2</v>
      </c>
      <c r="Y290">
        <v>193.5</v>
      </c>
      <c r="Z290">
        <v>206.2</v>
      </c>
      <c r="AA290">
        <v>191.7</v>
      </c>
      <c r="AB290">
        <v>216.47</v>
      </c>
      <c r="AC290" s="1">
        <f>(Table2[[#This Row],[Close Price]]/Table2[[#This Row],[Day Low]])-1</f>
        <v>3.3591731266149338E-3</v>
      </c>
      <c r="AD290" s="1">
        <f>(Table2[[#This Row],[Day High]]/Table2[[#This Row],[Close Price]])-1</f>
        <v>5.6914756631470498E-2</v>
      </c>
      <c r="AE290" s="1">
        <f>(Table2[[#This Row],[Close Price]]/Table2[[#This Row],[Current Week Low]])-1</f>
        <v>3.3591731266149338E-3</v>
      </c>
      <c r="AF290" s="1">
        <f>(Table2[[#This Row],[Current Week High]]/Table2[[#This Row],[Close Price]])-1</f>
        <v>6.206541334020077E-2</v>
      </c>
      <c r="AG290" s="1">
        <f>(Table2[[#This Row],[Close Price]]/Table2[[#This Row],[Current Month Low]])-1</f>
        <v>1.2780386019822787E-2</v>
      </c>
      <c r="AH290" s="1">
        <f>(Table2[[#This Row],[Current Month High]]/Table2[[#This Row],[Close Price]])-1</f>
        <v>0.11496265773886161</v>
      </c>
      <c r="AI290">
        <v>26.860674736028798</v>
      </c>
      <c r="AJ290">
        <v>57.973962571195997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-0.04</v>
      </c>
      <c r="AM290" t="s">
        <v>3181</v>
      </c>
      <c r="AN290">
        <v>-5.79</v>
      </c>
      <c r="AO290" t="s">
        <v>3181</v>
      </c>
      <c r="AP290">
        <v>9.0737954706590004E-2</v>
      </c>
      <c r="AQ290">
        <f>(Table2[[#This Row],[Sharpe Ratio]]-AVERAGE(Table2[Sharpe Ratio]))/_xlfn.STDEV.P(Table2[Sharpe Ratio])</f>
        <v>0.39066891708659002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225</v>
      </c>
      <c r="AT290">
        <f>_xlfn.RANK.AVG(Table2[[#This Row],[6M Return vs Nifty Z-Score]],Table2[6M Return vs Nifty Z-Score])</f>
        <v>466</v>
      </c>
      <c r="AU290">
        <f>_xlfn.RANK.AVG(Table2[[#This Row],[Sharpe Ratio Z-Score]],Table2[Sharpe Ratio Z-Score])</f>
        <v>247</v>
      </c>
      <c r="AV290">
        <f>(Table2[[#This Row],[Rank 1Y]]+Table2[[#This Row],[Rank 6M]]+Table2[[#This Row],[Rank Sharpe]])/3</f>
        <v>312.66666666666669</v>
      </c>
    </row>
    <row r="291" spans="1:48" x14ac:dyDescent="0.3">
      <c r="A291" t="s">
        <v>124</v>
      </c>
      <c r="B291" t="s">
        <v>125</v>
      </c>
      <c r="C291" t="s">
        <v>3134</v>
      </c>
      <c r="D291" t="s">
        <v>57</v>
      </c>
      <c r="E291">
        <v>215197.90821309399</v>
      </c>
      <c r="F291">
        <v>557.95000000000005</v>
      </c>
      <c r="G291">
        <v>17.220865869544799</v>
      </c>
      <c r="H291">
        <f>(Table2[[#This Row],[1Y Return vs Nifty]]-AVERAGE(Table2[1Y Return vs Nifty]))/_xlfn.STDEV.P(Table2[1Y Return vs Nifty])</f>
        <v>-1.1910729994401754E-2</v>
      </c>
      <c r="I291">
        <v>-5.6317287219946799</v>
      </c>
      <c r="J291">
        <f>(Table2[[#This Row],[1M Return vs Nifty]]-AVERAGE(Table2[1M Return vs Nifty]))/_xlfn.STDEV.P(Table2[1M Return vs Nifty])</f>
        <v>-0.50572832249551447</v>
      </c>
      <c r="K291">
        <v>-14.5005562640881</v>
      </c>
      <c r="L291">
        <f>(Table2[[#This Row],[6M Return vs Nifty]]-AVERAGE(Table2[6M Return vs Nifty]))/_xlfn.STDEV.P(Table2[6M Return vs Nifty])</f>
        <v>-0.68878210286331132</v>
      </c>
      <c r="M291">
        <v>0.93230826073259498</v>
      </c>
      <c r="N291">
        <f>(Table2[[#This Row],[1W Return vs Nifty]]-AVERAGE(Table2[1W Return vs Nifty]))/_xlfn.STDEV.P(Table2[1W Return vs Nifty])</f>
        <v>-5.7308634793171491E-2</v>
      </c>
      <c r="O291">
        <v>599.11</v>
      </c>
      <c r="P291">
        <v>623.66490361774197</v>
      </c>
      <c r="Q291">
        <v>609.52971851338305</v>
      </c>
      <c r="R291">
        <v>26.902716284038998</v>
      </c>
      <c r="S291" s="1">
        <f>(Table2[[#This Row],[Close Price]]-Table2[[#This Row],[20D EMA]])/Table2[[#This Row],[20D EMA]]</f>
        <v>-6.87019078299477E-2</v>
      </c>
      <c r="T291" s="1">
        <f>(Table2[[#This Row],[Close Price]]-Table2[[#This Row],[50D EMA]])/Table2[[#This Row],[50D EMA]]</f>
        <v>-0.10536893007213381</v>
      </c>
      <c r="U291" s="1">
        <f>(Table2[[#This Row],[Close Price]]-Table2[[#This Row],[200D EMA]])/Table2[[#This Row],[200D EMA]]</f>
        <v>-8.4622155321948417E-2</v>
      </c>
      <c r="V291">
        <v>0.41841980604657503</v>
      </c>
      <c r="W291">
        <v>555</v>
      </c>
      <c r="X291">
        <v>587.1</v>
      </c>
      <c r="Y291">
        <v>555</v>
      </c>
      <c r="Z291">
        <v>587.6</v>
      </c>
      <c r="AA291">
        <v>555</v>
      </c>
      <c r="AB291">
        <v>627</v>
      </c>
      <c r="AC291" s="1">
        <f>(Table2[[#This Row],[Close Price]]/Table2[[#This Row],[Day Low]])-1</f>
        <v>5.315315315315372E-3</v>
      </c>
      <c r="AD291" s="1">
        <f>(Table2[[#This Row],[Day High]]/Table2[[#This Row],[Close Price]])-1</f>
        <v>5.2244824805089962E-2</v>
      </c>
      <c r="AE291" s="1">
        <f>(Table2[[#This Row],[Close Price]]/Table2[[#This Row],[Current Week Low]])-1</f>
        <v>5.315315315315372E-3</v>
      </c>
      <c r="AF291" s="1">
        <f>(Table2[[#This Row],[Current Week High]]/Table2[[#This Row],[Close Price]])-1</f>
        <v>5.3140962451832641E-2</v>
      </c>
      <c r="AG291" s="1">
        <f>(Table2[[#This Row],[Close Price]]/Table2[[#This Row],[Current Month Low]])-1</f>
        <v>5.315315315315372E-3</v>
      </c>
      <c r="AH291" s="1">
        <f>(Table2[[#This Row],[Current Month High]]/Table2[[#This Row],[Close Price]])-1</f>
        <v>0.12375660901514474</v>
      </c>
      <c r="AI291">
        <v>60.560982166860803</v>
      </c>
      <c r="AJ291">
        <v>46.809630311801001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-0.02</v>
      </c>
      <c r="AM291" t="s">
        <v>3181</v>
      </c>
      <c r="AN291">
        <v>-5.8</v>
      </c>
      <c r="AO291" t="s">
        <v>3181</v>
      </c>
      <c r="AP291">
        <v>0.15951127260279299</v>
      </c>
      <c r="AQ291">
        <f>(Table2[[#This Row],[Sharpe Ratio]]-AVERAGE(Table2[Sharpe Ratio]))/_xlfn.STDEV.P(Table2[Sharpe Ratio])</f>
        <v>1.2018433951321454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299</v>
      </c>
      <c r="AT291">
        <f>_xlfn.RANK.AVG(Table2[[#This Row],[6M Return vs Nifty Z-Score]],Table2[6M Return vs Nifty Z-Score])</f>
        <v>559</v>
      </c>
      <c r="AU291">
        <f>_xlfn.RANK.AVG(Table2[[#This Row],[Sharpe Ratio Z-Score]],Table2[Sharpe Ratio Z-Score])</f>
        <v>82</v>
      </c>
      <c r="AV291">
        <f>(Table2[[#This Row],[Rank 1Y]]+Table2[[#This Row],[Rank 6M]]+Table2[[#This Row],[Rank Sharpe]])/3</f>
        <v>313.33333333333331</v>
      </c>
    </row>
    <row r="292" spans="1:48" x14ac:dyDescent="0.3">
      <c r="A292" t="s">
        <v>83</v>
      </c>
      <c r="B292" t="s">
        <v>84</v>
      </c>
      <c r="C292" t="s">
        <v>3138</v>
      </c>
      <c r="D292" t="s">
        <v>85</v>
      </c>
      <c r="E292">
        <v>286434.424107</v>
      </c>
      <c r="F292">
        <v>1326</v>
      </c>
      <c r="G292">
        <v>40.931269274515103</v>
      </c>
      <c r="H292">
        <f>(Table2[[#This Row],[1Y Return vs Nifty]]-AVERAGE(Table2[1Y Return vs Nifty]))/_xlfn.STDEV.P(Table2[1Y Return vs Nifty])</f>
        <v>0.44081614968480215</v>
      </c>
      <c r="I292">
        <v>-0.61419148140655999</v>
      </c>
      <c r="J292">
        <f>(Table2[[#This Row],[1M Return vs Nifty]]-AVERAGE(Table2[1M Return vs Nifty]))/_xlfn.STDEV.P(Table2[1M Return vs Nifty])</f>
        <v>4.9291237535969604E-2</v>
      </c>
      <c r="K292">
        <v>-6.7891221584935098</v>
      </c>
      <c r="L292">
        <f>(Table2[[#This Row],[6M Return vs Nifty]]-AVERAGE(Table2[6M Return vs Nifty]))/_xlfn.STDEV.P(Table2[6M Return vs Nifty])</f>
        <v>-0.42918821169878302</v>
      </c>
      <c r="M292">
        <v>1.4588072771769101</v>
      </c>
      <c r="N292">
        <f>(Table2[[#This Row],[1W Return vs Nifty]]-AVERAGE(Table2[1W Return vs Nifty]))/_xlfn.STDEV.P(Table2[1W Return vs Nifty])</f>
        <v>5.0046290856032509E-2</v>
      </c>
      <c r="O292">
        <v>1367.4</v>
      </c>
      <c r="P292">
        <v>1399.8664762532001</v>
      </c>
      <c r="Q292">
        <v>1338.4347608467399</v>
      </c>
      <c r="R292">
        <v>38.117985881883399</v>
      </c>
      <c r="S292" s="1">
        <f>(Table2[[#This Row],[Close Price]]-Table2[[#This Row],[20D EMA]])/Table2[[#This Row],[20D EMA]]</f>
        <v>-3.0276437033786813E-2</v>
      </c>
      <c r="T292" s="1">
        <f>(Table2[[#This Row],[Close Price]]-Table2[[#This Row],[50D EMA]])/Table2[[#This Row],[50D EMA]]</f>
        <v>-5.2766801338729616E-2</v>
      </c>
      <c r="U292" s="1">
        <f>(Table2[[#This Row],[Close Price]]-Table2[[#This Row],[200D EMA]])/Table2[[#This Row],[200D EMA]]</f>
        <v>-9.2905244323400818E-3</v>
      </c>
      <c r="V292">
        <v>1.0510708875118799</v>
      </c>
      <c r="W292">
        <v>1320</v>
      </c>
      <c r="X292">
        <v>1354.8</v>
      </c>
      <c r="Y292">
        <v>1320</v>
      </c>
      <c r="Z292">
        <v>1357.95</v>
      </c>
      <c r="AA292">
        <v>1295.9000000000001</v>
      </c>
      <c r="AB292">
        <v>1397.95</v>
      </c>
      <c r="AC292" s="1">
        <f>(Table2[[#This Row],[Close Price]]/Table2[[#This Row],[Day Low]])-1</f>
        <v>4.5454545454546302E-3</v>
      </c>
      <c r="AD292" s="1">
        <f>(Table2[[#This Row],[Day High]]/Table2[[#This Row],[Close Price]])-1</f>
        <v>2.1719457013574583E-2</v>
      </c>
      <c r="AE292" s="1">
        <f>(Table2[[#This Row],[Close Price]]/Table2[[#This Row],[Current Week Low]])-1</f>
        <v>4.5454545454546302E-3</v>
      </c>
      <c r="AF292" s="1">
        <f>(Table2[[#This Row],[Current Week High]]/Table2[[#This Row],[Close Price]])-1</f>
        <v>2.4095022624434526E-2</v>
      </c>
      <c r="AG292" s="1">
        <f>(Table2[[#This Row],[Close Price]]/Table2[[#This Row],[Current Month Low]])-1</f>
        <v>2.3227100856547445E-2</v>
      </c>
      <c r="AH292" s="1">
        <f>(Table2[[#This Row],[Current Month High]]/Table2[[#This Row],[Close Price]])-1</f>
        <v>5.4260935143288114E-2</v>
      </c>
      <c r="AI292">
        <v>22.2775263951734</v>
      </c>
      <c r="AJ292">
        <v>68.917197452229303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-0.02</v>
      </c>
      <c r="AM292" t="s">
        <v>3181</v>
      </c>
      <c r="AN292">
        <v>0.55000000000000004</v>
      </c>
      <c r="AO292" t="s">
        <v>3180</v>
      </c>
      <c r="AP292">
        <v>6.8153884817403004E-2</v>
      </c>
      <c r="AQ292">
        <f>(Table2[[#This Row],[Sharpe Ratio]]-AVERAGE(Table2[Sharpe Ratio]))/_xlfn.STDEV.P(Table2[Sharpe Ratio])</f>
        <v>0.12429204790376634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178</v>
      </c>
      <c r="AT292">
        <f>_xlfn.RANK.AVG(Table2[[#This Row],[6M Return vs Nifty Z-Score]],Table2[6M Return vs Nifty Z-Score])</f>
        <v>454</v>
      </c>
      <c r="AU292">
        <f>_xlfn.RANK.AVG(Table2[[#This Row],[Sharpe Ratio Z-Score]],Table2[Sharpe Ratio Z-Score])</f>
        <v>309</v>
      </c>
      <c r="AV292">
        <f>(Table2[[#This Row],[Rank 1Y]]+Table2[[#This Row],[Rank 6M]]+Table2[[#This Row],[Rank Sharpe]])/3</f>
        <v>313.66666666666669</v>
      </c>
    </row>
    <row r="293" spans="1:48" x14ac:dyDescent="0.3">
      <c r="A293" t="s">
        <v>1234</v>
      </c>
      <c r="B293" t="s">
        <v>1235</v>
      </c>
      <c r="C293" t="s">
        <v>3139</v>
      </c>
      <c r="D293" t="s">
        <v>472</v>
      </c>
      <c r="E293">
        <v>9218.9868055829993</v>
      </c>
      <c r="F293">
        <v>149.13</v>
      </c>
      <c r="G293">
        <v>24.969927323145502</v>
      </c>
      <c r="H293">
        <f>(Table2[[#This Row],[1Y Return vs Nifty]]-AVERAGE(Table2[1Y Return vs Nifty]))/_xlfn.STDEV.P(Table2[1Y Return vs Nifty])</f>
        <v>0.13604999224264094</v>
      </c>
      <c r="I293">
        <v>-23.983625093518</v>
      </c>
      <c r="J293">
        <f>(Table2[[#This Row],[1M Return vs Nifty]]-AVERAGE(Table2[1M Return vs Nifty]))/_xlfn.STDEV.P(Table2[1M Return vs Nifty])</f>
        <v>-2.5357404502525118</v>
      </c>
      <c r="K293">
        <v>-18.397927439269999</v>
      </c>
      <c r="L293">
        <f>(Table2[[#This Row],[6M Return vs Nifty]]-AVERAGE(Table2[6M Return vs Nifty]))/_xlfn.STDEV.P(Table2[6M Return vs Nifty])</f>
        <v>-0.81998127215193084</v>
      </c>
      <c r="M293">
        <v>-9.8678739778555098</v>
      </c>
      <c r="N293">
        <f>(Table2[[#This Row],[1W Return vs Nifty]]-AVERAGE(Table2[1W Return vs Nifty]))/_xlfn.STDEV.P(Table2[1W Return vs Nifty])</f>
        <v>-2.2595022287181634</v>
      </c>
      <c r="O293">
        <v>169.87</v>
      </c>
      <c r="P293">
        <v>185.40778723142699</v>
      </c>
      <c r="Q293">
        <v>175.362855368905</v>
      </c>
      <c r="R293">
        <v>28.4761752597563</v>
      </c>
      <c r="S293" s="1">
        <f>(Table2[[#This Row],[Close Price]]-Table2[[#This Row],[20D EMA]])/Table2[[#This Row],[20D EMA]]</f>
        <v>-0.12209336551480549</v>
      </c>
      <c r="T293" s="1">
        <f>(Table2[[#This Row],[Close Price]]-Table2[[#This Row],[50D EMA]])/Table2[[#This Row],[50D EMA]]</f>
        <v>-0.19566485190907795</v>
      </c>
      <c r="U293" s="1">
        <f>(Table2[[#This Row],[Close Price]]-Table2[[#This Row],[200D EMA]])/Table2[[#This Row],[200D EMA]]</f>
        <v>-0.14959185805751066</v>
      </c>
      <c r="V293">
        <v>1.17416793827489</v>
      </c>
      <c r="W293">
        <v>145.36000000000001</v>
      </c>
      <c r="X293">
        <v>152.69</v>
      </c>
      <c r="Y293">
        <v>143.56</v>
      </c>
      <c r="Z293">
        <v>154.49</v>
      </c>
      <c r="AA293">
        <v>143.56</v>
      </c>
      <c r="AB293">
        <v>171.94</v>
      </c>
      <c r="AC293" s="1">
        <f>(Table2[[#This Row],[Close Price]]/Table2[[#This Row],[Day Low]])-1</f>
        <v>2.5935608145294387E-2</v>
      </c>
      <c r="AD293" s="1">
        <f>(Table2[[#This Row],[Day High]]/Table2[[#This Row],[Close Price]])-1</f>
        <v>2.3871789713672653E-2</v>
      </c>
      <c r="AE293" s="1">
        <f>(Table2[[#This Row],[Close Price]]/Table2[[#This Row],[Current Week Low]])-1</f>
        <v>3.8799108386737169E-2</v>
      </c>
      <c r="AF293" s="1">
        <f>(Table2[[#This Row],[Current Week High]]/Table2[[#This Row],[Close Price]])-1</f>
        <v>3.5941795748675842E-2</v>
      </c>
      <c r="AG293" s="1">
        <f>(Table2[[#This Row],[Close Price]]/Table2[[#This Row],[Current Month Low]])-1</f>
        <v>3.8799108386737169E-2</v>
      </c>
      <c r="AH293" s="1">
        <f>(Table2[[#This Row],[Current Month High]]/Table2[[#This Row],[Close Price]])-1</f>
        <v>0.15295379869912162</v>
      </c>
      <c r="AI293">
        <v>58.653523771206302</v>
      </c>
      <c r="AJ293">
        <v>53.3470437017994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-0.23</v>
      </c>
      <c r="AM293" t="s">
        <v>3181</v>
      </c>
      <c r="AN293">
        <v>-12.55</v>
      </c>
      <c r="AO293" t="s">
        <v>3181</v>
      </c>
      <c r="AP293">
        <v>0.16674885870918901</v>
      </c>
      <c r="AQ293">
        <f>(Table2[[#This Row],[Sharpe Ratio]]-AVERAGE(Table2[Sharpe Ratio]))/_xlfn.STDEV.P(Table2[Sharpe Ratio])</f>
        <v>1.2872100069484658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265</v>
      </c>
      <c r="AT293">
        <f>_xlfn.RANK.AVG(Table2[[#This Row],[6M Return vs Nifty Z-Score]],Table2[6M Return vs Nifty Z-Score])</f>
        <v>615</v>
      </c>
      <c r="AU293">
        <f>_xlfn.RANK.AVG(Table2[[#This Row],[Sharpe Ratio Z-Score]],Table2[Sharpe Ratio Z-Score])</f>
        <v>64</v>
      </c>
      <c r="AV293">
        <f>(Table2[[#This Row],[Rank 1Y]]+Table2[[#This Row],[Rank 6M]]+Table2[[#This Row],[Rank Sharpe]])/3</f>
        <v>314.66666666666669</v>
      </c>
    </row>
    <row r="294" spans="1:48" x14ac:dyDescent="0.3">
      <c r="A294" t="s">
        <v>1983</v>
      </c>
      <c r="B294" t="s">
        <v>1984</v>
      </c>
      <c r="C294" t="s">
        <v>3139</v>
      </c>
      <c r="D294" t="s">
        <v>114</v>
      </c>
      <c r="E294">
        <v>3425.2373529000001</v>
      </c>
      <c r="F294">
        <v>784.65</v>
      </c>
      <c r="G294">
        <v>50.931204033726701</v>
      </c>
      <c r="H294">
        <f>(Table2[[#This Row],[1Y Return vs Nifty]]-AVERAGE(Table2[1Y Return vs Nifty]))/_xlfn.STDEV.P(Table2[1Y Return vs Nifty])</f>
        <v>0.6317550883105556</v>
      </c>
      <c r="I294">
        <v>0.90636447839185696</v>
      </c>
      <c r="J294">
        <f>(Table2[[#This Row],[1M Return vs Nifty]]-AVERAGE(Table2[1M Return vs Nifty]))/_xlfn.STDEV.P(Table2[1M Return vs Nifty])</f>
        <v>0.21748895273850749</v>
      </c>
      <c r="K294">
        <v>-14.555107473760099</v>
      </c>
      <c r="L294">
        <f>(Table2[[#This Row],[6M Return vs Nifty]]-AVERAGE(Table2[6M Return vs Nifty]))/_xlfn.STDEV.P(Table2[6M Return vs Nifty])</f>
        <v>-0.69061848771631973</v>
      </c>
      <c r="M294">
        <v>4.2674375242018696</v>
      </c>
      <c r="N294">
        <f>(Table2[[#This Row],[1W Return vs Nifty]]-AVERAGE(Table2[1W Return vs Nifty]))/_xlfn.STDEV.P(Table2[1W Return vs Nifty])</f>
        <v>0.62273547341476232</v>
      </c>
      <c r="O294">
        <v>804.54</v>
      </c>
      <c r="P294">
        <v>813.31691786584804</v>
      </c>
      <c r="Q294">
        <v>784.36001152477502</v>
      </c>
      <c r="R294">
        <v>39.323467327491002</v>
      </c>
      <c r="S294" s="1">
        <f>(Table2[[#This Row],[Close Price]]-Table2[[#This Row],[20D EMA]])/Table2[[#This Row],[20D EMA]]</f>
        <v>-2.4722201506450877E-2</v>
      </c>
      <c r="T294" s="1">
        <f>(Table2[[#This Row],[Close Price]]-Table2[[#This Row],[50D EMA]])/Table2[[#This Row],[50D EMA]]</f>
        <v>-3.5246921877723075E-2</v>
      </c>
      <c r="U294" s="1">
        <f>(Table2[[#This Row],[Close Price]]-Table2[[#This Row],[200D EMA]])/Table2[[#This Row],[200D EMA]]</f>
        <v>3.6971348738346462E-4</v>
      </c>
      <c r="V294">
        <v>0.62516827136840702</v>
      </c>
      <c r="W294">
        <v>775.2</v>
      </c>
      <c r="X294">
        <v>818.3</v>
      </c>
      <c r="Y294">
        <v>775.2</v>
      </c>
      <c r="Z294">
        <v>828.25</v>
      </c>
      <c r="AA294">
        <v>775.2</v>
      </c>
      <c r="AB294">
        <v>861.8</v>
      </c>
      <c r="AC294" s="1">
        <f>(Table2[[#This Row],[Close Price]]/Table2[[#This Row],[Day Low]])-1</f>
        <v>1.2190402476780049E-2</v>
      </c>
      <c r="AD294" s="1">
        <f>(Table2[[#This Row],[Day High]]/Table2[[#This Row],[Close Price]])-1</f>
        <v>4.2885362900656254E-2</v>
      </c>
      <c r="AE294" s="1">
        <f>(Table2[[#This Row],[Close Price]]/Table2[[#This Row],[Current Week Low]])-1</f>
        <v>1.2190402476780049E-2</v>
      </c>
      <c r="AF294" s="1">
        <f>(Table2[[#This Row],[Current Week High]]/Table2[[#This Row],[Close Price]])-1</f>
        <v>5.5566176002039169E-2</v>
      </c>
      <c r="AG294" s="1">
        <f>(Table2[[#This Row],[Close Price]]/Table2[[#This Row],[Current Month Low]])-1</f>
        <v>1.2190402476780049E-2</v>
      </c>
      <c r="AH294" s="1">
        <f>(Table2[[#This Row],[Current Month High]]/Table2[[#This Row],[Close Price]])-1</f>
        <v>9.8324093544892577E-2</v>
      </c>
      <c r="AI294">
        <v>38.023322500477903</v>
      </c>
      <c r="AJ294">
        <v>83.629768312660801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0.01</v>
      </c>
      <c r="AM294" t="s">
        <v>3180</v>
      </c>
      <c r="AN294">
        <v>6.76</v>
      </c>
      <c r="AO294" t="s">
        <v>3180</v>
      </c>
      <c r="AP294">
        <v>9.1044287039724003E-2</v>
      </c>
      <c r="AQ294">
        <f>(Table2[[#This Row],[Sharpe Ratio]]-AVERAGE(Table2[Sharpe Ratio]))/_xlfn.STDEV.P(Table2[Sharpe Ratio])</f>
        <v>0.39428207663799458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138</v>
      </c>
      <c r="AT294">
        <f>_xlfn.RANK.AVG(Table2[[#This Row],[6M Return vs Nifty Z-Score]],Table2[6M Return vs Nifty Z-Score])</f>
        <v>561</v>
      </c>
      <c r="AU294">
        <f>_xlfn.RANK.AVG(Table2[[#This Row],[Sharpe Ratio Z-Score]],Table2[Sharpe Ratio Z-Score])</f>
        <v>246</v>
      </c>
      <c r="AV294">
        <f>(Table2[[#This Row],[Rank 1Y]]+Table2[[#This Row],[Rank 6M]]+Table2[[#This Row],[Rank Sharpe]])/3</f>
        <v>315</v>
      </c>
    </row>
    <row r="295" spans="1:48" x14ac:dyDescent="0.3">
      <c r="A295" t="s">
        <v>1336</v>
      </c>
      <c r="B295" t="s">
        <v>1337</v>
      </c>
      <c r="C295" t="s">
        <v>3135</v>
      </c>
      <c r="D295" t="s">
        <v>213</v>
      </c>
      <c r="E295">
        <v>8348.9891100000004</v>
      </c>
      <c r="F295">
        <v>423.5</v>
      </c>
      <c r="G295">
        <v>14.2498871927216</v>
      </c>
      <c r="H295">
        <f>(Table2[[#This Row],[1Y Return vs Nifty]]-AVERAGE(Table2[1Y Return vs Nifty]))/_xlfn.STDEV.P(Table2[1Y Return vs Nifty])</f>
        <v>-6.8638651615071516E-2</v>
      </c>
      <c r="I295">
        <v>11.749144115591401</v>
      </c>
      <c r="J295">
        <f>(Table2[[#This Row],[1M Return vs Nifty]]-AVERAGE(Table2[1M Return vs Nifty]))/_xlfn.STDEV.P(Table2[1M Return vs Nifty])</f>
        <v>1.4168731317090342</v>
      </c>
      <c r="K295">
        <v>34.881633184630203</v>
      </c>
      <c r="L295">
        <f>(Table2[[#This Row],[6M Return vs Nifty]]-AVERAGE(Table2[6M Return vs Nifty]))/_xlfn.STDEV.P(Table2[6M Return vs Nifty])</f>
        <v>0.97359541831869212</v>
      </c>
      <c r="M295">
        <v>-0.60934098827585204</v>
      </c>
      <c r="N295">
        <f>(Table2[[#This Row],[1W Return vs Nifty]]-AVERAGE(Table2[1W Return vs Nifty]))/_xlfn.STDEV.P(Table2[1W Return vs Nifty])</f>
        <v>-0.37165611757134193</v>
      </c>
      <c r="O295">
        <v>432.26</v>
      </c>
      <c r="P295">
        <v>427.13006421383102</v>
      </c>
      <c r="Q295">
        <v>365.89591414740897</v>
      </c>
      <c r="R295">
        <v>38.8780191545682</v>
      </c>
      <c r="S295" s="1">
        <f>(Table2[[#This Row],[Close Price]]-Table2[[#This Row],[20D EMA]])/Table2[[#This Row],[20D EMA]]</f>
        <v>-2.0265580900384009E-2</v>
      </c>
      <c r="T295" s="1">
        <f>(Table2[[#This Row],[Close Price]]-Table2[[#This Row],[50D EMA]])/Table2[[#This Row],[50D EMA]]</f>
        <v>-8.4987326296322857E-3</v>
      </c>
      <c r="U295" s="1">
        <f>(Table2[[#This Row],[Close Price]]-Table2[[#This Row],[200D EMA]])/Table2[[#This Row],[200D EMA]]</f>
        <v>0.15743298469680095</v>
      </c>
      <c r="V295">
        <v>1.01564092253345</v>
      </c>
      <c r="W295">
        <v>419</v>
      </c>
      <c r="X295">
        <v>436.7</v>
      </c>
      <c r="Y295">
        <v>419</v>
      </c>
      <c r="Z295">
        <v>442.85</v>
      </c>
      <c r="AA295">
        <v>419</v>
      </c>
      <c r="AB295">
        <v>462</v>
      </c>
      <c r="AC295" s="1">
        <f>(Table2[[#This Row],[Close Price]]/Table2[[#This Row],[Day Low]])-1</f>
        <v>1.0739856801909253E-2</v>
      </c>
      <c r="AD295" s="1">
        <f>(Table2[[#This Row],[Day High]]/Table2[[#This Row],[Close Price]])-1</f>
        <v>3.1168831168831179E-2</v>
      </c>
      <c r="AE295" s="1">
        <f>(Table2[[#This Row],[Close Price]]/Table2[[#This Row],[Current Week Low]])-1</f>
        <v>1.0739856801909253E-2</v>
      </c>
      <c r="AF295" s="1">
        <f>(Table2[[#This Row],[Current Week High]]/Table2[[#This Row],[Close Price]])-1</f>
        <v>4.5690672963400347E-2</v>
      </c>
      <c r="AG295" s="1">
        <f>(Table2[[#This Row],[Close Price]]/Table2[[#This Row],[Current Month Low]])-1</f>
        <v>1.0739856801909253E-2</v>
      </c>
      <c r="AH295" s="1">
        <f>(Table2[[#This Row],[Current Month High]]/Table2[[#This Row],[Close Price]])-1</f>
        <v>9.0909090909090828E-2</v>
      </c>
      <c r="AI295">
        <v>14.5926800472255</v>
      </c>
      <c r="AJ295">
        <v>76.384839650145693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0.08</v>
      </c>
      <c r="AM295" t="s">
        <v>3180</v>
      </c>
      <c r="AN295">
        <v>4.18</v>
      </c>
      <c r="AO295" t="s">
        <v>3180</v>
      </c>
      <c r="AQ295">
        <f>(Table2[[#This Row],[Sharpe Ratio]]-AVERAGE(Table2[Sharpe Ratio]))/_xlfn.STDEV.P(Table2[Sharpe Ratio])</f>
        <v>-0.67957627828303946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1.2705975025582734</v>
      </c>
      <c r="AS295">
        <f>_xlfn.RANK.AVG(Table2[[#This Row],[1Y Return vs Nifty Z-Score]],Table2[1Y Return vs Nifty Z-Score])</f>
        <v>319</v>
      </c>
      <c r="AT295">
        <f>_xlfn.RANK.AVG(Table2[[#This Row],[6M Return vs Nifty Z-Score]],Table2[6M Return vs Nifty Z-Score])</f>
        <v>92</v>
      </c>
      <c r="AU295">
        <f>_xlfn.RANK.AVG(Table2[[#This Row],[Sharpe Ratio Z-Score]],Table2[Sharpe Ratio Z-Score])</f>
        <v>538</v>
      </c>
      <c r="AV295">
        <f>(Table2[[#This Row],[Rank 1Y]]+Table2[[#This Row],[Rank 6M]]+Table2[[#This Row],[Rank Sharpe]])/3</f>
        <v>316.33333333333331</v>
      </c>
    </row>
    <row r="296" spans="1:48" x14ac:dyDescent="0.3">
      <c r="A296" t="s">
        <v>614</v>
      </c>
      <c r="B296" t="s">
        <v>615</v>
      </c>
      <c r="C296" t="s">
        <v>3131</v>
      </c>
      <c r="D296" t="s">
        <v>205</v>
      </c>
      <c r="E296">
        <v>30162.15</v>
      </c>
      <c r="F296">
        <v>691</v>
      </c>
      <c r="G296">
        <v>11.647692176016999</v>
      </c>
      <c r="H296">
        <f>(Table2[[#This Row],[1Y Return vs Nifty]]-AVERAGE(Table2[1Y Return vs Nifty]))/_xlfn.STDEV.P(Table2[1Y Return vs Nifty])</f>
        <v>-0.11832501123147902</v>
      </c>
      <c r="I296">
        <v>-3.4659222180784099</v>
      </c>
      <c r="J296">
        <f>(Table2[[#This Row],[1M Return vs Nifty]]-AVERAGE(Table2[1M Return vs Nifty]))/_xlfn.STDEV.P(Table2[1M Return vs Nifty])</f>
        <v>-0.26615561674793592</v>
      </c>
      <c r="K296">
        <v>24.876885011745198</v>
      </c>
      <c r="L296">
        <f>(Table2[[#This Row],[6M Return vs Nifty]]-AVERAGE(Table2[6M Return vs Nifty]))/_xlfn.STDEV.P(Table2[6M Return vs Nifty])</f>
        <v>0.63680054038072287</v>
      </c>
      <c r="M296">
        <v>0.35735329894380302</v>
      </c>
      <c r="N296">
        <f>(Table2[[#This Row],[1W Return vs Nifty]]-AVERAGE(Table2[1W Return vs Nifty]))/_xlfn.STDEV.P(Table2[1W Return vs Nifty])</f>
        <v>-0.17454389116901112</v>
      </c>
      <c r="O296">
        <v>689.44</v>
      </c>
      <c r="P296">
        <v>716.52750624679402</v>
      </c>
      <c r="Q296">
        <v>660.83391508521095</v>
      </c>
      <c r="R296">
        <v>54.112896460656401</v>
      </c>
      <c r="S296" s="1">
        <f>(Table2[[#This Row],[Close Price]]-Table2[[#This Row],[20D EMA]])/Table2[[#This Row],[20D EMA]]</f>
        <v>2.26270596426077E-3</v>
      </c>
      <c r="T296" s="1">
        <f>(Table2[[#This Row],[Close Price]]-Table2[[#This Row],[50D EMA]])/Table2[[#This Row],[50D EMA]]</f>
        <v>-3.5626694054647447E-2</v>
      </c>
      <c r="U296" s="1">
        <f>(Table2[[#This Row],[Close Price]]-Table2[[#This Row],[200D EMA]])/Table2[[#This Row],[200D EMA]]</f>
        <v>4.5648512018181299E-2</v>
      </c>
      <c r="V296">
        <v>0.84927708826610504</v>
      </c>
      <c r="W296">
        <v>670.05</v>
      </c>
      <c r="X296">
        <v>699.3</v>
      </c>
      <c r="Y296">
        <v>659.35</v>
      </c>
      <c r="Z296">
        <v>699.3</v>
      </c>
      <c r="AA296">
        <v>659.35</v>
      </c>
      <c r="AB296">
        <v>719.95</v>
      </c>
      <c r="AC296" s="1">
        <f>(Table2[[#This Row],[Close Price]]/Table2[[#This Row],[Day Low]])-1</f>
        <v>3.1266323408700947E-2</v>
      </c>
      <c r="AD296" s="1">
        <f>(Table2[[#This Row],[Day High]]/Table2[[#This Row],[Close Price]])-1</f>
        <v>1.2011577424023034E-2</v>
      </c>
      <c r="AE296" s="1">
        <f>(Table2[[#This Row],[Close Price]]/Table2[[#This Row],[Current Week Low]])-1</f>
        <v>4.800181997421693E-2</v>
      </c>
      <c r="AF296" s="1">
        <f>(Table2[[#This Row],[Current Week High]]/Table2[[#This Row],[Close Price]])-1</f>
        <v>1.2011577424023034E-2</v>
      </c>
      <c r="AG296" s="1">
        <f>(Table2[[#This Row],[Close Price]]/Table2[[#This Row],[Current Month Low]])-1</f>
        <v>4.800181997421693E-2</v>
      </c>
      <c r="AH296" s="1">
        <f>(Table2[[#This Row],[Current Month High]]/Table2[[#This Row],[Close Price]])-1</f>
        <v>4.1895803183791713E-2</v>
      </c>
      <c r="AI296">
        <v>24.4573082489146</v>
      </c>
      <c r="AJ296">
        <v>65.667705586190294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-0.06</v>
      </c>
      <c r="AM296" t="s">
        <v>3181</v>
      </c>
      <c r="AN296">
        <v>7.05</v>
      </c>
      <c r="AO296" t="s">
        <v>3180</v>
      </c>
      <c r="AP296">
        <v>1.7768849843312E-2</v>
      </c>
      <c r="AQ296">
        <f>(Table2[[#This Row],[Sharpe Ratio]]-AVERAGE(Table2[Sharpe Ratio]))/_xlfn.STDEV.P(Table2[Sharpe Ratio])</f>
        <v>-0.46999445297584064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338</v>
      </c>
      <c r="AT296">
        <f>_xlfn.RANK.AVG(Table2[[#This Row],[6M Return vs Nifty Z-Score]],Table2[6M Return vs Nifty Z-Score])</f>
        <v>149</v>
      </c>
      <c r="AU296">
        <f>_xlfn.RANK.AVG(Table2[[#This Row],[Sharpe Ratio Z-Score]],Table2[Sharpe Ratio Z-Score])</f>
        <v>464</v>
      </c>
      <c r="AV296">
        <f>(Table2[[#This Row],[Rank 1Y]]+Table2[[#This Row],[Rank 6M]]+Table2[[#This Row],[Rank Sharpe]])/3</f>
        <v>317</v>
      </c>
    </row>
    <row r="297" spans="1:48" x14ac:dyDescent="0.3">
      <c r="A297" t="s">
        <v>185</v>
      </c>
      <c r="B297" t="s">
        <v>186</v>
      </c>
      <c r="C297" t="s">
        <v>3134</v>
      </c>
      <c r="D297" t="s">
        <v>78</v>
      </c>
      <c r="E297">
        <v>132334.98733900499</v>
      </c>
      <c r="F297">
        <v>414.15</v>
      </c>
      <c r="G297">
        <v>41.279695357029603</v>
      </c>
      <c r="H297">
        <f>(Table2[[#This Row],[1Y Return vs Nifty]]-AVERAGE(Table2[1Y Return vs Nifty]))/_xlfn.STDEV.P(Table2[1Y Return vs Nifty])</f>
        <v>0.44746900372703124</v>
      </c>
      <c r="I297">
        <v>-2.6548728207959398</v>
      </c>
      <c r="J297">
        <f>(Table2[[#This Row],[1M Return vs Nifty]]-AVERAGE(Table2[1M Return vs Nifty]))/_xlfn.STDEV.P(Table2[1M Return vs Nifty])</f>
        <v>-0.17644063147544919</v>
      </c>
      <c r="K297">
        <v>-7.7065503835020701</v>
      </c>
      <c r="L297">
        <f>(Table2[[#This Row],[6M Return vs Nifty]]-AVERAGE(Table2[6M Return vs Nifty]))/_xlfn.STDEV.P(Table2[6M Return vs Nifty])</f>
        <v>-0.46007206021943053</v>
      </c>
      <c r="M297">
        <v>2.19180400529816</v>
      </c>
      <c r="N297">
        <f>(Table2[[#This Row],[1W Return vs Nifty]]-AVERAGE(Table2[1W Return vs Nifty]))/_xlfn.STDEV.P(Table2[1W Return vs Nifty])</f>
        <v>0.19950679655650097</v>
      </c>
      <c r="O297">
        <v>437.86</v>
      </c>
      <c r="P297">
        <v>441.57659988955203</v>
      </c>
      <c r="Q297">
        <v>411.53378847736099</v>
      </c>
      <c r="R297">
        <v>31.323119288497299</v>
      </c>
      <c r="S297" s="1">
        <f>(Table2[[#This Row],[Close Price]]-Table2[[#This Row],[20D EMA]])/Table2[[#This Row],[20D EMA]]</f>
        <v>-5.4149728223633203E-2</v>
      </c>
      <c r="T297" s="1">
        <f>(Table2[[#This Row],[Close Price]]-Table2[[#This Row],[50D EMA]])/Table2[[#This Row],[50D EMA]]</f>
        <v>-6.211062791011128E-2</v>
      </c>
      <c r="U297" s="1">
        <f>(Table2[[#This Row],[Close Price]]-Table2[[#This Row],[200D EMA]])/Table2[[#This Row],[200D EMA]]</f>
        <v>6.3572216811619408E-3</v>
      </c>
      <c r="V297">
        <v>0.86470744511381004</v>
      </c>
      <c r="W297">
        <v>412.5</v>
      </c>
      <c r="X297">
        <v>436.35</v>
      </c>
      <c r="Y297">
        <v>412.5</v>
      </c>
      <c r="Z297">
        <v>437.75</v>
      </c>
      <c r="AA297">
        <v>412.5</v>
      </c>
      <c r="AB297">
        <v>454.75</v>
      </c>
      <c r="AC297" s="1">
        <f>(Table2[[#This Row],[Close Price]]/Table2[[#This Row],[Day Low]])-1</f>
        <v>4.0000000000000036E-3</v>
      </c>
      <c r="AD297" s="1">
        <f>(Table2[[#This Row],[Day High]]/Table2[[#This Row],[Close Price]])-1</f>
        <v>5.3603766751177284E-2</v>
      </c>
      <c r="AE297" s="1">
        <f>(Table2[[#This Row],[Close Price]]/Table2[[#This Row],[Current Week Low]])-1</f>
        <v>4.0000000000000036E-3</v>
      </c>
      <c r="AF297" s="1">
        <f>(Table2[[#This Row],[Current Week High]]/Table2[[#This Row],[Close Price]])-1</f>
        <v>5.6984184474224264E-2</v>
      </c>
      <c r="AG297" s="1">
        <f>(Table2[[#This Row],[Close Price]]/Table2[[#This Row],[Current Month Low]])-1</f>
        <v>4.0000000000000036E-3</v>
      </c>
      <c r="AH297" s="1">
        <f>(Table2[[#This Row],[Current Month High]]/Table2[[#This Row],[Close Price]])-1</f>
        <v>9.8032113968369083E-2</v>
      </c>
      <c r="AI297">
        <v>19.485693589279201</v>
      </c>
      <c r="AJ297">
        <v>64.835820895522303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0.14000000000000001</v>
      </c>
      <c r="AM297" t="s">
        <v>3180</v>
      </c>
      <c r="AN297">
        <v>-1.88</v>
      </c>
      <c r="AO297" t="s">
        <v>3181</v>
      </c>
      <c r="AP297">
        <v>6.8113688886333998E-2</v>
      </c>
      <c r="AQ297">
        <f>(Table2[[#This Row],[Sharpe Ratio]]-AVERAGE(Table2[Sharpe Ratio]))/_xlfn.STDEV.P(Table2[Sharpe Ratio])</f>
        <v>0.12381794087502494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177</v>
      </c>
      <c r="AT297">
        <f>_xlfn.RANK.AVG(Table2[[#This Row],[6M Return vs Nifty Z-Score]],Table2[6M Return vs Nifty Z-Score])</f>
        <v>467</v>
      </c>
      <c r="AU297">
        <f>_xlfn.RANK.AVG(Table2[[#This Row],[Sharpe Ratio Z-Score]],Table2[Sharpe Ratio Z-Score])</f>
        <v>311</v>
      </c>
      <c r="AV297">
        <f>(Table2[[#This Row],[Rank 1Y]]+Table2[[#This Row],[Rank 6M]]+Table2[[#This Row],[Rank Sharpe]])/3</f>
        <v>318.33333333333331</v>
      </c>
    </row>
    <row r="298" spans="1:48" x14ac:dyDescent="0.3">
      <c r="A298" t="s">
        <v>197</v>
      </c>
      <c r="B298" t="s">
        <v>198</v>
      </c>
      <c r="C298" t="s">
        <v>3142</v>
      </c>
      <c r="D298" t="s">
        <v>144</v>
      </c>
      <c r="E298">
        <v>123672.41532546</v>
      </c>
      <c r="F298">
        <v>1240.95</v>
      </c>
      <c r="G298">
        <v>22.170763066031601</v>
      </c>
      <c r="H298">
        <f>(Table2[[#This Row],[1Y Return vs Nifty]]-AVERAGE(Table2[1Y Return vs Nifty]))/_xlfn.STDEV.P(Table2[1Y Return vs Nifty])</f>
        <v>8.2602698319034218E-2</v>
      </c>
      <c r="I298">
        <v>4.7649642519906799</v>
      </c>
      <c r="J298">
        <f>(Table2[[#This Row],[1M Return vs Nifty]]-AVERAGE(Table2[1M Return vs Nifty]))/_xlfn.STDEV.P(Table2[1M Return vs Nifty])</f>
        <v>0.64431156430907544</v>
      </c>
      <c r="K298">
        <v>0.32288621610867002</v>
      </c>
      <c r="L298">
        <f>(Table2[[#This Row],[6M Return vs Nifty]]-AVERAGE(Table2[6M Return vs Nifty]))/_xlfn.STDEV.P(Table2[6M Return vs Nifty])</f>
        <v>-0.18977309089547328</v>
      </c>
      <c r="M298">
        <v>0.95968460205918904</v>
      </c>
      <c r="N298">
        <f>(Table2[[#This Row],[1W Return vs Nifty]]-AVERAGE(Table2[1W Return vs Nifty]))/_xlfn.STDEV.P(Table2[1W Return vs Nifty])</f>
        <v>-5.1726506439899289E-2</v>
      </c>
      <c r="O298">
        <v>1187.28</v>
      </c>
      <c r="P298">
        <v>1212.3488207570099</v>
      </c>
      <c r="Q298">
        <v>1192.30816963139</v>
      </c>
      <c r="R298">
        <v>63.400547806069198</v>
      </c>
      <c r="S298" s="1">
        <f>(Table2[[#This Row],[Close Price]]-Table2[[#This Row],[20D EMA]])/Table2[[#This Row],[20D EMA]]</f>
        <v>4.5204164139882819E-2</v>
      </c>
      <c r="T298" s="1">
        <f>(Table2[[#This Row],[Close Price]]-Table2[[#This Row],[50D EMA]])/Table2[[#This Row],[50D EMA]]</f>
        <v>2.3591542923373426E-2</v>
      </c>
      <c r="U298" s="1">
        <f>(Table2[[#This Row],[Close Price]]-Table2[[#This Row],[200D EMA]])/Table2[[#This Row],[200D EMA]]</f>
        <v>4.0796357525293141E-2</v>
      </c>
      <c r="V298">
        <v>1.1578499335610399</v>
      </c>
      <c r="W298">
        <v>1187.5</v>
      </c>
      <c r="X298">
        <v>1291</v>
      </c>
      <c r="Y298">
        <v>1161.75</v>
      </c>
      <c r="Z298">
        <v>1291</v>
      </c>
      <c r="AA298">
        <v>1152.05</v>
      </c>
      <c r="AB298">
        <v>1291</v>
      </c>
      <c r="AC298" s="1">
        <f>(Table2[[#This Row],[Close Price]]/Table2[[#This Row],[Day Low]])-1</f>
        <v>4.5010526315789612E-2</v>
      </c>
      <c r="AD298" s="1">
        <f>(Table2[[#This Row],[Day High]]/Table2[[#This Row],[Close Price]])-1</f>
        <v>4.0332003706837538E-2</v>
      </c>
      <c r="AE298" s="1">
        <f>(Table2[[#This Row],[Close Price]]/Table2[[#This Row],[Current Week Low]])-1</f>
        <v>6.8173014848289304E-2</v>
      </c>
      <c r="AF298" s="1">
        <f>(Table2[[#This Row],[Current Week High]]/Table2[[#This Row],[Close Price]])-1</f>
        <v>4.0332003706837538E-2</v>
      </c>
      <c r="AG298" s="1">
        <f>(Table2[[#This Row],[Close Price]]/Table2[[#This Row],[Current Month Low]])-1</f>
        <v>7.7166789635866539E-2</v>
      </c>
      <c r="AH298" s="1">
        <f>(Table2[[#This Row],[Current Month High]]/Table2[[#This Row],[Close Price]])-1</f>
        <v>4.0332003706837538E-2</v>
      </c>
      <c r="AI298">
        <v>32.958620411781297</v>
      </c>
      <c r="AJ298">
        <v>47.9082240762813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0.09</v>
      </c>
      <c r="AM298" t="s">
        <v>3180</v>
      </c>
      <c r="AN298">
        <v>14.65</v>
      </c>
      <c r="AO298" t="s">
        <v>3180</v>
      </c>
      <c r="AP298">
        <v>6.4462250792656994E-2</v>
      </c>
      <c r="AQ298">
        <f>(Table2[[#This Row],[Sharpe Ratio]]-AVERAGE(Table2[Sharpe Ratio]))/_xlfn.STDEV.P(Table2[Sharpe Ratio])</f>
        <v>8.0749589945316017E-2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273</v>
      </c>
      <c r="AT298">
        <f>_xlfn.RANK.AVG(Table2[[#This Row],[6M Return vs Nifty Z-Score]],Table2[6M Return vs Nifty Z-Score])</f>
        <v>369</v>
      </c>
      <c r="AU298">
        <f>_xlfn.RANK.AVG(Table2[[#This Row],[Sharpe Ratio Z-Score]],Table2[Sharpe Ratio Z-Score])</f>
        <v>324</v>
      </c>
      <c r="AV298">
        <f>(Table2[[#This Row],[Rank 1Y]]+Table2[[#This Row],[Rank 6M]]+Table2[[#This Row],[Rank Sharpe]])/3</f>
        <v>322</v>
      </c>
    </row>
    <row r="299" spans="1:48" x14ac:dyDescent="0.3">
      <c r="A299" t="s">
        <v>459</v>
      </c>
      <c r="B299" t="s">
        <v>460</v>
      </c>
      <c r="C299" t="s">
        <v>3127</v>
      </c>
      <c r="D299" t="s">
        <v>461</v>
      </c>
      <c r="E299">
        <v>48405.002839759902</v>
      </c>
      <c r="F299">
        <v>322.7</v>
      </c>
      <c r="G299">
        <v>42.281905559989802</v>
      </c>
      <c r="H299">
        <f>(Table2[[#This Row],[1Y Return vs Nifty]]-AVERAGE(Table2[1Y Return vs Nifty]))/_xlfn.STDEV.P(Table2[1Y Return vs Nifty])</f>
        <v>0.46660522381655195</v>
      </c>
      <c r="I299">
        <v>-4.0109509949381801</v>
      </c>
      <c r="J299">
        <f>(Table2[[#This Row],[1M Return vs Nifty]]-AVERAGE(Table2[1M Return vs Nifty]))/_xlfn.STDEV.P(Table2[1M Return vs Nifty])</f>
        <v>-0.32644448306470103</v>
      </c>
      <c r="K299">
        <v>0.14471144151700999</v>
      </c>
      <c r="L299">
        <f>(Table2[[#This Row],[6M Return vs Nifty]]-AVERAGE(Table2[6M Return vs Nifty]))/_xlfn.STDEV.P(Table2[6M Return vs Nifty])</f>
        <v>-0.1957710780934778</v>
      </c>
      <c r="M299">
        <v>0.21336383848485099</v>
      </c>
      <c r="N299">
        <f>(Table2[[#This Row],[1W Return vs Nifty]]-AVERAGE(Table2[1W Return vs Nifty]))/_xlfn.STDEV.P(Table2[1W Return vs Nifty])</f>
        <v>-0.20390382791919628</v>
      </c>
      <c r="O299">
        <v>337.18</v>
      </c>
      <c r="P299">
        <v>341.74722866592998</v>
      </c>
      <c r="Q299">
        <v>317.22117790450898</v>
      </c>
      <c r="R299">
        <v>30.468185703464901</v>
      </c>
      <c r="S299" s="1">
        <f>(Table2[[#This Row],[Close Price]]-Table2[[#This Row],[20D EMA]])/Table2[[#This Row],[20D EMA]]</f>
        <v>-4.294442137730594E-2</v>
      </c>
      <c r="T299" s="1">
        <f>(Table2[[#This Row],[Close Price]]-Table2[[#This Row],[50D EMA]])/Table2[[#This Row],[50D EMA]]</f>
        <v>-5.5734844552461117E-2</v>
      </c>
      <c r="U299" s="1">
        <f>(Table2[[#This Row],[Close Price]]-Table2[[#This Row],[200D EMA]])/Table2[[#This Row],[200D EMA]]</f>
        <v>1.7271299891397116E-2</v>
      </c>
      <c r="V299">
        <v>0.68079550161326097</v>
      </c>
      <c r="W299">
        <v>320.85000000000002</v>
      </c>
      <c r="X299">
        <v>328.55</v>
      </c>
      <c r="Y299">
        <v>320.85000000000002</v>
      </c>
      <c r="Z299">
        <v>330.45</v>
      </c>
      <c r="AA299">
        <v>320.85000000000002</v>
      </c>
      <c r="AB299">
        <v>349.9</v>
      </c>
      <c r="AC299" s="1">
        <f>(Table2[[#This Row],[Close Price]]/Table2[[#This Row],[Day Low]])-1</f>
        <v>5.7659342371823019E-3</v>
      </c>
      <c r="AD299" s="1">
        <f>(Table2[[#This Row],[Day High]]/Table2[[#This Row],[Close Price]])-1</f>
        <v>1.8128292531763401E-2</v>
      </c>
      <c r="AE299" s="1">
        <f>(Table2[[#This Row],[Close Price]]/Table2[[#This Row],[Current Week Low]])-1</f>
        <v>5.7659342371823019E-3</v>
      </c>
      <c r="AF299" s="1">
        <f>(Table2[[#This Row],[Current Week High]]/Table2[[#This Row],[Close Price]])-1</f>
        <v>2.4016114037805902E-2</v>
      </c>
      <c r="AG299" s="1">
        <f>(Table2[[#This Row],[Close Price]]/Table2[[#This Row],[Current Month Low]])-1</f>
        <v>5.7659342371823019E-3</v>
      </c>
      <c r="AH299" s="1">
        <f>(Table2[[#This Row],[Current Month High]]/Table2[[#This Row],[Close Price]])-1</f>
        <v>8.4288813139138385E-2</v>
      </c>
      <c r="AI299">
        <v>19.0579485590331</v>
      </c>
      <c r="AJ299">
        <v>65.997942386831198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0.01</v>
      </c>
      <c r="AM299" t="s">
        <v>3180</v>
      </c>
      <c r="AN299">
        <v>-4.4000000000000004</v>
      </c>
      <c r="AO299" t="s">
        <v>3181</v>
      </c>
      <c r="AP299">
        <v>3.1563176282499002E-2</v>
      </c>
      <c r="AQ299">
        <f>(Table2[[#This Row],[Sharpe Ratio]]-AVERAGE(Table2[Sharpe Ratio]))/_xlfn.STDEV.P(Table2[Sharpe Ratio])</f>
        <v>-0.30729173785912084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171</v>
      </c>
      <c r="AT299">
        <f>_xlfn.RANK.AVG(Table2[[#This Row],[6M Return vs Nifty Z-Score]],Table2[6M Return vs Nifty Z-Score])</f>
        <v>372</v>
      </c>
      <c r="AU299">
        <f>_xlfn.RANK.AVG(Table2[[#This Row],[Sharpe Ratio Z-Score]],Table2[Sharpe Ratio Z-Score])</f>
        <v>424</v>
      </c>
      <c r="AV299">
        <f>(Table2[[#This Row],[Rank 1Y]]+Table2[[#This Row],[Rank 6M]]+Table2[[#This Row],[Rank Sharpe]])/3</f>
        <v>322.33333333333331</v>
      </c>
    </row>
    <row r="300" spans="1:48" x14ac:dyDescent="0.3">
      <c r="A300" t="s">
        <v>797</v>
      </c>
      <c r="B300" t="s">
        <v>798</v>
      </c>
      <c r="C300" t="s">
        <v>3145</v>
      </c>
      <c r="D300" t="s">
        <v>160</v>
      </c>
      <c r="E300">
        <v>19271.439073900001</v>
      </c>
      <c r="F300">
        <v>1244.75</v>
      </c>
      <c r="G300">
        <v>17.125389523709298</v>
      </c>
      <c r="H300">
        <f>(Table2[[#This Row],[1Y Return vs Nifty]]-AVERAGE(Table2[1Y Return vs Nifty]))/_xlfn.STDEV.P(Table2[1Y Return vs Nifty])</f>
        <v>-1.3733757101743911E-2</v>
      </c>
      <c r="I300">
        <v>28.122070960392499</v>
      </c>
      <c r="J300">
        <f>(Table2[[#This Row],[1M Return vs Nifty]]-AVERAGE(Table2[1M Return vs Nifty]))/_xlfn.STDEV.P(Table2[1M Return vs Nifty])</f>
        <v>3.2279797001505739</v>
      </c>
      <c r="K300">
        <v>19.305261831343898</v>
      </c>
      <c r="L300">
        <f>(Table2[[#This Row],[6M Return vs Nifty]]-AVERAGE(Table2[6M Return vs Nifty]))/_xlfn.STDEV.P(Table2[6M Return vs Nifty])</f>
        <v>0.44924018238537489</v>
      </c>
      <c r="M300">
        <v>21.215768605566701</v>
      </c>
      <c r="N300">
        <f>(Table2[[#This Row],[1W Return vs Nifty]]-AVERAGE(Table2[1W Return vs Nifty]))/_xlfn.STDEV.P(Table2[1W Return vs Nifty])</f>
        <v>4.0785573577666616</v>
      </c>
      <c r="O300" t="e">
        <v>#N/A</v>
      </c>
      <c r="P300">
        <v>1088.7178849654399</v>
      </c>
      <c r="Q300">
        <v>1034.46090402206</v>
      </c>
      <c r="R300">
        <v>76.607038209513505</v>
      </c>
      <c r="S300" s="1" t="e">
        <f>(Table2[[#This Row],[Close Price]]-Table2[[#This Row],[20D EMA]])/Table2[[#This Row],[20D EMA]]</f>
        <v>#N/A</v>
      </c>
      <c r="T300" s="1">
        <f>(Table2[[#This Row],[Close Price]]-Table2[[#This Row],[50D EMA]])/Table2[[#This Row],[50D EMA]]</f>
        <v>0.14331730670476966</v>
      </c>
      <c r="U300" s="1">
        <f>(Table2[[#This Row],[Close Price]]-Table2[[#This Row],[200D EMA]])/Table2[[#This Row],[200D EMA]]</f>
        <v>0.20328375404069934</v>
      </c>
      <c r="V300">
        <v>2.8334033606399802</v>
      </c>
      <c r="W300" t="e">
        <v>#N/A</v>
      </c>
      <c r="X300" t="e">
        <v>#N/A</v>
      </c>
      <c r="Y300" t="e">
        <v>#N/A</v>
      </c>
      <c r="Z300" t="e">
        <v>#N/A</v>
      </c>
      <c r="AA300" t="e">
        <v>#N/A</v>
      </c>
      <c r="AB300" t="e">
        <v>#N/A</v>
      </c>
      <c r="AC300" s="1" t="e">
        <f>(Table2[[#This Row],[Close Price]]/Table2[[#This Row],[Day Low]])-1</f>
        <v>#N/A</v>
      </c>
      <c r="AD300" s="1" t="e">
        <f>(Table2[[#This Row],[Day High]]/Table2[[#This Row],[Close Price]])-1</f>
        <v>#N/A</v>
      </c>
      <c r="AE300" s="1" t="e">
        <f>(Table2[[#This Row],[Close Price]]/Table2[[#This Row],[Current Week Low]])-1</f>
        <v>#N/A</v>
      </c>
      <c r="AF300" s="1" t="e">
        <f>(Table2[[#This Row],[Current Week High]]/Table2[[#This Row],[Close Price]])-1</f>
        <v>#N/A</v>
      </c>
      <c r="AG300" s="1" t="e">
        <f>(Table2[[#This Row],[Close Price]]/Table2[[#This Row],[Current Month Low]])-1</f>
        <v>#N/A</v>
      </c>
      <c r="AH300" s="1" t="e">
        <f>(Table2[[#This Row],[Current Month High]]/Table2[[#This Row],[Close Price]])-1</f>
        <v>#N/A</v>
      </c>
      <c r="AI300">
        <v>6.4470777264511003</v>
      </c>
      <c r="AJ300">
        <v>49.5374819798174</v>
      </c>
      <c r="AK300" t="e">
        <f>IF(AND(Table2[[#This Row],[20D EMA]]&gt;Table2[[#This Row],[50D EMA]],Table2[[#This Row],[50D EMA]]&gt;Table2[[#This Row],[200D EMA]]),"Uptrend","Downtrend/NoTrend")</f>
        <v>#N/A</v>
      </c>
      <c r="AL300" t="e">
        <v>#N/A</v>
      </c>
      <c r="AM300" t="e">
        <v>#N/A</v>
      </c>
      <c r="AN300" t="e">
        <v>#N/A</v>
      </c>
      <c r="AO300" t="e">
        <v>#N/A</v>
      </c>
      <c r="AP300">
        <v>1.3981482258479E-2</v>
      </c>
      <c r="AQ300">
        <f>(Table2[[#This Row],[Sharpe Ratio]]-AVERAGE(Table2[Sharpe Ratio]))/_xlfn.STDEV.P(Table2[Sharpe Ratio])</f>
        <v>-0.51466607880070414</v>
      </c>
      <c r="AR300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300">
        <f>_xlfn.RANK.AVG(Table2[[#This Row],[1Y Return vs Nifty Z-Score]],Table2[1Y Return vs Nifty Z-Score])</f>
        <v>301</v>
      </c>
      <c r="AT300">
        <f>_xlfn.RANK.AVG(Table2[[#This Row],[6M Return vs Nifty Z-Score]],Table2[6M Return vs Nifty Z-Score])</f>
        <v>191</v>
      </c>
      <c r="AU300">
        <f>_xlfn.RANK.AVG(Table2[[#This Row],[Sharpe Ratio Z-Score]],Table2[Sharpe Ratio Z-Score])</f>
        <v>475</v>
      </c>
      <c r="AV300">
        <f>(Table2[[#This Row],[Rank 1Y]]+Table2[[#This Row],[Rank 6M]]+Table2[[#This Row],[Rank Sharpe]])/3</f>
        <v>322.33333333333331</v>
      </c>
    </row>
    <row r="301" spans="1:48" x14ac:dyDescent="0.3">
      <c r="A301" t="s">
        <v>1226</v>
      </c>
      <c r="B301" t="s">
        <v>1227</v>
      </c>
      <c r="C301" t="s">
        <v>3133</v>
      </c>
      <c r="D301" t="s">
        <v>51</v>
      </c>
      <c r="E301">
        <v>9305.5527241250002</v>
      </c>
      <c r="F301">
        <v>536.45000000000005</v>
      </c>
      <c r="G301">
        <v>11.0765376261005</v>
      </c>
      <c r="H301">
        <f>(Table2[[#This Row],[1Y Return vs Nifty]]-AVERAGE(Table2[1Y Return vs Nifty]))/_xlfn.STDEV.P(Table2[1Y Return vs Nifty])</f>
        <v>-0.12923064673593748</v>
      </c>
      <c r="I301">
        <v>6.5798238047054696</v>
      </c>
      <c r="J301">
        <f>(Table2[[#This Row],[1M Return vs Nifty]]-AVERAGE(Table2[1M Return vs Nifty]))/_xlfn.STDEV.P(Table2[1M Return vs Nifty])</f>
        <v>0.84506394583970701</v>
      </c>
      <c r="K301">
        <v>36.8343373809046</v>
      </c>
      <c r="L301">
        <f>(Table2[[#This Row],[6M Return vs Nifty]]-AVERAGE(Table2[6M Return vs Nifty]))/_xlfn.STDEV.P(Table2[6M Return vs Nifty])</f>
        <v>1.0393302834116083</v>
      </c>
      <c r="M301">
        <v>12.9491696077559</v>
      </c>
      <c r="N301">
        <f>(Table2[[#This Row],[1W Return vs Nifty]]-AVERAGE(Table2[1W Return vs Nifty]))/_xlfn.STDEV.P(Table2[1W Return vs Nifty])</f>
        <v>2.392969933928379</v>
      </c>
      <c r="O301">
        <v>510.14</v>
      </c>
      <c r="P301">
        <v>499.384583306325</v>
      </c>
      <c r="Q301">
        <v>438.01009240530601</v>
      </c>
      <c r="R301">
        <v>64.186842310325105</v>
      </c>
      <c r="S301" s="1">
        <f>(Table2[[#This Row],[Close Price]]-Table2[[#This Row],[20D EMA]])/Table2[[#This Row],[20D EMA]]</f>
        <v>5.1574077704159761E-2</v>
      </c>
      <c r="T301" s="1">
        <f>(Table2[[#This Row],[Close Price]]-Table2[[#This Row],[50D EMA]])/Table2[[#This Row],[50D EMA]]</f>
        <v>7.4222188535081265E-2</v>
      </c>
      <c r="U301" s="1">
        <f>(Table2[[#This Row],[Close Price]]-Table2[[#This Row],[200D EMA]])/Table2[[#This Row],[200D EMA]]</f>
        <v>0.22474346893268421</v>
      </c>
      <c r="V301">
        <v>1.44109922268299</v>
      </c>
      <c r="W301">
        <v>526.54999999999995</v>
      </c>
      <c r="X301">
        <v>561.95000000000005</v>
      </c>
      <c r="Y301">
        <v>525.29999999999995</v>
      </c>
      <c r="Z301">
        <v>563.9</v>
      </c>
      <c r="AA301">
        <v>468.5</v>
      </c>
      <c r="AB301">
        <v>568</v>
      </c>
      <c r="AC301" s="1">
        <f>(Table2[[#This Row],[Close Price]]/Table2[[#This Row],[Day Low]])-1</f>
        <v>1.8801633273193508E-2</v>
      </c>
      <c r="AD301" s="1">
        <f>(Table2[[#This Row],[Day High]]/Table2[[#This Row],[Close Price]])-1</f>
        <v>4.7534718985926094E-2</v>
      </c>
      <c r="AE301" s="1">
        <f>(Table2[[#This Row],[Close Price]]/Table2[[#This Row],[Current Week Low]])-1</f>
        <v>2.1225966114601258E-2</v>
      </c>
      <c r="AF301" s="1">
        <f>(Table2[[#This Row],[Current Week High]]/Table2[[#This Row],[Close Price]])-1</f>
        <v>5.1169726908379065E-2</v>
      </c>
      <c r="AG301" s="1">
        <f>(Table2[[#This Row],[Close Price]]/Table2[[#This Row],[Current Month Low]])-1</f>
        <v>0.1450373532550695</v>
      </c>
      <c r="AH301" s="1">
        <f>(Table2[[#This Row],[Current Month High]]/Table2[[#This Row],[Close Price]])-1</f>
        <v>5.8812564078665197E-2</v>
      </c>
      <c r="AI301">
        <v>5.8812564078665197</v>
      </c>
      <c r="AJ301">
        <v>67.902973395931099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0.14000000000000001</v>
      </c>
      <c r="AM301" t="s">
        <v>3180</v>
      </c>
      <c r="AN301">
        <v>13.56</v>
      </c>
      <c r="AO301" t="s">
        <v>3180</v>
      </c>
      <c r="AQ301">
        <f>(Table2[[#This Row],[Sharpe Ratio]]-AVERAGE(Table2[Sharpe Ratio]))/_xlfn.STDEV.P(Table2[Sharpe Ratio])</f>
        <v>-0.67957627828303946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3.4685572381607175</v>
      </c>
      <c r="AS301">
        <f>_xlfn.RANK.AVG(Table2[[#This Row],[1Y Return vs Nifty Z-Score]],Table2[1Y Return vs Nifty Z-Score])</f>
        <v>342</v>
      </c>
      <c r="AT301">
        <f>_xlfn.RANK.AVG(Table2[[#This Row],[6M Return vs Nifty Z-Score]],Table2[6M Return vs Nifty Z-Score])</f>
        <v>87</v>
      </c>
      <c r="AU301">
        <f>_xlfn.RANK.AVG(Table2[[#This Row],[Sharpe Ratio Z-Score]],Table2[Sharpe Ratio Z-Score])</f>
        <v>538</v>
      </c>
      <c r="AV301">
        <f>(Table2[[#This Row],[Rank 1Y]]+Table2[[#This Row],[Rank 6M]]+Table2[[#This Row],[Rank Sharpe]])/3</f>
        <v>322.33333333333331</v>
      </c>
    </row>
    <row r="302" spans="1:48" x14ac:dyDescent="0.3">
      <c r="A302" t="s">
        <v>1889</v>
      </c>
      <c r="B302" t="s">
        <v>1890</v>
      </c>
      <c r="C302" t="s">
        <v>3139</v>
      </c>
      <c r="D302" t="s">
        <v>114</v>
      </c>
      <c r="E302">
        <v>3831.60112635</v>
      </c>
      <c r="F302">
        <v>1887.85</v>
      </c>
      <c r="G302">
        <v>6.9681223953578497</v>
      </c>
      <c r="H302">
        <f>(Table2[[#This Row],[1Y Return vs Nifty]]-AVERAGE(Table2[1Y Return vs Nifty]))/_xlfn.STDEV.P(Table2[1Y Return vs Nifty])</f>
        <v>-0.20767680288403303</v>
      </c>
      <c r="I302">
        <v>-1.50761063712191</v>
      </c>
      <c r="J302">
        <f>(Table2[[#This Row],[1M Return vs Nifty]]-AVERAGE(Table2[1M Return vs Nifty]))/_xlfn.STDEV.P(Table2[1M Return vs Nifty])</f>
        <v>-4.9535155364048358E-2</v>
      </c>
      <c r="K302">
        <v>-16.1654805576539</v>
      </c>
      <c r="L302">
        <f>(Table2[[#This Row],[6M Return vs Nifty]]-AVERAGE(Table2[6M Return vs Nifty]))/_xlfn.STDEV.P(Table2[6M Return vs Nifty])</f>
        <v>-0.744829288113528</v>
      </c>
      <c r="M302">
        <v>2.1797355585511502</v>
      </c>
      <c r="N302">
        <f>(Table2[[#This Row],[1W Return vs Nifty]]-AVERAGE(Table2[1W Return vs Nifty]))/_xlfn.STDEV.P(Table2[1W Return vs Nifty])</f>
        <v>0.19704599955069374</v>
      </c>
      <c r="O302">
        <v>1909.65</v>
      </c>
      <c r="P302">
        <v>1999.2386580125899</v>
      </c>
      <c r="Q302">
        <v>1929.7441251569101</v>
      </c>
      <c r="R302">
        <v>47.803758141599999</v>
      </c>
      <c r="S302" s="1">
        <f>(Table2[[#This Row],[Close Price]]-Table2[[#This Row],[20D EMA]])/Table2[[#This Row],[20D EMA]]</f>
        <v>-1.1415704448459237E-2</v>
      </c>
      <c r="T302" s="1">
        <f>(Table2[[#This Row],[Close Price]]-Table2[[#This Row],[50D EMA]])/Table2[[#This Row],[50D EMA]]</f>
        <v>-5.5715538295622799E-2</v>
      </c>
      <c r="U302" s="1">
        <f>(Table2[[#This Row],[Close Price]]-Table2[[#This Row],[200D EMA]])/Table2[[#This Row],[200D EMA]]</f>
        <v>-2.1709678817394343E-2</v>
      </c>
      <c r="V302">
        <v>0.36092001552731401</v>
      </c>
      <c r="W302">
        <v>1870.05</v>
      </c>
      <c r="X302">
        <v>1900.5</v>
      </c>
      <c r="Y302">
        <v>1831.05</v>
      </c>
      <c r="Z302">
        <v>1909</v>
      </c>
      <c r="AA302">
        <v>1831.05</v>
      </c>
      <c r="AB302">
        <v>1965</v>
      </c>
      <c r="AC302" s="1">
        <f>(Table2[[#This Row],[Close Price]]/Table2[[#This Row],[Day Low]])-1</f>
        <v>9.5184620732065017E-3</v>
      </c>
      <c r="AD302" s="1">
        <f>(Table2[[#This Row],[Day High]]/Table2[[#This Row],[Close Price]])-1</f>
        <v>6.7007442328574918E-3</v>
      </c>
      <c r="AE302" s="1">
        <f>(Table2[[#This Row],[Close Price]]/Table2[[#This Row],[Current Week Low]])-1</f>
        <v>3.1020452745692317E-2</v>
      </c>
      <c r="AF302" s="1">
        <f>(Table2[[#This Row],[Current Week High]]/Table2[[#This Row],[Close Price]])-1</f>
        <v>1.1203220594856678E-2</v>
      </c>
      <c r="AG302" s="1">
        <f>(Table2[[#This Row],[Close Price]]/Table2[[#This Row],[Current Month Low]])-1</f>
        <v>3.1020452745692317E-2</v>
      </c>
      <c r="AH302" s="1">
        <f>(Table2[[#This Row],[Current Month High]]/Table2[[#This Row],[Close Price]])-1</f>
        <v>4.0866594273909485E-2</v>
      </c>
      <c r="AI302">
        <v>29.795799454405799</v>
      </c>
      <c r="AJ302">
        <v>46.322275616183497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-0.12</v>
      </c>
      <c r="AM302" t="s">
        <v>3181</v>
      </c>
      <c r="AN302">
        <v>2.98</v>
      </c>
      <c r="AO302" t="s">
        <v>3180</v>
      </c>
      <c r="AP302">
        <v>0.248497905117984</v>
      </c>
      <c r="AQ302">
        <f>(Table2[[#This Row],[Sharpe Ratio]]-AVERAGE(Table2[Sharpe Ratio]))/_xlfn.STDEV.P(Table2[Sharpe Ratio])</f>
        <v>2.2514319185837239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377</v>
      </c>
      <c r="AT302">
        <f>_xlfn.RANK.AVG(Table2[[#This Row],[6M Return vs Nifty Z-Score]],Table2[6M Return vs Nifty Z-Score])</f>
        <v>583</v>
      </c>
      <c r="AU302">
        <f>_xlfn.RANK.AVG(Table2[[#This Row],[Sharpe Ratio Z-Score]],Table2[Sharpe Ratio Z-Score])</f>
        <v>8</v>
      </c>
      <c r="AV302">
        <f>(Table2[[#This Row],[Rank 1Y]]+Table2[[#This Row],[Rank 6M]]+Table2[[#This Row],[Rank Sharpe]])/3</f>
        <v>322.66666666666669</v>
      </c>
    </row>
    <row r="303" spans="1:48" x14ac:dyDescent="0.3">
      <c r="A303" t="s">
        <v>585</v>
      </c>
      <c r="B303" t="s">
        <v>586</v>
      </c>
      <c r="C303" t="s">
        <v>3145</v>
      </c>
      <c r="D303" t="s">
        <v>160</v>
      </c>
      <c r="E303">
        <v>32124.465530154899</v>
      </c>
      <c r="F303">
        <v>953.95</v>
      </c>
      <c r="G303">
        <v>17.229019709856399</v>
      </c>
      <c r="H303">
        <f>(Table2[[#This Row],[1Y Return vs Nifty]]-AVERAGE(Table2[1Y Return vs Nifty]))/_xlfn.STDEV.P(Table2[1Y Return vs Nifty])</f>
        <v>-1.1755040417188601E-2</v>
      </c>
      <c r="I303">
        <v>-6.2842681301243601</v>
      </c>
      <c r="J303">
        <f>(Table2[[#This Row],[1M Return vs Nifty]]-AVERAGE(Table2[1M Return vs Nifty]))/_xlfn.STDEV.P(Table2[1M Return vs Nifty])</f>
        <v>-0.57790957752908723</v>
      </c>
      <c r="K303">
        <v>7.2358517050115996</v>
      </c>
      <c r="L303">
        <f>(Table2[[#This Row],[6M Return vs Nifty]]-AVERAGE(Table2[6M Return vs Nifty]))/_xlfn.STDEV.P(Table2[6M Return vs Nifty])</f>
        <v>4.2941548972675742E-2</v>
      </c>
      <c r="M303">
        <v>-3.2963588817861198</v>
      </c>
      <c r="N303">
        <f>(Table2[[#This Row],[1W Return vs Nifty]]-AVERAGE(Table2[1W Return vs Nifty]))/_xlfn.STDEV.P(Table2[1W Return vs Nifty])</f>
        <v>-0.91954813097719201</v>
      </c>
      <c r="O303">
        <v>1027.05</v>
      </c>
      <c r="P303">
        <v>1048.82443180821</v>
      </c>
      <c r="Q303">
        <v>925.31743340909395</v>
      </c>
      <c r="R303">
        <v>22.206554251930601</v>
      </c>
      <c r="S303" s="1">
        <f>(Table2[[#This Row],[Close Price]]-Table2[[#This Row],[20D EMA]])/Table2[[#This Row],[20D EMA]]</f>
        <v>-7.1174723723285052E-2</v>
      </c>
      <c r="T303" s="1">
        <f>(Table2[[#This Row],[Close Price]]-Table2[[#This Row],[50D EMA]])/Table2[[#This Row],[50D EMA]]</f>
        <v>-9.0457877344297832E-2</v>
      </c>
      <c r="U303" s="1">
        <f>(Table2[[#This Row],[Close Price]]-Table2[[#This Row],[200D EMA]])/Table2[[#This Row],[200D EMA]]</f>
        <v>3.0943507122109189E-2</v>
      </c>
      <c r="V303">
        <v>0.19648573565234101</v>
      </c>
      <c r="W303">
        <v>931.95</v>
      </c>
      <c r="X303">
        <v>985</v>
      </c>
      <c r="Y303">
        <v>931.95</v>
      </c>
      <c r="Z303">
        <v>996.85</v>
      </c>
      <c r="AA303">
        <v>931.95</v>
      </c>
      <c r="AB303">
        <v>1050</v>
      </c>
      <c r="AC303" s="1">
        <f>(Table2[[#This Row],[Close Price]]/Table2[[#This Row],[Day Low]])-1</f>
        <v>2.3606416653253914E-2</v>
      </c>
      <c r="AD303" s="1">
        <f>(Table2[[#This Row],[Day High]]/Table2[[#This Row],[Close Price]])-1</f>
        <v>3.2548875727239412E-2</v>
      </c>
      <c r="AE303" s="1">
        <f>(Table2[[#This Row],[Close Price]]/Table2[[#This Row],[Current Week Low]])-1</f>
        <v>2.3606416653253914E-2</v>
      </c>
      <c r="AF303" s="1">
        <f>(Table2[[#This Row],[Current Week High]]/Table2[[#This Row],[Close Price]])-1</f>
        <v>4.4970910425074617E-2</v>
      </c>
      <c r="AG303" s="1">
        <f>(Table2[[#This Row],[Close Price]]/Table2[[#This Row],[Current Month Low]])-1</f>
        <v>2.3606416653253914E-2</v>
      </c>
      <c r="AH303" s="1">
        <f>(Table2[[#This Row],[Current Month High]]/Table2[[#This Row],[Close Price]])-1</f>
        <v>0.1006866187955342</v>
      </c>
      <c r="AI303">
        <v>37.743068294983999</v>
      </c>
      <c r="AJ303">
        <v>48.463154618317603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0.11</v>
      </c>
      <c r="AM303" t="s">
        <v>3180</v>
      </c>
      <c r="AN303">
        <v>-7.29</v>
      </c>
      <c r="AO303" t="s">
        <v>3181</v>
      </c>
      <c r="AP303">
        <v>4.4974980752111003E-2</v>
      </c>
      <c r="AQ303">
        <f>(Table2[[#This Row],[Sharpe Ratio]]-AVERAGE(Table2[Sharpe Ratio]))/_xlfn.STDEV.P(Table2[Sharpe Ratio])</f>
        <v>-0.14910083151508918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297</v>
      </c>
      <c r="AT303">
        <f>_xlfn.RANK.AVG(Table2[[#This Row],[6M Return vs Nifty Z-Score]],Table2[6M Return vs Nifty Z-Score])</f>
        <v>294</v>
      </c>
      <c r="AU303">
        <f>_xlfn.RANK.AVG(Table2[[#This Row],[Sharpe Ratio Z-Score]],Table2[Sharpe Ratio Z-Score])</f>
        <v>386</v>
      </c>
      <c r="AV303">
        <f>(Table2[[#This Row],[Rank 1Y]]+Table2[[#This Row],[Rank 6M]]+Table2[[#This Row],[Rank Sharpe]])/3</f>
        <v>325.66666666666669</v>
      </c>
    </row>
    <row r="304" spans="1:48" x14ac:dyDescent="0.3">
      <c r="A304" t="s">
        <v>1288</v>
      </c>
      <c r="B304" t="s">
        <v>1289</v>
      </c>
      <c r="C304" t="s">
        <v>3143</v>
      </c>
      <c r="D304" t="s">
        <v>407</v>
      </c>
      <c r="E304">
        <v>8802.7353235999999</v>
      </c>
      <c r="F304">
        <v>159.56</v>
      </c>
      <c r="G304">
        <v>5.4312385943847401</v>
      </c>
      <c r="H304">
        <f>(Table2[[#This Row],[1Y Return vs Nifty]]-AVERAGE(Table2[1Y Return vs Nifty]))/_xlfn.STDEV.P(Table2[1Y Return vs Nifty])</f>
        <v>-0.23702209050989498</v>
      </c>
      <c r="I304">
        <v>-5.8065313009253696</v>
      </c>
      <c r="J304">
        <f>(Table2[[#This Row],[1M Return vs Nifty]]-AVERAGE(Table2[1M Return vs Nifty]))/_xlfn.STDEV.P(Table2[1M Return vs Nifty])</f>
        <v>-0.52506427274331136</v>
      </c>
      <c r="K304">
        <v>6.2958499330519304</v>
      </c>
      <c r="L304">
        <f>(Table2[[#This Row],[6M Return vs Nifty]]-AVERAGE(Table2[6M Return vs Nifty]))/_xlfn.STDEV.P(Table2[6M Return vs Nifty])</f>
        <v>1.1297795768906781E-2</v>
      </c>
      <c r="M304">
        <v>4.6329085840918003</v>
      </c>
      <c r="N304">
        <f>(Table2[[#This Row],[1W Return vs Nifty]]-AVERAGE(Table2[1W Return vs Nifty]))/_xlfn.STDEV.P(Table2[1W Return vs Nifty])</f>
        <v>0.69725625547888026</v>
      </c>
      <c r="O304">
        <v>164.55</v>
      </c>
      <c r="P304">
        <v>173.253711267119</v>
      </c>
      <c r="Q304">
        <v>170.41012901913999</v>
      </c>
      <c r="R304">
        <v>42.449122980233597</v>
      </c>
      <c r="S304" s="1">
        <f>(Table2[[#This Row],[Close Price]]-Table2[[#This Row],[20D EMA]])/Table2[[#This Row],[20D EMA]]</f>
        <v>-3.0325129140079055E-2</v>
      </c>
      <c r="T304" s="1">
        <f>(Table2[[#This Row],[Close Price]]-Table2[[#This Row],[50D EMA]])/Table2[[#This Row],[50D EMA]]</f>
        <v>-7.9038487354572848E-2</v>
      </c>
      <c r="U304" s="1">
        <f>(Table2[[#This Row],[Close Price]]-Table2[[#This Row],[200D EMA]])/Table2[[#This Row],[200D EMA]]</f>
        <v>-6.3670681323886147E-2</v>
      </c>
      <c r="V304">
        <v>0.62196616873905497</v>
      </c>
      <c r="W304">
        <v>156.1</v>
      </c>
      <c r="X304">
        <v>165.52</v>
      </c>
      <c r="Y304">
        <v>156.1</v>
      </c>
      <c r="Z304">
        <v>165.52</v>
      </c>
      <c r="AA304">
        <v>156.1</v>
      </c>
      <c r="AB304">
        <v>173.4</v>
      </c>
      <c r="AC304" s="1">
        <f>(Table2[[#This Row],[Close Price]]/Table2[[#This Row],[Day Low]])-1</f>
        <v>2.2165278667520827E-2</v>
      </c>
      <c r="AD304" s="1">
        <f>(Table2[[#This Row],[Day High]]/Table2[[#This Row],[Close Price]])-1</f>
        <v>3.7352719979944826E-2</v>
      </c>
      <c r="AE304" s="1">
        <f>(Table2[[#This Row],[Close Price]]/Table2[[#This Row],[Current Week Low]])-1</f>
        <v>2.2165278667520827E-2</v>
      </c>
      <c r="AF304" s="1">
        <f>(Table2[[#This Row],[Current Week High]]/Table2[[#This Row],[Close Price]])-1</f>
        <v>3.7352719979944826E-2</v>
      </c>
      <c r="AG304" s="1">
        <f>(Table2[[#This Row],[Close Price]]/Table2[[#This Row],[Current Month Low]])-1</f>
        <v>2.2165278667520827E-2</v>
      </c>
      <c r="AH304" s="1">
        <f>(Table2[[#This Row],[Current Month High]]/Table2[[#This Row],[Close Price]])-1</f>
        <v>8.6738530960140503E-2</v>
      </c>
      <c r="AI304">
        <v>53.547254951115498</v>
      </c>
      <c r="AJ304">
        <v>34.763513513513502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-0.11</v>
      </c>
      <c r="AM304" t="s">
        <v>3181</v>
      </c>
      <c r="AN304">
        <v>7.22</v>
      </c>
      <c r="AO304" t="s">
        <v>3180</v>
      </c>
      <c r="AP304">
        <v>7.9970023491453004E-2</v>
      </c>
      <c r="AQ304">
        <f>(Table2[[#This Row],[Sharpe Ratio]]-AVERAGE(Table2[Sharpe Ratio]))/_xlfn.STDEV.P(Table2[Sharpe Ratio])</f>
        <v>0.26366223411322942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393</v>
      </c>
      <c r="AT304">
        <f>_xlfn.RANK.AVG(Table2[[#This Row],[6M Return vs Nifty Z-Score]],Table2[6M Return vs Nifty Z-Score])</f>
        <v>304</v>
      </c>
      <c r="AU304">
        <f>_xlfn.RANK.AVG(Table2[[#This Row],[Sharpe Ratio Z-Score]],Table2[Sharpe Ratio Z-Score])</f>
        <v>280</v>
      </c>
      <c r="AV304">
        <f>(Table2[[#This Row],[Rank 1Y]]+Table2[[#This Row],[Rank 6M]]+Table2[[#This Row],[Rank Sharpe]])/3</f>
        <v>325.66666666666669</v>
      </c>
    </row>
    <row r="305" spans="1:48" x14ac:dyDescent="0.3">
      <c r="A305" t="s">
        <v>1220</v>
      </c>
      <c r="B305" t="s">
        <v>1221</v>
      </c>
      <c r="C305" t="s">
        <v>3141</v>
      </c>
      <c r="D305" t="s">
        <v>120</v>
      </c>
      <c r="E305">
        <v>9368.8878679399895</v>
      </c>
      <c r="F305">
        <v>1101.7</v>
      </c>
      <c r="G305">
        <v>32.218841772733299</v>
      </c>
      <c r="H305">
        <f>(Table2[[#This Row],[1Y Return vs Nifty]]-AVERAGE(Table2[1Y Return vs Nifty]))/_xlfn.STDEV.P(Table2[1Y Return vs Nifty])</f>
        <v>0.27446089836562293</v>
      </c>
      <c r="I305">
        <v>-9.2765511736214403</v>
      </c>
      <c r="J305">
        <f>(Table2[[#This Row],[1M Return vs Nifty]]-AVERAGE(Table2[1M Return vs Nifty]))/_xlfn.STDEV.P(Table2[1M Return vs Nifty])</f>
        <v>-0.90890375627817332</v>
      </c>
      <c r="K305">
        <v>1.1582171960104799</v>
      </c>
      <c r="L305">
        <f>(Table2[[#This Row],[6M Return vs Nifty]]-AVERAGE(Table2[6M Return vs Nifty]))/_xlfn.STDEV.P(Table2[6M Return vs Nifty])</f>
        <v>-0.1616529232958217</v>
      </c>
      <c r="M305">
        <v>0.71274386553001101</v>
      </c>
      <c r="N305">
        <f>(Table2[[#This Row],[1W Return vs Nifty]]-AVERAGE(Table2[1W Return vs Nifty]))/_xlfn.STDEV.P(Table2[1W Return vs Nifty])</f>
        <v>-0.10207855569705765</v>
      </c>
      <c r="O305">
        <v>1138.6500000000001</v>
      </c>
      <c r="P305">
        <v>1162.6621464443599</v>
      </c>
      <c r="Q305">
        <v>1064.4137462271699</v>
      </c>
      <c r="R305">
        <v>39.953807545355502</v>
      </c>
      <c r="S305" s="1">
        <f>(Table2[[#This Row],[Close Price]]-Table2[[#This Row],[20D EMA]])/Table2[[#This Row],[20D EMA]]</f>
        <v>-3.2450709173143674E-2</v>
      </c>
      <c r="T305" s="1">
        <f>(Table2[[#This Row],[Close Price]]-Table2[[#This Row],[50D EMA]])/Table2[[#This Row],[50D EMA]]</f>
        <v>-5.2433242649890681E-2</v>
      </c>
      <c r="U305" s="1">
        <f>(Table2[[#This Row],[Close Price]]-Table2[[#This Row],[200D EMA]])/Table2[[#This Row],[200D EMA]]</f>
        <v>3.5029849910330285E-2</v>
      </c>
      <c r="V305">
        <v>0.393416452228742</v>
      </c>
      <c r="W305">
        <v>1094.0999999999999</v>
      </c>
      <c r="X305">
        <v>1135.3</v>
      </c>
      <c r="Y305">
        <v>1094.0999999999999</v>
      </c>
      <c r="Z305">
        <v>1140</v>
      </c>
      <c r="AA305">
        <v>1094.0999999999999</v>
      </c>
      <c r="AB305">
        <v>1182.8</v>
      </c>
      <c r="AC305" s="1">
        <f>(Table2[[#This Row],[Close Price]]/Table2[[#This Row],[Day Low]])-1</f>
        <v>6.9463485970204797E-3</v>
      </c>
      <c r="AD305" s="1">
        <f>(Table2[[#This Row],[Day High]]/Table2[[#This Row],[Close Price]])-1</f>
        <v>3.0498320776980892E-2</v>
      </c>
      <c r="AE305" s="1">
        <f>(Table2[[#This Row],[Close Price]]/Table2[[#This Row],[Current Week Low]])-1</f>
        <v>6.9463485970204797E-3</v>
      </c>
      <c r="AF305" s="1">
        <f>(Table2[[#This Row],[Current Week High]]/Table2[[#This Row],[Close Price]])-1</f>
        <v>3.4764454933284838E-2</v>
      </c>
      <c r="AG305" s="1">
        <f>(Table2[[#This Row],[Close Price]]/Table2[[#This Row],[Current Month Low]])-1</f>
        <v>6.9463485970204797E-3</v>
      </c>
      <c r="AH305" s="1">
        <f>(Table2[[#This Row],[Current Month High]]/Table2[[#This Row],[Close Price]])-1</f>
        <v>7.3613506399201167E-2</v>
      </c>
      <c r="AI305">
        <v>26.622492511573</v>
      </c>
      <c r="AJ305">
        <v>58.2902298850574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-0.18</v>
      </c>
      <c r="AM305" t="s">
        <v>3181</v>
      </c>
      <c r="AN305">
        <v>2.2200000000000002</v>
      </c>
      <c r="AO305" t="s">
        <v>3180</v>
      </c>
      <c r="AP305">
        <v>4.1713645741658999E-2</v>
      </c>
      <c r="AQ305">
        <f>(Table2[[#This Row],[Sharpe Ratio]]-AVERAGE(Table2[Sharpe Ratio]))/_xlfn.STDEV.P(Table2[Sharpe Ratio])</f>
        <v>-0.18756795518691602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222</v>
      </c>
      <c r="AT305">
        <f>_xlfn.RANK.AVG(Table2[[#This Row],[6M Return vs Nifty Z-Score]],Table2[6M Return vs Nifty Z-Score])</f>
        <v>360</v>
      </c>
      <c r="AU305">
        <f>_xlfn.RANK.AVG(Table2[[#This Row],[Sharpe Ratio Z-Score]],Table2[Sharpe Ratio Z-Score])</f>
        <v>400</v>
      </c>
      <c r="AV305">
        <f>(Table2[[#This Row],[Rank 1Y]]+Table2[[#This Row],[Rank 6M]]+Table2[[#This Row],[Rank Sharpe]])/3</f>
        <v>327.33333333333331</v>
      </c>
    </row>
    <row r="306" spans="1:48" x14ac:dyDescent="0.3">
      <c r="A306" t="s">
        <v>1623</v>
      </c>
      <c r="B306" t="s">
        <v>1624</v>
      </c>
      <c r="C306" t="s">
        <v>3141</v>
      </c>
      <c r="D306" t="s">
        <v>120</v>
      </c>
      <c r="E306">
        <v>5598.3495039250001</v>
      </c>
      <c r="F306">
        <v>1183.55</v>
      </c>
      <c r="G306">
        <v>12.0760875457084</v>
      </c>
      <c r="H306">
        <f>(Table2[[#This Row],[1Y Return vs Nifty]]-AVERAGE(Table2[1Y Return vs Nifty]))/_xlfn.STDEV.P(Table2[1Y Return vs Nifty])</f>
        <v>-0.1101452221457838</v>
      </c>
      <c r="I306">
        <v>33.983278143122703</v>
      </c>
      <c r="J306">
        <f>(Table2[[#This Row],[1M Return vs Nifty]]-AVERAGE(Table2[1M Return vs Nifty]))/_xlfn.STDEV.P(Table2[1M Return vs Nifty])</f>
        <v>3.876322597438365</v>
      </c>
      <c r="K306">
        <v>20.203677725401501</v>
      </c>
      <c r="L306">
        <f>(Table2[[#This Row],[6M Return vs Nifty]]-AVERAGE(Table2[6M Return vs Nifty]))/_xlfn.STDEV.P(Table2[6M Return vs Nifty])</f>
        <v>0.47948400923118428</v>
      </c>
      <c r="M306">
        <v>11.1512479148716</v>
      </c>
      <c r="N306">
        <f>(Table2[[#This Row],[1W Return vs Nifty]]-AVERAGE(Table2[1W Return vs Nifty]))/_xlfn.STDEV.P(Table2[1W Return vs Nifty])</f>
        <v>2.0263676352836306</v>
      </c>
      <c r="O306">
        <v>1098.69</v>
      </c>
      <c r="P306">
        <v>1017.24940120337</v>
      </c>
      <c r="Q306">
        <v>867.08227426907501</v>
      </c>
      <c r="R306">
        <v>65.892574817132996</v>
      </c>
      <c r="S306" s="1">
        <f>(Table2[[#This Row],[Close Price]]-Table2[[#This Row],[20D EMA]])/Table2[[#This Row],[20D EMA]]</f>
        <v>7.7237437311707485E-2</v>
      </c>
      <c r="T306" s="1">
        <f>(Table2[[#This Row],[Close Price]]-Table2[[#This Row],[50D EMA]])/Table2[[#This Row],[50D EMA]]</f>
        <v>0.16348065538293977</v>
      </c>
      <c r="U306" s="1">
        <f>(Table2[[#This Row],[Close Price]]-Table2[[#This Row],[200D EMA]])/Table2[[#This Row],[200D EMA]]</f>
        <v>0.36498004298115538</v>
      </c>
      <c r="V306">
        <v>0.77899573145578604</v>
      </c>
      <c r="W306">
        <v>1175.25</v>
      </c>
      <c r="X306">
        <v>1215</v>
      </c>
      <c r="Y306">
        <v>1175.25</v>
      </c>
      <c r="Z306">
        <v>1284.25</v>
      </c>
      <c r="AA306">
        <v>1060</v>
      </c>
      <c r="AB306">
        <v>1284.25</v>
      </c>
      <c r="AC306" s="1">
        <f>(Table2[[#This Row],[Close Price]]/Table2[[#This Row],[Day Low]])-1</f>
        <v>7.0623271644330021E-3</v>
      </c>
      <c r="AD306" s="1">
        <f>(Table2[[#This Row],[Day High]]/Table2[[#This Row],[Close Price]])-1</f>
        <v>2.6572599383211548E-2</v>
      </c>
      <c r="AE306" s="1">
        <f>(Table2[[#This Row],[Close Price]]/Table2[[#This Row],[Current Week Low]])-1</f>
        <v>7.0623271644330021E-3</v>
      </c>
      <c r="AF306" s="1">
        <f>(Table2[[#This Row],[Current Week High]]/Table2[[#This Row],[Close Price]])-1</f>
        <v>8.5083012969456417E-2</v>
      </c>
      <c r="AG306" s="1">
        <f>(Table2[[#This Row],[Close Price]]/Table2[[#This Row],[Current Month Low]])-1</f>
        <v>0.11655660377358479</v>
      </c>
      <c r="AH306" s="1">
        <f>(Table2[[#This Row],[Current Month High]]/Table2[[#This Row],[Close Price]])-1</f>
        <v>8.5083012969456417E-2</v>
      </c>
      <c r="AI306">
        <v>8.5083012969456409</v>
      </c>
      <c r="AJ306">
        <v>89.701875300528897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0.32</v>
      </c>
      <c r="AM306" t="s">
        <v>3180</v>
      </c>
      <c r="AN306">
        <v>20.48</v>
      </c>
      <c r="AO306" t="s">
        <v>3180</v>
      </c>
      <c r="AP306">
        <v>1.6056370536621001E-2</v>
      </c>
      <c r="AQ306">
        <f>(Table2[[#This Row],[Sharpe Ratio]]-AVERAGE(Table2[Sharpe Ratio]))/_xlfn.STDEV.P(Table2[Sharpe Ratio])</f>
        <v>-0.49019297691306635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5.7818360428943301</v>
      </c>
      <c r="AS306">
        <f>_xlfn.RANK.AVG(Table2[[#This Row],[1Y Return vs Nifty Z-Score]],Table2[1Y Return vs Nifty Z-Score])</f>
        <v>333</v>
      </c>
      <c r="AT306">
        <f>_xlfn.RANK.AVG(Table2[[#This Row],[6M Return vs Nifty Z-Score]],Table2[6M Return vs Nifty Z-Score])</f>
        <v>179</v>
      </c>
      <c r="AU306">
        <f>_xlfn.RANK.AVG(Table2[[#This Row],[Sharpe Ratio Z-Score]],Table2[Sharpe Ratio Z-Score])</f>
        <v>471</v>
      </c>
      <c r="AV306">
        <f>(Table2[[#This Row],[Rank 1Y]]+Table2[[#This Row],[Rank 6M]]+Table2[[#This Row],[Rank Sharpe]])/3</f>
        <v>327.66666666666669</v>
      </c>
    </row>
    <row r="307" spans="1:48" x14ac:dyDescent="0.3">
      <c r="A307" t="s">
        <v>1442</v>
      </c>
      <c r="B307" t="s">
        <v>1443</v>
      </c>
      <c r="C307" t="s">
        <v>3138</v>
      </c>
      <c r="D307" t="s">
        <v>144</v>
      </c>
      <c r="E307">
        <v>7120.3312577999995</v>
      </c>
      <c r="F307">
        <v>1010.55</v>
      </c>
      <c r="G307">
        <v>5.4451196024720696</v>
      </c>
      <c r="H307">
        <f>(Table2[[#This Row],[1Y Return vs Nifty]]-AVERAGE(Table2[1Y Return vs Nifty]))/_xlfn.STDEV.P(Table2[1Y Return vs Nifty])</f>
        <v>-0.23675704628560057</v>
      </c>
      <c r="I307">
        <v>11.0850821074536</v>
      </c>
      <c r="J307">
        <f>(Table2[[#This Row],[1M Return vs Nifty]]-AVERAGE(Table2[1M Return vs Nifty]))/_xlfn.STDEV.P(Table2[1M Return vs Nifty])</f>
        <v>1.3434172935323225</v>
      </c>
      <c r="K307">
        <v>13.397608805104699</v>
      </c>
      <c r="L307">
        <f>(Table2[[#This Row],[6M Return vs Nifty]]-AVERAGE(Table2[6M Return vs Nifty]))/_xlfn.STDEV.P(Table2[6M Return vs Nifty])</f>
        <v>0.25036788240439917</v>
      </c>
      <c r="M307">
        <v>4.5484053515188503</v>
      </c>
      <c r="N307">
        <f>(Table2[[#This Row],[1W Return vs Nifty]]-AVERAGE(Table2[1W Return vs Nifty]))/_xlfn.STDEV.P(Table2[1W Return vs Nifty])</f>
        <v>0.68002576127729064</v>
      </c>
      <c r="O307">
        <v>975.18</v>
      </c>
      <c r="P307">
        <v>956.48864925857504</v>
      </c>
      <c r="Q307">
        <v>895.22582589092997</v>
      </c>
      <c r="R307">
        <v>66.7640454626695</v>
      </c>
      <c r="S307" s="1">
        <f>(Table2[[#This Row],[Close Price]]-Table2[[#This Row],[20D EMA]])/Table2[[#This Row],[20D EMA]]</f>
        <v>3.6270227035008928E-2</v>
      </c>
      <c r="T307" s="1">
        <f>(Table2[[#This Row],[Close Price]]-Table2[[#This Row],[50D EMA]])/Table2[[#This Row],[50D EMA]]</f>
        <v>5.6520640138626559E-2</v>
      </c>
      <c r="U307" s="1">
        <f>(Table2[[#This Row],[Close Price]]-Table2[[#This Row],[200D EMA]])/Table2[[#This Row],[200D EMA]]</f>
        <v>0.12882132169757191</v>
      </c>
      <c r="V307">
        <v>1.1316945853781799</v>
      </c>
      <c r="W307">
        <v>1001</v>
      </c>
      <c r="X307">
        <v>1027</v>
      </c>
      <c r="Y307">
        <v>980</v>
      </c>
      <c r="Z307">
        <v>1027</v>
      </c>
      <c r="AA307">
        <v>973.65</v>
      </c>
      <c r="AB307">
        <v>1027</v>
      </c>
      <c r="AC307" s="1">
        <f>(Table2[[#This Row],[Close Price]]/Table2[[#This Row],[Day Low]])-1</f>
        <v>9.5404595404595671E-3</v>
      </c>
      <c r="AD307" s="1">
        <f>(Table2[[#This Row],[Day High]]/Table2[[#This Row],[Close Price]])-1</f>
        <v>1.6278264311513579E-2</v>
      </c>
      <c r="AE307" s="1">
        <f>(Table2[[#This Row],[Close Price]]/Table2[[#This Row],[Current Week Low]])-1</f>
        <v>3.1173469387755004E-2</v>
      </c>
      <c r="AF307" s="1">
        <f>(Table2[[#This Row],[Current Week High]]/Table2[[#This Row],[Close Price]])-1</f>
        <v>1.6278264311513579E-2</v>
      </c>
      <c r="AG307" s="1">
        <f>(Table2[[#This Row],[Close Price]]/Table2[[#This Row],[Current Month Low]])-1</f>
        <v>3.7898628870744133E-2</v>
      </c>
      <c r="AH307" s="1">
        <f>(Table2[[#This Row],[Current Month High]]/Table2[[#This Row],[Close Price]])-1</f>
        <v>1.6278264311513579E-2</v>
      </c>
      <c r="AI307">
        <v>4.7696798772945499</v>
      </c>
      <c r="AJ307">
        <v>34.991985038738903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0.17</v>
      </c>
      <c r="AM307" t="s">
        <v>3180</v>
      </c>
      <c r="AN307">
        <v>13.62</v>
      </c>
      <c r="AO307" t="s">
        <v>3180</v>
      </c>
      <c r="AP307">
        <v>5.1560990122330001E-2</v>
      </c>
      <c r="AQ307">
        <f>(Table2[[#This Row],[Sharpe Ratio]]-AVERAGE(Table2[Sharpe Ratio]))/_xlfn.STDEV.P(Table2[Sharpe Ratio])</f>
        <v>-7.1419502815002006E-2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1.9656343881134097</v>
      </c>
      <c r="AS307">
        <f>_xlfn.RANK.AVG(Table2[[#This Row],[1Y Return vs Nifty Z-Score]],Table2[1Y Return vs Nifty Z-Score])</f>
        <v>391</v>
      </c>
      <c r="AT307">
        <f>_xlfn.RANK.AVG(Table2[[#This Row],[6M Return vs Nifty Z-Score]],Table2[6M Return vs Nifty Z-Score])</f>
        <v>224</v>
      </c>
      <c r="AU307">
        <f>_xlfn.RANK.AVG(Table2[[#This Row],[Sharpe Ratio Z-Score]],Table2[Sharpe Ratio Z-Score])</f>
        <v>371</v>
      </c>
      <c r="AV307">
        <f>(Table2[[#This Row],[Rank 1Y]]+Table2[[#This Row],[Rank 6M]]+Table2[[#This Row],[Rank Sharpe]])/3</f>
        <v>328.66666666666669</v>
      </c>
    </row>
    <row r="308" spans="1:48" x14ac:dyDescent="0.3">
      <c r="A308" t="s">
        <v>549</v>
      </c>
      <c r="B308" t="s">
        <v>550</v>
      </c>
      <c r="C308" t="s">
        <v>3133</v>
      </c>
      <c r="D308" t="s">
        <v>163</v>
      </c>
      <c r="E308">
        <v>35677.501660850001</v>
      </c>
      <c r="F308">
        <v>889.3</v>
      </c>
      <c r="G308">
        <v>1.289350339184</v>
      </c>
      <c r="H308">
        <f>(Table2[[#This Row],[1Y Return vs Nifty]]-AVERAGE(Table2[1Y Return vs Nifty]))/_xlfn.STDEV.P(Table2[1Y Return vs Nifty])</f>
        <v>-0.31610738120401682</v>
      </c>
      <c r="I308">
        <v>4.2338424680206304</v>
      </c>
      <c r="J308">
        <f>(Table2[[#This Row],[1M Return vs Nifty]]-AVERAGE(Table2[1M Return vs Nifty]))/_xlfn.STDEV.P(Table2[1M Return vs Nifty])</f>
        <v>0.58556103297716622</v>
      </c>
      <c r="K308">
        <v>23.507533494288399</v>
      </c>
      <c r="L308">
        <f>(Table2[[#This Row],[6M Return vs Nifty]]-AVERAGE(Table2[6M Return vs Nifty]))/_xlfn.STDEV.P(Table2[6M Return vs Nifty])</f>
        <v>0.59070337039637888</v>
      </c>
      <c r="M308">
        <v>3.8709183635628599</v>
      </c>
      <c r="N308">
        <f>(Table2[[#This Row],[1W Return vs Nifty]]-AVERAGE(Table2[1W Return vs Nifty]))/_xlfn.STDEV.P(Table2[1W Return vs Nifty])</f>
        <v>0.54188387886408584</v>
      </c>
      <c r="O308">
        <v>879.91</v>
      </c>
      <c r="P308">
        <v>869.51918740852898</v>
      </c>
      <c r="Q308">
        <v>796.56949010441303</v>
      </c>
      <c r="R308">
        <v>55.528436112201803</v>
      </c>
      <c r="S308" s="1">
        <f>(Table2[[#This Row],[Close Price]]-Table2[[#This Row],[20D EMA]])/Table2[[#This Row],[20D EMA]]</f>
        <v>1.0671545953563417E-2</v>
      </c>
      <c r="T308" s="1">
        <f>(Table2[[#This Row],[Close Price]]-Table2[[#This Row],[50D EMA]])/Table2[[#This Row],[50D EMA]]</f>
        <v>2.2749138694023199E-2</v>
      </c>
      <c r="U308" s="1">
        <f>(Table2[[#This Row],[Close Price]]-Table2[[#This Row],[200D EMA]])/Table2[[#This Row],[200D EMA]]</f>
        <v>0.11641232942957927</v>
      </c>
      <c r="V308">
        <v>0.93126623606133097</v>
      </c>
      <c r="W308">
        <v>886.55</v>
      </c>
      <c r="X308">
        <v>901.7</v>
      </c>
      <c r="Y308">
        <v>886.55</v>
      </c>
      <c r="Z308">
        <v>904.8</v>
      </c>
      <c r="AA308">
        <v>850</v>
      </c>
      <c r="AB308">
        <v>920</v>
      </c>
      <c r="AC308" s="1">
        <f>(Table2[[#This Row],[Close Price]]/Table2[[#This Row],[Day Low]])-1</f>
        <v>3.1019119057018596E-3</v>
      </c>
      <c r="AD308" s="1">
        <f>(Table2[[#This Row],[Day High]]/Table2[[#This Row],[Close Price]])-1</f>
        <v>1.3943551107612917E-2</v>
      </c>
      <c r="AE308" s="1">
        <f>(Table2[[#This Row],[Close Price]]/Table2[[#This Row],[Current Week Low]])-1</f>
        <v>3.1019119057018596E-3</v>
      </c>
      <c r="AF308" s="1">
        <f>(Table2[[#This Row],[Current Week High]]/Table2[[#This Row],[Close Price]])-1</f>
        <v>1.742943888451598E-2</v>
      </c>
      <c r="AG308" s="1">
        <f>(Table2[[#This Row],[Close Price]]/Table2[[#This Row],[Current Month Low]])-1</f>
        <v>4.623529411764693E-2</v>
      </c>
      <c r="AH308" s="1">
        <f>(Table2[[#This Row],[Current Month High]]/Table2[[#This Row],[Close Price]])-1</f>
        <v>3.452153379062195E-2</v>
      </c>
      <c r="AI308">
        <v>6.2914651973462199</v>
      </c>
      <c r="AJ308">
        <v>46.350695301571598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0.06</v>
      </c>
      <c r="AM308" t="s">
        <v>3180</v>
      </c>
      <c r="AN308">
        <v>1.65</v>
      </c>
      <c r="AO308" t="s">
        <v>3180</v>
      </c>
      <c r="AP308">
        <v>3.3631536506978997E-2</v>
      </c>
      <c r="AQ308">
        <f>(Table2[[#This Row],[Sharpe Ratio]]-AVERAGE(Table2[Sharpe Ratio]))/_xlfn.STDEV.P(Table2[Sharpe Ratio])</f>
        <v>-0.2828956337183407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1.1191452673152735</v>
      </c>
      <c r="AS308">
        <f>_xlfn.RANK.AVG(Table2[[#This Row],[1Y Return vs Nifty Z-Score]],Table2[1Y Return vs Nifty Z-Score])</f>
        <v>419</v>
      </c>
      <c r="AT308">
        <f>_xlfn.RANK.AVG(Table2[[#This Row],[6M Return vs Nifty Z-Score]],Table2[6M Return vs Nifty Z-Score])</f>
        <v>156</v>
      </c>
      <c r="AU308">
        <f>_xlfn.RANK.AVG(Table2[[#This Row],[Sharpe Ratio Z-Score]],Table2[Sharpe Ratio Z-Score])</f>
        <v>418</v>
      </c>
      <c r="AV308">
        <f>(Table2[[#This Row],[Rank 1Y]]+Table2[[#This Row],[Rank 6M]]+Table2[[#This Row],[Rank Sharpe]])/3</f>
        <v>331</v>
      </c>
    </row>
    <row r="309" spans="1:48" x14ac:dyDescent="0.3">
      <c r="A309" t="s">
        <v>1224</v>
      </c>
      <c r="B309" t="s">
        <v>1225</v>
      </c>
      <c r="C309" t="s">
        <v>3128</v>
      </c>
      <c r="D309" t="s">
        <v>21</v>
      </c>
      <c r="E309">
        <v>9340.8652911999998</v>
      </c>
      <c r="F309">
        <v>3025.6</v>
      </c>
      <c r="G309">
        <v>12.864113741988399</v>
      </c>
      <c r="H309">
        <f>(Table2[[#This Row],[1Y Return vs Nifty]]-AVERAGE(Table2[1Y Return vs Nifty]))/_xlfn.STDEV.P(Table2[1Y Return vs Nifty])</f>
        <v>-9.5098635427966524E-2</v>
      </c>
      <c r="I309">
        <v>13.2858807046879</v>
      </c>
      <c r="J309">
        <f>(Table2[[#This Row],[1M Return vs Nifty]]-AVERAGE(Table2[1M Return vs Nifty]))/_xlfn.STDEV.P(Table2[1M Return vs Nifty])</f>
        <v>1.5868606823075924</v>
      </c>
      <c r="K309">
        <v>22.267865233562699</v>
      </c>
      <c r="L309">
        <f>(Table2[[#This Row],[6M Return vs Nifty]]-AVERAGE(Table2[6M Return vs Nifty]))/_xlfn.STDEV.P(Table2[6M Return vs Nifty])</f>
        <v>0.54897179321523215</v>
      </c>
      <c r="M309">
        <v>4.3204559978418198</v>
      </c>
      <c r="N309">
        <f>(Table2[[#This Row],[1W Return vs Nifty]]-AVERAGE(Table2[1W Return vs Nifty]))/_xlfn.STDEV.P(Table2[1W Return vs Nifty])</f>
        <v>0.63354611905298275</v>
      </c>
      <c r="O309">
        <v>2873.37</v>
      </c>
      <c r="P309">
        <v>2815.6940480697099</v>
      </c>
      <c r="Q309">
        <v>2697.9304018888402</v>
      </c>
      <c r="R309">
        <v>71.451253818537097</v>
      </c>
      <c r="S309" s="1">
        <f>(Table2[[#This Row],[Close Price]]-Table2[[#This Row],[20D EMA]])/Table2[[#This Row],[20D EMA]]</f>
        <v>5.297960234846192E-2</v>
      </c>
      <c r="T309" s="1">
        <f>(Table2[[#This Row],[Close Price]]-Table2[[#This Row],[50D EMA]])/Table2[[#This Row],[50D EMA]]</f>
        <v>7.4548565414694248E-2</v>
      </c>
      <c r="U309" s="1">
        <f>(Table2[[#This Row],[Close Price]]-Table2[[#This Row],[200D EMA]])/Table2[[#This Row],[200D EMA]]</f>
        <v>0.12145220569135362</v>
      </c>
      <c r="V309">
        <v>0.97783380196296199</v>
      </c>
      <c r="W309">
        <v>2955.2</v>
      </c>
      <c r="X309">
        <v>3189.9</v>
      </c>
      <c r="Y309">
        <v>2870.1</v>
      </c>
      <c r="Z309">
        <v>3189.9</v>
      </c>
      <c r="AA309">
        <v>2838.05</v>
      </c>
      <c r="AB309">
        <v>3189.9</v>
      </c>
      <c r="AC309" s="1">
        <f>(Table2[[#This Row],[Close Price]]/Table2[[#This Row],[Day Low]])-1</f>
        <v>2.3822414726583752E-2</v>
      </c>
      <c r="AD309" s="1">
        <f>(Table2[[#This Row],[Day High]]/Table2[[#This Row],[Close Price]])-1</f>
        <v>5.4303278688524692E-2</v>
      </c>
      <c r="AE309" s="1">
        <f>(Table2[[#This Row],[Close Price]]/Table2[[#This Row],[Current Week Low]])-1</f>
        <v>5.4179296888610118E-2</v>
      </c>
      <c r="AF309" s="1">
        <f>(Table2[[#This Row],[Current Week High]]/Table2[[#This Row],[Close Price]])-1</f>
        <v>5.4303278688524692E-2</v>
      </c>
      <c r="AG309" s="1">
        <f>(Table2[[#This Row],[Close Price]]/Table2[[#This Row],[Current Month Low]])-1</f>
        <v>6.6084107045330409E-2</v>
      </c>
      <c r="AH309" s="1">
        <f>(Table2[[#This Row],[Current Month High]]/Table2[[#This Row],[Close Price]])-1</f>
        <v>5.4303278688524692E-2</v>
      </c>
      <c r="AI309">
        <v>5.4303278688524603</v>
      </c>
      <c r="AJ309">
        <v>41.545227012233603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-0.03</v>
      </c>
      <c r="AM309" t="s">
        <v>3181</v>
      </c>
      <c r="AN309">
        <v>14.54</v>
      </c>
      <c r="AO309" t="s">
        <v>3180</v>
      </c>
      <c r="AP309">
        <v>4.490487939245E-3</v>
      </c>
      <c r="AQ309">
        <f>(Table2[[#This Row],[Sharpe Ratio]]-AVERAGE(Table2[Sharpe Ratio]))/_xlfn.STDEV.P(Table2[Sharpe Ratio])</f>
        <v>-0.62661141746616678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2.047668541681674</v>
      </c>
      <c r="AS309">
        <f>_xlfn.RANK.AVG(Table2[[#This Row],[1Y Return vs Nifty Z-Score]],Table2[1Y Return vs Nifty Z-Score])</f>
        <v>327</v>
      </c>
      <c r="AT309">
        <f>_xlfn.RANK.AVG(Table2[[#This Row],[6M Return vs Nifty Z-Score]],Table2[6M Return vs Nifty Z-Score])</f>
        <v>165</v>
      </c>
      <c r="AU309">
        <f>_xlfn.RANK.AVG(Table2[[#This Row],[Sharpe Ratio Z-Score]],Table2[Sharpe Ratio Z-Score])</f>
        <v>501</v>
      </c>
      <c r="AV309">
        <f>(Table2[[#This Row],[Rank 1Y]]+Table2[[#This Row],[Rank 6M]]+Table2[[#This Row],[Rank Sharpe]])/3</f>
        <v>331</v>
      </c>
    </row>
    <row r="310" spans="1:48" x14ac:dyDescent="0.3">
      <c r="A310" t="s">
        <v>1553</v>
      </c>
      <c r="B310" t="s">
        <v>1554</v>
      </c>
      <c r="C310" t="s">
        <v>3143</v>
      </c>
      <c r="D310" t="s">
        <v>407</v>
      </c>
      <c r="E310">
        <v>6206.4746243500003</v>
      </c>
      <c r="F310">
        <v>319.14999999999998</v>
      </c>
      <c r="G310">
        <v>23.2786661714829</v>
      </c>
      <c r="H310">
        <f>(Table2[[#This Row],[1Y Return vs Nifty]]-AVERAGE(Table2[1Y Return vs Nifty]))/_xlfn.STDEV.P(Table2[1Y Return vs Nifty])</f>
        <v>0.10375702063700556</v>
      </c>
      <c r="I310">
        <v>5.5030999493595001</v>
      </c>
      <c r="J310">
        <f>(Table2[[#This Row],[1M Return vs Nifty]]-AVERAGE(Table2[1M Return vs Nifty]))/_xlfn.STDEV.P(Table2[1M Return vs Nifty])</f>
        <v>0.72596113268361051</v>
      </c>
      <c r="K310">
        <v>13.1065397052585</v>
      </c>
      <c r="L310">
        <f>(Table2[[#This Row],[6M Return vs Nifty]]-AVERAGE(Table2[6M Return vs Nifty]))/_xlfn.STDEV.P(Table2[6M Return vs Nifty])</f>
        <v>0.24056947666142414</v>
      </c>
      <c r="M310">
        <v>-1.85629502971977</v>
      </c>
      <c r="N310">
        <f>(Table2[[#This Row],[1W Return vs Nifty]]-AVERAGE(Table2[1W Return vs Nifty]))/_xlfn.STDEV.P(Table2[1W Return vs Nifty])</f>
        <v>-0.62591425334384165</v>
      </c>
      <c r="O310">
        <v>331.44</v>
      </c>
      <c r="P310">
        <v>331.059850873252</v>
      </c>
      <c r="Q310">
        <v>304.57515521042501</v>
      </c>
      <c r="R310">
        <v>35.184187472250898</v>
      </c>
      <c r="S310" s="1">
        <f>(Table2[[#This Row],[Close Price]]-Table2[[#This Row],[20D EMA]])/Table2[[#This Row],[20D EMA]]</f>
        <v>-3.7080617909727311E-2</v>
      </c>
      <c r="T310" s="1">
        <f>(Table2[[#This Row],[Close Price]]-Table2[[#This Row],[50D EMA]])/Table2[[#This Row],[50D EMA]]</f>
        <v>-3.5974917652614347E-2</v>
      </c>
      <c r="U310" s="1">
        <f>(Table2[[#This Row],[Close Price]]-Table2[[#This Row],[200D EMA]])/Table2[[#This Row],[200D EMA]]</f>
        <v>4.7853032462564102E-2</v>
      </c>
      <c r="V310">
        <v>0.62949642032172803</v>
      </c>
      <c r="W310">
        <v>316.95</v>
      </c>
      <c r="X310">
        <v>330.45</v>
      </c>
      <c r="Y310">
        <v>316.95</v>
      </c>
      <c r="Z310">
        <v>330.45</v>
      </c>
      <c r="AA310">
        <v>316.95</v>
      </c>
      <c r="AB310">
        <v>349.65</v>
      </c>
      <c r="AC310" s="1">
        <f>(Table2[[#This Row],[Close Price]]/Table2[[#This Row],[Day Low]])-1</f>
        <v>6.9411579113425326E-3</v>
      </c>
      <c r="AD310" s="1">
        <f>(Table2[[#This Row],[Day High]]/Table2[[#This Row],[Close Price]])-1</f>
        <v>3.5406548644837832E-2</v>
      </c>
      <c r="AE310" s="1">
        <f>(Table2[[#This Row],[Close Price]]/Table2[[#This Row],[Current Week Low]])-1</f>
        <v>6.9411579113425326E-3</v>
      </c>
      <c r="AF310" s="1">
        <f>(Table2[[#This Row],[Current Week High]]/Table2[[#This Row],[Close Price]])-1</f>
        <v>3.5406548644837832E-2</v>
      </c>
      <c r="AG310" s="1">
        <f>(Table2[[#This Row],[Close Price]]/Table2[[#This Row],[Current Month Low]])-1</f>
        <v>6.9411579113425326E-3</v>
      </c>
      <c r="AH310" s="1">
        <f>(Table2[[#This Row],[Current Month High]]/Table2[[#This Row],[Close Price]])-1</f>
        <v>9.5566348112172905E-2</v>
      </c>
      <c r="AI310">
        <v>18.658937803540599</v>
      </c>
      <c r="AJ310">
        <v>50.542452830188601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0.05</v>
      </c>
      <c r="AM310" t="s">
        <v>3180</v>
      </c>
      <c r="AN310">
        <v>-0.47</v>
      </c>
      <c r="AO310" t="s">
        <v>3181</v>
      </c>
      <c r="AP310">
        <v>6.4779641515880001E-3</v>
      </c>
      <c r="AQ310">
        <f>(Table2[[#This Row],[Sharpe Ratio]]-AVERAGE(Table2[Sharpe Ratio]))/_xlfn.STDEV.P(Table2[Sharpe Ratio])</f>
        <v>-0.60316933224339897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-0.15879595560520043</v>
      </c>
      <c r="AS310">
        <f>_xlfn.RANK.AVG(Table2[[#This Row],[1Y Return vs Nifty Z-Score]],Table2[1Y Return vs Nifty Z-Score])</f>
        <v>268</v>
      </c>
      <c r="AT310">
        <f>_xlfn.RANK.AVG(Table2[[#This Row],[6M Return vs Nifty Z-Score]],Table2[6M Return vs Nifty Z-Score])</f>
        <v>230</v>
      </c>
      <c r="AU310">
        <f>_xlfn.RANK.AVG(Table2[[#This Row],[Sharpe Ratio Z-Score]],Table2[Sharpe Ratio Z-Score])</f>
        <v>495</v>
      </c>
      <c r="AV310">
        <f>(Table2[[#This Row],[Rank 1Y]]+Table2[[#This Row],[Rank 6M]]+Table2[[#This Row],[Rank Sharpe]])/3</f>
        <v>331</v>
      </c>
    </row>
    <row r="311" spans="1:48" x14ac:dyDescent="0.3">
      <c r="A311" t="s">
        <v>997</v>
      </c>
      <c r="B311" t="s">
        <v>998</v>
      </c>
      <c r="C311" t="s">
        <v>3131</v>
      </c>
      <c r="D311" t="s">
        <v>999</v>
      </c>
      <c r="E311">
        <v>13813.020642224999</v>
      </c>
      <c r="F311">
        <v>718.45</v>
      </c>
      <c r="G311">
        <v>26.551738807236301</v>
      </c>
      <c r="H311">
        <f>(Table2[[#This Row],[1Y Return vs Nifty]]-AVERAGE(Table2[1Y Return vs Nifty]))/_xlfn.STDEV.P(Table2[1Y Return vs Nifty])</f>
        <v>0.1662531298781246</v>
      </c>
      <c r="I311">
        <v>-0.63951197466579801</v>
      </c>
      <c r="J311">
        <f>(Table2[[#This Row],[1M Return vs Nifty]]-AVERAGE(Table2[1M Return vs Nifty]))/_xlfn.STDEV.P(Table2[1M Return vs Nifty])</f>
        <v>4.6490387566219267E-2</v>
      </c>
      <c r="K311">
        <v>21.312808510543899</v>
      </c>
      <c r="L311">
        <f>(Table2[[#This Row],[6M Return vs Nifty]]-AVERAGE(Table2[6M Return vs Nifty]))/_xlfn.STDEV.P(Table2[6M Return vs Nifty])</f>
        <v>0.51682123760957333</v>
      </c>
      <c r="M311">
        <v>2.01398473310915</v>
      </c>
      <c r="N311">
        <f>(Table2[[#This Row],[1W Return vs Nifty]]-AVERAGE(Table2[1W Return vs Nifty]))/_xlfn.STDEV.P(Table2[1W Return vs Nifty])</f>
        <v>0.16324884706636025</v>
      </c>
      <c r="O311">
        <v>735.16</v>
      </c>
      <c r="P311">
        <v>750.84765440349804</v>
      </c>
      <c r="Q311">
        <v>681.79073275382495</v>
      </c>
      <c r="R311">
        <v>40.031489230432598</v>
      </c>
      <c r="S311" s="1">
        <f>(Table2[[#This Row],[Close Price]]-Table2[[#This Row],[20D EMA]])/Table2[[#This Row],[20D EMA]]</f>
        <v>-2.2729745905653086E-2</v>
      </c>
      <c r="T311" s="1">
        <f>(Table2[[#This Row],[Close Price]]-Table2[[#This Row],[50D EMA]])/Table2[[#This Row],[50D EMA]]</f>
        <v>-4.3148106294925999E-2</v>
      </c>
      <c r="U311" s="1">
        <f>(Table2[[#This Row],[Close Price]]-Table2[[#This Row],[200D EMA]])/Table2[[#This Row],[200D EMA]]</f>
        <v>5.3769089964166024E-2</v>
      </c>
      <c r="V311">
        <v>0.36463541374261699</v>
      </c>
      <c r="W311">
        <v>711.9</v>
      </c>
      <c r="X311">
        <v>725.15</v>
      </c>
      <c r="Y311">
        <v>710.05</v>
      </c>
      <c r="Z311">
        <v>725.55</v>
      </c>
      <c r="AA311">
        <v>705</v>
      </c>
      <c r="AB311">
        <v>748.3</v>
      </c>
      <c r="AC311" s="1">
        <f>(Table2[[#This Row],[Close Price]]/Table2[[#This Row],[Day Low]])-1</f>
        <v>9.2007304396686251E-3</v>
      </c>
      <c r="AD311" s="1">
        <f>(Table2[[#This Row],[Day High]]/Table2[[#This Row],[Close Price]])-1</f>
        <v>9.3256315679586255E-3</v>
      </c>
      <c r="AE311" s="1">
        <f>(Table2[[#This Row],[Close Price]]/Table2[[#This Row],[Current Week Low]])-1</f>
        <v>1.1830152806140637E-2</v>
      </c>
      <c r="AF311" s="1">
        <f>(Table2[[#This Row],[Current Week High]]/Table2[[#This Row],[Close Price]])-1</f>
        <v>9.8823856914189712E-3</v>
      </c>
      <c r="AG311" s="1">
        <f>(Table2[[#This Row],[Close Price]]/Table2[[#This Row],[Current Month Low]])-1</f>
        <v>1.9078014184397141E-2</v>
      </c>
      <c r="AH311" s="1">
        <f>(Table2[[#This Row],[Current Month High]]/Table2[[#This Row],[Close Price]])-1</f>
        <v>4.1547776463219277E-2</v>
      </c>
      <c r="AI311">
        <v>22.026585009395198</v>
      </c>
      <c r="AJ311">
        <v>51.173066806943702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0.02</v>
      </c>
      <c r="AM311" t="s">
        <v>3180</v>
      </c>
      <c r="AN311">
        <v>-2.4900000000000002</v>
      </c>
      <c r="AO311" t="s">
        <v>3181</v>
      </c>
      <c r="AP311">
        <v>-2.479410889102E-3</v>
      </c>
      <c r="AQ311">
        <f>(Table2[[#This Row],[Sharpe Ratio]]-AVERAGE(Table2[Sharpe Ratio]))/_xlfn.STDEV.P(Table2[Sharpe Ratio])</f>
        <v>-0.70882068433108358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253</v>
      </c>
      <c r="AT311">
        <f>_xlfn.RANK.AVG(Table2[[#This Row],[6M Return vs Nifty Z-Score]],Table2[6M Return vs Nifty Z-Score])</f>
        <v>171</v>
      </c>
      <c r="AU311">
        <f>_xlfn.RANK.AVG(Table2[[#This Row],[Sharpe Ratio Z-Score]],Table2[Sharpe Ratio Z-Score])</f>
        <v>570</v>
      </c>
      <c r="AV311">
        <f>(Table2[[#This Row],[Rank 1Y]]+Table2[[#This Row],[Rank 6M]]+Table2[[#This Row],[Rank Sharpe]])/3</f>
        <v>331.33333333333331</v>
      </c>
    </row>
    <row r="312" spans="1:48" x14ac:dyDescent="0.3">
      <c r="A312" t="s">
        <v>973</v>
      </c>
      <c r="B312" t="s">
        <v>974</v>
      </c>
      <c r="C312" t="s">
        <v>3133</v>
      </c>
      <c r="D312" t="s">
        <v>51</v>
      </c>
      <c r="E312">
        <v>14760.325639799999</v>
      </c>
      <c r="F312">
        <v>6409</v>
      </c>
      <c r="G312">
        <v>8.9811439330051694</v>
      </c>
      <c r="H312">
        <f>(Table2[[#This Row],[1Y Return vs Nifty]]-AVERAGE(Table2[1Y Return vs Nifty]))/_xlfn.STDEV.P(Table2[1Y Return vs Nifty])</f>
        <v>-0.1692401325372492</v>
      </c>
      <c r="I312">
        <v>-4.6856735332386199</v>
      </c>
      <c r="J312">
        <f>(Table2[[#This Row],[1M Return vs Nifty]]-AVERAGE(Table2[1M Return vs Nifty]))/_xlfn.STDEV.P(Table2[1M Return vs Nifty])</f>
        <v>-0.40107954572483223</v>
      </c>
      <c r="K312">
        <v>19.8764096855178</v>
      </c>
      <c r="L312">
        <f>(Table2[[#This Row],[6M Return vs Nifty]]-AVERAGE(Table2[6M Return vs Nifty]))/_xlfn.STDEV.P(Table2[6M Return vs Nifty])</f>
        <v>0.46846702033341719</v>
      </c>
      <c r="M312">
        <v>-3.2042548564058202</v>
      </c>
      <c r="N312">
        <f>(Table2[[#This Row],[1W Return vs Nifty]]-AVERAGE(Table2[1W Return vs Nifty]))/_xlfn.STDEV.P(Table2[1W Return vs Nifty])</f>
        <v>-0.90076780948016177</v>
      </c>
      <c r="O312">
        <v>6605.97</v>
      </c>
      <c r="P312">
        <v>6715.4869021643099</v>
      </c>
      <c r="Q312">
        <v>6176.6186736546497</v>
      </c>
      <c r="R312">
        <v>36.900577141144801</v>
      </c>
      <c r="S312" s="1">
        <f>(Table2[[#This Row],[Close Price]]-Table2[[#This Row],[20D EMA]])/Table2[[#This Row],[20D EMA]]</f>
        <v>-2.9816968590532542E-2</v>
      </c>
      <c r="T312" s="1">
        <f>(Table2[[#This Row],[Close Price]]-Table2[[#This Row],[50D EMA]])/Table2[[#This Row],[50D EMA]]</f>
        <v>-4.5638820629005074E-2</v>
      </c>
      <c r="U312" s="1">
        <f>(Table2[[#This Row],[Close Price]]-Table2[[#This Row],[200D EMA]])/Table2[[#This Row],[200D EMA]]</f>
        <v>3.7622741280198276E-2</v>
      </c>
      <c r="V312">
        <v>0.41184005939503399</v>
      </c>
      <c r="W312">
        <v>6284</v>
      </c>
      <c r="X312">
        <v>6429.9</v>
      </c>
      <c r="Y312">
        <v>6272.05</v>
      </c>
      <c r="Z312">
        <v>6430.05</v>
      </c>
      <c r="AA312">
        <v>6272.05</v>
      </c>
      <c r="AB312">
        <v>6899</v>
      </c>
      <c r="AC312" s="1">
        <f>(Table2[[#This Row],[Close Price]]/Table2[[#This Row],[Day Low]])-1</f>
        <v>1.9891788669637256E-2</v>
      </c>
      <c r="AD312" s="1">
        <f>(Table2[[#This Row],[Day High]]/Table2[[#This Row],[Close Price]])-1</f>
        <v>3.2610391636760383E-3</v>
      </c>
      <c r="AE312" s="1">
        <f>(Table2[[#This Row],[Close Price]]/Table2[[#This Row],[Current Week Low]])-1</f>
        <v>2.1834966239108411E-2</v>
      </c>
      <c r="AF312" s="1">
        <f>(Table2[[#This Row],[Current Week High]]/Table2[[#This Row],[Close Price]])-1</f>
        <v>3.2844437509751412E-3</v>
      </c>
      <c r="AG312" s="1">
        <f>(Table2[[#This Row],[Close Price]]/Table2[[#This Row],[Current Month Low]])-1</f>
        <v>2.1834966239108411E-2</v>
      </c>
      <c r="AH312" s="1">
        <f>(Table2[[#This Row],[Current Month High]]/Table2[[#This Row],[Close Price]])-1</f>
        <v>7.6454985177094814E-2</v>
      </c>
      <c r="AI312">
        <v>18.583242315493798</v>
      </c>
      <c r="AJ312">
        <v>36.534614701310197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-0.03</v>
      </c>
      <c r="AM312" t="s">
        <v>3181</v>
      </c>
      <c r="AN312">
        <v>0.59</v>
      </c>
      <c r="AO312" t="s">
        <v>3180</v>
      </c>
      <c r="AP312">
        <v>1.9697232804031E-2</v>
      </c>
      <c r="AQ312">
        <f>(Table2[[#This Row],[Sharpe Ratio]]-AVERAGE(Table2[Sharpe Ratio]))/_xlfn.STDEV.P(Table2[Sharpe Ratio])</f>
        <v>-0.44724936680748023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359</v>
      </c>
      <c r="AT312">
        <f>_xlfn.RANK.AVG(Table2[[#This Row],[6M Return vs Nifty Z-Score]],Table2[6M Return vs Nifty Z-Score])</f>
        <v>184</v>
      </c>
      <c r="AU312">
        <f>_xlfn.RANK.AVG(Table2[[#This Row],[Sharpe Ratio Z-Score]],Table2[Sharpe Ratio Z-Score])</f>
        <v>456</v>
      </c>
      <c r="AV312">
        <f>(Table2[[#This Row],[Rank 1Y]]+Table2[[#This Row],[Rank 6M]]+Table2[[#This Row],[Rank Sharpe]])/3</f>
        <v>333</v>
      </c>
    </row>
    <row r="313" spans="1:48" x14ac:dyDescent="0.3">
      <c r="A313" t="s">
        <v>154</v>
      </c>
      <c r="B313" t="s">
        <v>155</v>
      </c>
      <c r="C313" t="s">
        <v>3128</v>
      </c>
      <c r="D313" t="s">
        <v>21</v>
      </c>
      <c r="E313">
        <v>165062.47406740001</v>
      </c>
      <c r="F313">
        <v>1687</v>
      </c>
      <c r="G313">
        <v>25.384930217297299</v>
      </c>
      <c r="H313">
        <f>(Table2[[#This Row],[1Y Return vs Nifty]]-AVERAGE(Table2[1Y Return vs Nifty]))/_xlfn.STDEV.P(Table2[1Y Return vs Nifty])</f>
        <v>0.14397406515351335</v>
      </c>
      <c r="I313">
        <v>7.2369997248238898</v>
      </c>
      <c r="J313">
        <f>(Table2[[#This Row],[1M Return vs Nifty]]-AVERAGE(Table2[1M Return vs Nifty]))/_xlfn.STDEV.P(Table2[1M Return vs Nifty])</f>
        <v>0.91775807296982448</v>
      </c>
      <c r="K313">
        <v>25.381979287013301</v>
      </c>
      <c r="L313">
        <f>(Table2[[#This Row],[6M Return vs Nifty]]-AVERAGE(Table2[6M Return vs Nifty]))/_xlfn.STDEV.P(Table2[6M Return vs Nifty])</f>
        <v>0.65380378342557344</v>
      </c>
      <c r="M313">
        <v>5.3213954943715898</v>
      </c>
      <c r="N313">
        <f>(Table2[[#This Row],[1W Return vs Nifty]]-AVERAGE(Table2[1W Return vs Nifty]))/_xlfn.STDEV.P(Table2[1W Return vs Nifty])</f>
        <v>0.83764105916322729</v>
      </c>
      <c r="O313">
        <v>1669.95</v>
      </c>
      <c r="P313">
        <v>1641.22384748983</v>
      </c>
      <c r="Q313">
        <v>1475.83783156557</v>
      </c>
      <c r="R313">
        <v>54.081407238185598</v>
      </c>
      <c r="S313" s="1">
        <f>(Table2[[#This Row],[Close Price]]-Table2[[#This Row],[20D EMA]])/Table2[[#This Row],[20D EMA]]</f>
        <v>1.0209886523548583E-2</v>
      </c>
      <c r="T313" s="1">
        <f>(Table2[[#This Row],[Close Price]]-Table2[[#This Row],[50D EMA]])/Table2[[#This Row],[50D EMA]]</f>
        <v>2.7891474146066297E-2</v>
      </c>
      <c r="U313" s="1">
        <f>(Table2[[#This Row],[Close Price]]-Table2[[#This Row],[200D EMA]])/Table2[[#This Row],[200D EMA]]</f>
        <v>0.14307951992965851</v>
      </c>
      <c r="V313">
        <v>0.84683152542060802</v>
      </c>
      <c r="W313">
        <v>1684</v>
      </c>
      <c r="X313">
        <v>1710.5</v>
      </c>
      <c r="Y313">
        <v>1666.05</v>
      </c>
      <c r="Z313">
        <v>1715.45</v>
      </c>
      <c r="AA313">
        <v>1598.8</v>
      </c>
      <c r="AB313">
        <v>1715.5</v>
      </c>
      <c r="AC313" s="1">
        <f>(Table2[[#This Row],[Close Price]]/Table2[[#This Row],[Day Low]])-1</f>
        <v>1.7814726840854611E-3</v>
      </c>
      <c r="AD313" s="1">
        <f>(Table2[[#This Row],[Day High]]/Table2[[#This Row],[Close Price]])-1</f>
        <v>1.3930053349140437E-2</v>
      </c>
      <c r="AE313" s="1">
        <f>(Table2[[#This Row],[Close Price]]/Table2[[#This Row],[Current Week Low]])-1</f>
        <v>1.2574652621470062E-2</v>
      </c>
      <c r="AF313" s="1">
        <f>(Table2[[#This Row],[Current Week High]]/Table2[[#This Row],[Close Price]])-1</f>
        <v>1.6864256075874273E-2</v>
      </c>
      <c r="AG313" s="1">
        <f>(Table2[[#This Row],[Close Price]]/Table2[[#This Row],[Current Month Low]])-1</f>
        <v>5.516637478108577E-2</v>
      </c>
      <c r="AH313" s="1">
        <f>(Table2[[#This Row],[Current Month High]]/Table2[[#This Row],[Close Price]])-1</f>
        <v>1.6893894487255423E-2</v>
      </c>
      <c r="AI313">
        <v>4.4368701837581304</v>
      </c>
      <c r="AJ313">
        <v>49.556737588652403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0.01</v>
      </c>
      <c r="AM313" t="s">
        <v>3180</v>
      </c>
      <c r="AN313">
        <v>-1.72</v>
      </c>
      <c r="AO313" t="s">
        <v>3181</v>
      </c>
      <c r="AP313">
        <v>-1.6493047552868002E-2</v>
      </c>
      <c r="AQ313">
        <f>(Table2[[#This Row],[Sharpe Ratio]]-AVERAGE(Table2[Sharpe Ratio]))/_xlfn.STDEV.P(Table2[Sharpe Ratio])</f>
        <v>-0.87411014184143654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1.679066838870702</v>
      </c>
      <c r="AS313">
        <f>_xlfn.RANK.AVG(Table2[[#This Row],[1Y Return vs Nifty Z-Score]],Table2[1Y Return vs Nifty Z-Score])</f>
        <v>261</v>
      </c>
      <c r="AT313">
        <f>_xlfn.RANK.AVG(Table2[[#This Row],[6M Return vs Nifty Z-Score]],Table2[6M Return vs Nifty Z-Score])</f>
        <v>147</v>
      </c>
      <c r="AU313">
        <f>_xlfn.RANK.AVG(Table2[[#This Row],[Sharpe Ratio Z-Score]],Table2[Sharpe Ratio Z-Score])</f>
        <v>595</v>
      </c>
      <c r="AV313">
        <f>(Table2[[#This Row],[Rank 1Y]]+Table2[[#This Row],[Rank 6M]]+Table2[[#This Row],[Rank Sharpe]])/3</f>
        <v>334.33333333333331</v>
      </c>
    </row>
    <row r="314" spans="1:48" x14ac:dyDescent="0.3">
      <c r="A314" t="s">
        <v>1893</v>
      </c>
      <c r="B314" t="s">
        <v>1894</v>
      </c>
      <c r="C314" t="s">
        <v>3128</v>
      </c>
      <c r="D314" t="s">
        <v>241</v>
      </c>
      <c r="E314">
        <v>3819.5547524399999</v>
      </c>
      <c r="F314">
        <v>1399.1</v>
      </c>
      <c r="G314">
        <v>3.05403901672</v>
      </c>
      <c r="H314">
        <f>(Table2[[#This Row],[1Y Return vs Nifty]]-AVERAGE(Table2[1Y Return vs Nifty]))/_xlfn.STDEV.P(Table2[1Y Return vs Nifty])</f>
        <v>-0.28241238306583166</v>
      </c>
      <c r="I314">
        <v>5.9720423260016799</v>
      </c>
      <c r="J314">
        <f>(Table2[[#This Row],[1M Return vs Nifty]]-AVERAGE(Table2[1M Return vs Nifty]))/_xlfn.STDEV.P(Table2[1M Return vs Nifty])</f>
        <v>0.77783363090019642</v>
      </c>
      <c r="K314">
        <v>7.1335316873602395E-2</v>
      </c>
      <c r="L314">
        <f>(Table2[[#This Row],[6M Return vs Nifty]]-AVERAGE(Table2[6M Return vs Nifty]))/_xlfn.STDEV.P(Table2[6M Return vs Nifty])</f>
        <v>-0.19824117554278833</v>
      </c>
      <c r="M314">
        <v>1.72864638826592</v>
      </c>
      <c r="N314">
        <f>(Table2[[#This Row],[1W Return vs Nifty]]-AVERAGE(Table2[1W Return vs Nifty]))/_xlfn.STDEV.P(Table2[1W Return vs Nifty])</f>
        <v>0.10506739593585901</v>
      </c>
      <c r="O314">
        <v>1412.02</v>
      </c>
      <c r="P314">
        <v>1399.33627170625</v>
      </c>
      <c r="Q314">
        <v>1289.05771841965</v>
      </c>
      <c r="R314">
        <v>38.247150756761798</v>
      </c>
      <c r="S314" s="1">
        <f>(Table2[[#This Row],[Close Price]]-Table2[[#This Row],[20D EMA]])/Table2[[#This Row],[20D EMA]]</f>
        <v>-9.1500120394895773E-3</v>
      </c>
      <c r="T314" s="1">
        <f>(Table2[[#This Row],[Close Price]]-Table2[[#This Row],[50D EMA]])/Table2[[#This Row],[50D EMA]]</f>
        <v>-1.6884555272911157E-4</v>
      </c>
      <c r="U314" s="1">
        <f>(Table2[[#This Row],[Close Price]]-Table2[[#This Row],[200D EMA]])/Table2[[#This Row],[200D EMA]]</f>
        <v>8.5366450243406333E-2</v>
      </c>
      <c r="V314">
        <v>0.94107302759469702</v>
      </c>
      <c r="W314">
        <v>1371.2</v>
      </c>
      <c r="X314">
        <v>1420.9</v>
      </c>
      <c r="Y314">
        <v>1371.2</v>
      </c>
      <c r="Z314">
        <v>1420.9</v>
      </c>
      <c r="AA314">
        <v>1371.2</v>
      </c>
      <c r="AB314">
        <v>1429.3</v>
      </c>
      <c r="AC314" s="1">
        <f>(Table2[[#This Row],[Close Price]]/Table2[[#This Row],[Day Low]])-1</f>
        <v>2.0347141190198315E-2</v>
      </c>
      <c r="AD314" s="1">
        <f>(Table2[[#This Row],[Day High]]/Table2[[#This Row],[Close Price]])-1</f>
        <v>1.5581445214781109E-2</v>
      </c>
      <c r="AE314" s="1">
        <f>(Table2[[#This Row],[Close Price]]/Table2[[#This Row],[Current Week Low]])-1</f>
        <v>2.0347141190198315E-2</v>
      </c>
      <c r="AF314" s="1">
        <f>(Table2[[#This Row],[Current Week High]]/Table2[[#This Row],[Close Price]])-1</f>
        <v>1.5581445214781109E-2</v>
      </c>
      <c r="AG314" s="1">
        <f>(Table2[[#This Row],[Close Price]]/Table2[[#This Row],[Current Month Low]])-1</f>
        <v>2.0347141190198315E-2</v>
      </c>
      <c r="AH314" s="1">
        <f>(Table2[[#This Row],[Current Month High]]/Table2[[#This Row],[Close Price]])-1</f>
        <v>2.1585304838825037E-2</v>
      </c>
      <c r="AI314">
        <v>10.9856336216138</v>
      </c>
      <c r="AJ314">
        <v>48.508650886317703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</v>
      </c>
      <c r="AM314" t="s">
        <v>3182</v>
      </c>
      <c r="AN314">
        <v>-7.48</v>
      </c>
      <c r="AO314" t="s">
        <v>3181</v>
      </c>
      <c r="AP314">
        <v>9.7864983527314001E-2</v>
      </c>
      <c r="AQ314">
        <f>(Table2[[#This Row],[Sharpe Ratio]]-AVERAGE(Table2[Sharpe Ratio]))/_xlfn.STDEV.P(Table2[Sharpe Ratio])</f>
        <v>0.47473151666033553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0.87697898488777104</v>
      </c>
      <c r="AS314">
        <f>_xlfn.RANK.AVG(Table2[[#This Row],[1Y Return vs Nifty Z-Score]],Table2[1Y Return vs Nifty Z-Score])</f>
        <v>406</v>
      </c>
      <c r="AT314">
        <f>_xlfn.RANK.AVG(Table2[[#This Row],[6M Return vs Nifty Z-Score]],Table2[6M Return vs Nifty Z-Score])</f>
        <v>374</v>
      </c>
      <c r="AU314">
        <f>_xlfn.RANK.AVG(Table2[[#This Row],[Sharpe Ratio Z-Score]],Table2[Sharpe Ratio Z-Score])</f>
        <v>228</v>
      </c>
      <c r="AV314">
        <f>(Table2[[#This Row],[Rank 1Y]]+Table2[[#This Row],[Rank 6M]]+Table2[[#This Row],[Rank Sharpe]])/3</f>
        <v>336</v>
      </c>
    </row>
    <row r="315" spans="1:48" x14ac:dyDescent="0.3">
      <c r="A315" t="s">
        <v>377</v>
      </c>
      <c r="B315" t="s">
        <v>378</v>
      </c>
      <c r="C315" t="s">
        <v>3138</v>
      </c>
      <c r="D315" t="s">
        <v>85</v>
      </c>
      <c r="E315">
        <v>62806.753066240002</v>
      </c>
      <c r="F315">
        <v>303.2</v>
      </c>
      <c r="G315">
        <v>26.9671044116077</v>
      </c>
      <c r="H315">
        <f>(Table2[[#This Row],[1Y Return vs Nifty]]-AVERAGE(Table2[1Y Return vs Nifty]))/_xlfn.STDEV.P(Table2[1Y Return vs Nifty])</f>
        <v>0.17418412838461608</v>
      </c>
      <c r="I315">
        <v>-0.65902595924526797</v>
      </c>
      <c r="J315">
        <f>(Table2[[#This Row],[1M Return vs Nifty]]-AVERAGE(Table2[1M Return vs Nifty]))/_xlfn.STDEV.P(Table2[1M Return vs Nifty])</f>
        <v>4.4331829967852725E-2</v>
      </c>
      <c r="K315">
        <v>13.4776399296631</v>
      </c>
      <c r="L315">
        <f>(Table2[[#This Row],[6M Return vs Nifty]]-AVERAGE(Table2[6M Return vs Nifty]))/_xlfn.STDEV.P(Table2[6M Return vs Nifty])</f>
        <v>0.25306201046850541</v>
      </c>
      <c r="M315">
        <v>0.58807429614462803</v>
      </c>
      <c r="N315">
        <f>(Table2[[#This Row],[1W Return vs Nifty]]-AVERAGE(Table2[1W Return vs Nifty]))/_xlfn.STDEV.P(Table2[1W Return vs Nifty])</f>
        <v>-0.12749910147978963</v>
      </c>
      <c r="O315">
        <v>311.07</v>
      </c>
      <c r="P315">
        <v>315.896903076672</v>
      </c>
      <c r="Q315">
        <v>284.00414012961602</v>
      </c>
      <c r="R315">
        <v>41.739163672165098</v>
      </c>
      <c r="S315" s="1">
        <f>(Table2[[#This Row],[Close Price]]-Table2[[#This Row],[20D EMA]])/Table2[[#This Row],[20D EMA]]</f>
        <v>-2.5299771755553428E-2</v>
      </c>
      <c r="T315" s="1">
        <f>(Table2[[#This Row],[Close Price]]-Table2[[#This Row],[50D EMA]])/Table2[[#This Row],[50D EMA]]</f>
        <v>-4.0193186299108237E-2</v>
      </c>
      <c r="U315" s="1">
        <f>(Table2[[#This Row],[Close Price]]-Table2[[#This Row],[200D EMA]])/Table2[[#This Row],[200D EMA]]</f>
        <v>6.7590070558912321E-2</v>
      </c>
      <c r="V315">
        <v>1.2200681101559501</v>
      </c>
      <c r="W315">
        <v>301.85000000000002</v>
      </c>
      <c r="X315">
        <v>311.95</v>
      </c>
      <c r="Y315">
        <v>300.8</v>
      </c>
      <c r="Z315">
        <v>311.95</v>
      </c>
      <c r="AA315">
        <v>300.8</v>
      </c>
      <c r="AB315">
        <v>323.39999999999998</v>
      </c>
      <c r="AC315" s="1">
        <f>(Table2[[#This Row],[Close Price]]/Table2[[#This Row],[Day Low]])-1</f>
        <v>4.4724200761967481E-3</v>
      </c>
      <c r="AD315" s="1">
        <f>(Table2[[#This Row],[Day High]]/Table2[[#This Row],[Close Price]])-1</f>
        <v>2.8858839050131868E-2</v>
      </c>
      <c r="AE315" s="1">
        <f>(Table2[[#This Row],[Close Price]]/Table2[[#This Row],[Current Week Low]])-1</f>
        <v>7.9787234042552058E-3</v>
      </c>
      <c r="AF315" s="1">
        <f>(Table2[[#This Row],[Current Week High]]/Table2[[#This Row],[Close Price]])-1</f>
        <v>2.8858839050131868E-2</v>
      </c>
      <c r="AG315" s="1">
        <f>(Table2[[#This Row],[Close Price]]/Table2[[#This Row],[Current Month Low]])-1</f>
        <v>7.9787234042552058E-3</v>
      </c>
      <c r="AH315" s="1">
        <f>(Table2[[#This Row],[Current Month High]]/Table2[[#This Row],[Close Price]])-1</f>
        <v>6.6622691292876013E-2</v>
      </c>
      <c r="AI315">
        <v>19.046833773086998</v>
      </c>
      <c r="AJ315">
        <v>54.300254452926197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7.0000000000000007E-2</v>
      </c>
      <c r="AM315" t="s">
        <v>3180</v>
      </c>
      <c r="AN315">
        <v>7.86</v>
      </c>
      <c r="AO315" t="s">
        <v>3180</v>
      </c>
      <c r="AQ315">
        <f>(Table2[[#This Row],[Sharpe Ratio]]-AVERAGE(Table2[Sharpe Ratio]))/_xlfn.STDEV.P(Table2[Sharpe Ratio])</f>
        <v>-0.67957627828303946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249</v>
      </c>
      <c r="AT315">
        <f>_xlfn.RANK.AVG(Table2[[#This Row],[6M Return vs Nifty Z-Score]],Table2[6M Return vs Nifty Z-Score])</f>
        <v>223</v>
      </c>
      <c r="AU315">
        <f>_xlfn.RANK.AVG(Table2[[#This Row],[Sharpe Ratio Z-Score]],Table2[Sharpe Ratio Z-Score])</f>
        <v>538</v>
      </c>
      <c r="AV315">
        <f>(Table2[[#This Row],[Rank 1Y]]+Table2[[#This Row],[Rank 6M]]+Table2[[#This Row],[Rank Sharpe]])/3</f>
        <v>336.66666666666669</v>
      </c>
    </row>
    <row r="316" spans="1:48" x14ac:dyDescent="0.3">
      <c r="A316" t="s">
        <v>256</v>
      </c>
      <c r="B316" t="s">
        <v>257</v>
      </c>
      <c r="C316" t="s">
        <v>3139</v>
      </c>
      <c r="D316" t="s">
        <v>251</v>
      </c>
      <c r="E316">
        <v>97799.386415375004</v>
      </c>
      <c r="F316">
        <v>6502.75</v>
      </c>
      <c r="G316">
        <v>3.9455769869060999</v>
      </c>
      <c r="H316">
        <f>(Table2[[#This Row],[1Y Return vs Nifty]]-AVERAGE(Table2[1Y Return vs Nifty]))/_xlfn.STDEV.P(Table2[1Y Return vs Nifty])</f>
        <v>-0.26538934062897146</v>
      </c>
      <c r="I316">
        <v>-4.6487775167096199</v>
      </c>
      <c r="J316">
        <f>(Table2[[#This Row],[1M Return vs Nifty]]-AVERAGE(Table2[1M Return vs Nifty]))/_xlfn.STDEV.P(Table2[1M Return vs Nifty])</f>
        <v>-0.39699825845601278</v>
      </c>
      <c r="K316">
        <v>-7.1721663738759496</v>
      </c>
      <c r="L316">
        <f>(Table2[[#This Row],[6M Return vs Nifty]]-AVERAGE(Table2[6M Return vs Nifty]))/_xlfn.STDEV.P(Table2[6M Return vs Nifty])</f>
        <v>-0.44208282209129757</v>
      </c>
      <c r="M316">
        <v>4.1792987736307996</v>
      </c>
      <c r="N316">
        <f>(Table2[[#This Row],[1W Return vs Nifty]]-AVERAGE(Table2[1W Return vs Nifty]))/_xlfn.STDEV.P(Table2[1W Return vs Nifty])</f>
        <v>0.60476368482857845</v>
      </c>
      <c r="O316">
        <v>6707.99</v>
      </c>
      <c r="P316">
        <v>6765.6830535447398</v>
      </c>
      <c r="Q316">
        <v>6220.5934098479602</v>
      </c>
      <c r="R316">
        <v>36.845052726003601</v>
      </c>
      <c r="S316" s="1">
        <f>(Table2[[#This Row],[Close Price]]-Table2[[#This Row],[20D EMA]])/Table2[[#This Row],[20D EMA]]</f>
        <v>-3.059634853361436E-2</v>
      </c>
      <c r="T316" s="1">
        <f>(Table2[[#This Row],[Close Price]]-Table2[[#This Row],[50D EMA]])/Table2[[#This Row],[50D EMA]]</f>
        <v>-3.886275065855789E-2</v>
      </c>
      <c r="U316" s="1">
        <f>(Table2[[#This Row],[Close Price]]-Table2[[#This Row],[200D EMA]])/Table2[[#This Row],[200D EMA]]</f>
        <v>4.5358468487162566E-2</v>
      </c>
      <c r="V316">
        <v>0.65685163099743704</v>
      </c>
      <c r="W316">
        <v>6486.1</v>
      </c>
      <c r="X316">
        <v>6756</v>
      </c>
      <c r="Y316">
        <v>6486.1</v>
      </c>
      <c r="Z316">
        <v>6798.75</v>
      </c>
      <c r="AA316">
        <v>6371.4</v>
      </c>
      <c r="AB316">
        <v>6950</v>
      </c>
      <c r="AC316" s="1">
        <f>(Table2[[#This Row],[Close Price]]/Table2[[#This Row],[Day Low]])-1</f>
        <v>2.5670279520821904E-3</v>
      </c>
      <c r="AD316" s="1">
        <f>(Table2[[#This Row],[Day High]]/Table2[[#This Row],[Close Price]])-1</f>
        <v>3.8945061704663386E-2</v>
      </c>
      <c r="AE316" s="1">
        <f>(Table2[[#This Row],[Close Price]]/Table2[[#This Row],[Current Week Low]])-1</f>
        <v>2.5670279520821904E-3</v>
      </c>
      <c r="AF316" s="1">
        <f>(Table2[[#This Row],[Current Week High]]/Table2[[#This Row],[Close Price]])-1</f>
        <v>4.5519203413940224E-2</v>
      </c>
      <c r="AG316" s="1">
        <f>(Table2[[#This Row],[Close Price]]/Table2[[#This Row],[Current Month Low]])-1</f>
        <v>2.0615563298490125E-2</v>
      </c>
      <c r="AH316" s="1">
        <f>(Table2[[#This Row],[Current Month High]]/Table2[[#This Row],[Close Price]])-1</f>
        <v>6.8778593671908084E-2</v>
      </c>
      <c r="AI316">
        <v>16.950520933451202</v>
      </c>
      <c r="AJ316">
        <v>71.079978952907098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0.03</v>
      </c>
      <c r="AM316" t="s">
        <v>3180</v>
      </c>
      <c r="AN316">
        <v>0.73</v>
      </c>
      <c r="AO316" t="s">
        <v>3180</v>
      </c>
      <c r="AP316">
        <v>0.125370591759315</v>
      </c>
      <c r="AQ316">
        <f>(Table2[[#This Row],[Sharpe Ratio]]-AVERAGE(Table2[Sharpe Ratio]))/_xlfn.STDEV.P(Table2[Sharpe Ratio])</f>
        <v>0.79915744350878848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401</v>
      </c>
      <c r="AT316">
        <f>_xlfn.RANK.AVG(Table2[[#This Row],[6M Return vs Nifty Z-Score]],Table2[6M Return vs Nifty Z-Score])</f>
        <v>459</v>
      </c>
      <c r="AU316">
        <f>_xlfn.RANK.AVG(Table2[[#This Row],[Sharpe Ratio Z-Score]],Table2[Sharpe Ratio Z-Score])</f>
        <v>151</v>
      </c>
      <c r="AV316">
        <f>(Table2[[#This Row],[Rank 1Y]]+Table2[[#This Row],[Rank 6M]]+Table2[[#This Row],[Rank Sharpe]])/3</f>
        <v>337</v>
      </c>
    </row>
    <row r="317" spans="1:48" x14ac:dyDescent="0.3">
      <c r="A317" t="s">
        <v>266</v>
      </c>
      <c r="B317" t="s">
        <v>267</v>
      </c>
      <c r="C317" t="s">
        <v>3133</v>
      </c>
      <c r="D317" t="s">
        <v>51</v>
      </c>
      <c r="E317">
        <v>95567.073200250001</v>
      </c>
      <c r="F317">
        <v>949.75</v>
      </c>
      <c r="G317">
        <v>30.043274738098699</v>
      </c>
      <c r="H317">
        <f>(Table2[[#This Row],[1Y Return vs Nifty]]-AVERAGE(Table2[1Y Return vs Nifty]))/_xlfn.STDEV.P(Table2[1Y Return vs Nifty])</f>
        <v>0.23292058130308857</v>
      </c>
      <c r="I317">
        <v>-5.1378431726150904</v>
      </c>
      <c r="J317">
        <f>(Table2[[#This Row],[1M Return vs Nifty]]-AVERAGE(Table2[1M Return vs Nifty]))/_xlfn.STDEV.P(Table2[1M Return vs Nifty])</f>
        <v>-0.45109671197049966</v>
      </c>
      <c r="K317">
        <v>-12.5967331293234</v>
      </c>
      <c r="L317">
        <f>(Table2[[#This Row],[6M Return vs Nifty]]-AVERAGE(Table2[6M Return vs Nifty]))/_xlfn.STDEV.P(Table2[6M Return vs Nifty])</f>
        <v>-0.62469274556930743</v>
      </c>
      <c r="M317">
        <v>-1.7658602835964099</v>
      </c>
      <c r="N317">
        <f>(Table2[[#This Row],[1W Return vs Nifty]]-AVERAGE(Table2[1W Return vs Nifty]))/_xlfn.STDEV.P(Table2[1W Return vs Nifty])</f>
        <v>-0.60747430351877918</v>
      </c>
      <c r="O317">
        <v>997.99</v>
      </c>
      <c r="P317">
        <v>1039.7941985171001</v>
      </c>
      <c r="Q317">
        <v>997.177494574511</v>
      </c>
      <c r="R317">
        <v>22.056156949660402</v>
      </c>
      <c r="S317" s="1">
        <f>(Table2[[#This Row],[Close Price]]-Table2[[#This Row],[20D EMA]])/Table2[[#This Row],[20D EMA]]</f>
        <v>-4.833715768695078E-2</v>
      </c>
      <c r="T317" s="1">
        <f>(Table2[[#This Row],[Close Price]]-Table2[[#This Row],[50D EMA]])/Table2[[#This Row],[50D EMA]]</f>
        <v>-8.6598096667125465E-2</v>
      </c>
      <c r="U317" s="1">
        <f>(Table2[[#This Row],[Close Price]]-Table2[[#This Row],[200D EMA]])/Table2[[#This Row],[200D EMA]]</f>
        <v>-4.756173783760332E-2</v>
      </c>
      <c r="V317">
        <v>0.52918477212830095</v>
      </c>
      <c r="W317">
        <v>933</v>
      </c>
      <c r="X317">
        <v>990</v>
      </c>
      <c r="Y317">
        <v>933</v>
      </c>
      <c r="Z317">
        <v>990</v>
      </c>
      <c r="AA317">
        <v>933</v>
      </c>
      <c r="AB317">
        <v>1013.9</v>
      </c>
      <c r="AC317" s="1">
        <f>(Table2[[#This Row],[Close Price]]/Table2[[#This Row],[Day Low]])-1</f>
        <v>1.7952840300107242E-2</v>
      </c>
      <c r="AD317" s="1">
        <f>(Table2[[#This Row],[Day High]]/Table2[[#This Row],[Close Price]])-1</f>
        <v>4.2379573571992735E-2</v>
      </c>
      <c r="AE317" s="1">
        <f>(Table2[[#This Row],[Close Price]]/Table2[[#This Row],[Current Week Low]])-1</f>
        <v>1.7952840300107242E-2</v>
      </c>
      <c r="AF317" s="1">
        <f>(Table2[[#This Row],[Current Week High]]/Table2[[#This Row],[Close Price]])-1</f>
        <v>4.2379573571992735E-2</v>
      </c>
      <c r="AG317" s="1">
        <f>(Table2[[#This Row],[Close Price]]/Table2[[#This Row],[Current Month Low]])-1</f>
        <v>1.7952840300107242E-2</v>
      </c>
      <c r="AH317" s="1">
        <f>(Table2[[#This Row],[Current Month High]]/Table2[[#This Row],[Close Price]])-1</f>
        <v>6.7544090550144764E-2</v>
      </c>
      <c r="AI317">
        <v>39.436693866806998</v>
      </c>
      <c r="AJ317">
        <v>54.167681194708202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-0.13</v>
      </c>
      <c r="AM317" t="s">
        <v>3181</v>
      </c>
      <c r="AN317">
        <v>-4.12</v>
      </c>
      <c r="AO317" t="s">
        <v>3181</v>
      </c>
      <c r="AP317">
        <v>9.0621328750439004E-2</v>
      </c>
      <c r="AQ317">
        <f>(Table2[[#This Row],[Sharpe Ratio]]-AVERAGE(Table2[Sharpe Ratio]))/_xlfn.STDEV.P(Table2[Sharpe Ratio])</f>
        <v>0.38929332547633599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229</v>
      </c>
      <c r="AT317">
        <f>_xlfn.RANK.AVG(Table2[[#This Row],[6M Return vs Nifty Z-Score]],Table2[6M Return vs Nifty Z-Score])</f>
        <v>536</v>
      </c>
      <c r="AU317">
        <f>_xlfn.RANK.AVG(Table2[[#This Row],[Sharpe Ratio Z-Score]],Table2[Sharpe Ratio Z-Score])</f>
        <v>248</v>
      </c>
      <c r="AV317">
        <f>(Table2[[#This Row],[Rank 1Y]]+Table2[[#This Row],[Rank 6M]]+Table2[[#This Row],[Rank Sharpe]])/3</f>
        <v>337.66666666666669</v>
      </c>
    </row>
    <row r="318" spans="1:48" x14ac:dyDescent="0.3">
      <c r="A318" t="s">
        <v>488</v>
      </c>
      <c r="B318" t="s">
        <v>489</v>
      </c>
      <c r="C318" t="s">
        <v>3134</v>
      </c>
      <c r="D318" t="s">
        <v>108</v>
      </c>
      <c r="E318">
        <v>42689.364986025001</v>
      </c>
      <c r="F318">
        <v>108.63</v>
      </c>
      <c r="G318">
        <v>19.6810384342566</v>
      </c>
      <c r="H318">
        <f>(Table2[[#This Row],[1Y Return vs Nifty]]-AVERAGE(Table2[1Y Return vs Nifty]))/_xlfn.STDEV.P(Table2[1Y Return vs Nifty])</f>
        <v>3.5063850305690487E-2</v>
      </c>
      <c r="I318">
        <v>-5.14464248667365</v>
      </c>
      <c r="J318">
        <f>(Table2[[#This Row],[1M Return vs Nifty]]-AVERAGE(Table2[1M Return vs Nifty]))/_xlfn.STDEV.P(Table2[1M Return vs Nifty])</f>
        <v>-0.45184882443451307</v>
      </c>
      <c r="K318">
        <v>-20.329914173388701</v>
      </c>
      <c r="L318">
        <f>(Table2[[#This Row],[6M Return vs Nifty]]-AVERAGE(Table2[6M Return vs Nifty]))/_xlfn.STDEV.P(Table2[6M Return vs Nifty])</f>
        <v>-0.88501871487925243</v>
      </c>
      <c r="M318">
        <v>1.18845026151095</v>
      </c>
      <c r="N318">
        <f>(Table2[[#This Row],[1W Return vs Nifty]]-AVERAGE(Table2[1W Return vs Nifty]))/_xlfn.STDEV.P(Table2[1W Return vs Nifty])</f>
        <v>-5.080416714236138E-3</v>
      </c>
      <c r="O318">
        <v>114.14</v>
      </c>
      <c r="P318">
        <v>120.62014551342899</v>
      </c>
      <c r="Q318">
        <v>120.437233069933</v>
      </c>
      <c r="R318">
        <v>33.813232174536402</v>
      </c>
      <c r="S318" s="1">
        <f>(Table2[[#This Row],[Close Price]]-Table2[[#This Row],[20D EMA]])/Table2[[#This Row],[20D EMA]]</f>
        <v>-4.8274049413001618E-2</v>
      </c>
      <c r="T318" s="1">
        <f>(Table2[[#This Row],[Close Price]]-Table2[[#This Row],[50D EMA]])/Table2[[#This Row],[50D EMA]]</f>
        <v>-9.9404170525512259E-2</v>
      </c>
      <c r="U318" s="1">
        <f>(Table2[[#This Row],[Close Price]]-Table2[[#This Row],[200D EMA]])/Table2[[#This Row],[200D EMA]]</f>
        <v>-9.803640260547189E-2</v>
      </c>
      <c r="V318">
        <v>0.51561300912497798</v>
      </c>
      <c r="W318">
        <v>107.65</v>
      </c>
      <c r="X318">
        <v>111.77</v>
      </c>
      <c r="Y318">
        <v>107.65</v>
      </c>
      <c r="Z318">
        <v>111.77</v>
      </c>
      <c r="AA318">
        <v>107.65</v>
      </c>
      <c r="AB318">
        <v>117.4</v>
      </c>
      <c r="AC318" s="1">
        <f>(Table2[[#This Row],[Close Price]]/Table2[[#This Row],[Day Low]])-1</f>
        <v>9.1035764050162449E-3</v>
      </c>
      <c r="AD318" s="1">
        <f>(Table2[[#This Row],[Day High]]/Table2[[#This Row],[Close Price]])-1</f>
        <v>2.8905458897173997E-2</v>
      </c>
      <c r="AE318" s="1">
        <f>(Table2[[#This Row],[Close Price]]/Table2[[#This Row],[Current Week Low]])-1</f>
        <v>9.1035764050162449E-3</v>
      </c>
      <c r="AF318" s="1">
        <f>(Table2[[#This Row],[Current Week High]]/Table2[[#This Row],[Close Price]])-1</f>
        <v>2.8905458897173997E-2</v>
      </c>
      <c r="AG318" s="1">
        <f>(Table2[[#This Row],[Close Price]]/Table2[[#This Row],[Current Month Low]])-1</f>
        <v>9.1035764050162449E-3</v>
      </c>
      <c r="AH318" s="1">
        <f>(Table2[[#This Row],[Current Month High]]/Table2[[#This Row],[Close Price]])-1</f>
        <v>8.0732762588603624E-2</v>
      </c>
      <c r="AI318">
        <v>56.954800699622503</v>
      </c>
      <c r="AJ318">
        <v>44.839999999999897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-0.06</v>
      </c>
      <c r="AM318" t="s">
        <v>3181</v>
      </c>
      <c r="AN318">
        <v>1.26</v>
      </c>
      <c r="AO318" t="s">
        <v>3180</v>
      </c>
      <c r="AP318">
        <v>0.155303085267601</v>
      </c>
      <c r="AQ318">
        <f>(Table2[[#This Row],[Sharpe Ratio]]-AVERAGE(Table2[Sharpe Ratio]))/_xlfn.STDEV.P(Table2[Sharpe Ratio])</f>
        <v>1.1522082420006032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285</v>
      </c>
      <c r="AT318">
        <f>_xlfn.RANK.AVG(Table2[[#This Row],[6M Return vs Nifty Z-Score]],Table2[6M Return vs Nifty Z-Score])</f>
        <v>638</v>
      </c>
      <c r="AU318">
        <f>_xlfn.RANK.AVG(Table2[[#This Row],[Sharpe Ratio Z-Score]],Table2[Sharpe Ratio Z-Score])</f>
        <v>91</v>
      </c>
      <c r="AV318">
        <f>(Table2[[#This Row],[Rank 1Y]]+Table2[[#This Row],[Rank 6M]]+Table2[[#This Row],[Rank Sharpe]])/3</f>
        <v>338</v>
      </c>
    </row>
    <row r="319" spans="1:48" x14ac:dyDescent="0.3">
      <c r="A319" t="s">
        <v>764</v>
      </c>
      <c r="B319" t="s">
        <v>765</v>
      </c>
      <c r="C319" t="s">
        <v>3127</v>
      </c>
      <c r="D319" t="s">
        <v>196</v>
      </c>
      <c r="E319">
        <v>20997.126357839999</v>
      </c>
      <c r="F319">
        <v>372.15</v>
      </c>
      <c r="G319">
        <v>11.982734572834699</v>
      </c>
      <c r="H319">
        <f>(Table2[[#This Row],[1Y Return vs Nifty]]-AVERAGE(Table2[1Y Return vs Nifty]))/_xlfn.STDEV.P(Table2[1Y Return vs Nifty])</f>
        <v>-0.11192770553065226</v>
      </c>
      <c r="I319">
        <v>-2.4785495383596401</v>
      </c>
      <c r="J319">
        <f>(Table2[[#This Row],[1M Return vs Nifty]]-AVERAGE(Table2[1M Return vs Nifty]))/_xlfn.STDEV.P(Table2[1M Return vs Nifty])</f>
        <v>-0.1569364671915322</v>
      </c>
      <c r="K319">
        <v>19.8393373649543</v>
      </c>
      <c r="L319">
        <f>(Table2[[#This Row],[6M Return vs Nifty]]-AVERAGE(Table2[6M Return vs Nifty]))/_xlfn.STDEV.P(Table2[6M Return vs Nifty])</f>
        <v>0.46721903612998661</v>
      </c>
      <c r="M319">
        <v>0.53282253608174701</v>
      </c>
      <c r="N319">
        <f>(Table2[[#This Row],[1W Return vs Nifty]]-AVERAGE(Table2[1W Return vs Nifty]))/_xlfn.STDEV.P(Table2[1W Return vs Nifty])</f>
        <v>-0.13876512175385713</v>
      </c>
      <c r="O319">
        <v>389.33</v>
      </c>
      <c r="P319">
        <v>390.59322213395501</v>
      </c>
      <c r="Q319">
        <v>354.45770470747198</v>
      </c>
      <c r="R319">
        <v>26.517376572574499</v>
      </c>
      <c r="S319" s="1">
        <f>(Table2[[#This Row],[Close Price]]-Table2[[#This Row],[20D EMA]])/Table2[[#This Row],[20D EMA]]</f>
        <v>-4.4127090129196328E-2</v>
      </c>
      <c r="T319" s="1">
        <f>(Table2[[#This Row],[Close Price]]-Table2[[#This Row],[50D EMA]])/Table2[[#This Row],[50D EMA]]</f>
        <v>-4.7218489950217005E-2</v>
      </c>
      <c r="U319" s="1">
        <f>(Table2[[#This Row],[Close Price]]-Table2[[#This Row],[200D EMA]])/Table2[[#This Row],[200D EMA]]</f>
        <v>4.9913699314645052E-2</v>
      </c>
      <c r="V319">
        <v>0.13240663149083801</v>
      </c>
      <c r="W319">
        <v>370.8</v>
      </c>
      <c r="X319">
        <v>388.75</v>
      </c>
      <c r="Y319">
        <v>370.8</v>
      </c>
      <c r="Z319">
        <v>388.75</v>
      </c>
      <c r="AA319">
        <v>370.8</v>
      </c>
      <c r="AB319">
        <v>401.4</v>
      </c>
      <c r="AC319" s="1">
        <f>(Table2[[#This Row],[Close Price]]/Table2[[#This Row],[Day Low]])-1</f>
        <v>3.6407766990289581E-3</v>
      </c>
      <c r="AD319" s="1">
        <f>(Table2[[#This Row],[Day High]]/Table2[[#This Row],[Close Price]])-1</f>
        <v>4.4605669756818456E-2</v>
      </c>
      <c r="AE319" s="1">
        <f>(Table2[[#This Row],[Close Price]]/Table2[[#This Row],[Current Week Low]])-1</f>
        <v>3.6407766990289581E-3</v>
      </c>
      <c r="AF319" s="1">
        <f>(Table2[[#This Row],[Current Week High]]/Table2[[#This Row],[Close Price]])-1</f>
        <v>4.4605669756818456E-2</v>
      </c>
      <c r="AG319" s="1">
        <f>(Table2[[#This Row],[Close Price]]/Table2[[#This Row],[Current Month Low]])-1</f>
        <v>3.6407766990289581E-3</v>
      </c>
      <c r="AH319" s="1">
        <f>(Table2[[#This Row],[Current Month High]]/Table2[[#This Row],[Close Price]])-1</f>
        <v>7.8597339782345843E-2</v>
      </c>
      <c r="AI319">
        <v>26.212548703479701</v>
      </c>
      <c r="AJ319">
        <v>43.107094789463503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0.15</v>
      </c>
      <c r="AM319" t="s">
        <v>3180</v>
      </c>
      <c r="AN319">
        <v>-3.89</v>
      </c>
      <c r="AO319" t="s">
        <v>3181</v>
      </c>
      <c r="AP319">
        <v>7.4098499995560001E-3</v>
      </c>
      <c r="AQ319">
        <f>(Table2[[#This Row],[Sharpe Ratio]]-AVERAGE(Table2[Sharpe Ratio]))/_xlfn.STDEV.P(Table2[Sharpe Ratio])</f>
        <v>-0.59217783089596698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335</v>
      </c>
      <c r="AT319">
        <f>_xlfn.RANK.AVG(Table2[[#This Row],[6M Return vs Nifty Z-Score]],Table2[6M Return vs Nifty Z-Score])</f>
        <v>186</v>
      </c>
      <c r="AU319">
        <f>_xlfn.RANK.AVG(Table2[[#This Row],[Sharpe Ratio Z-Score]],Table2[Sharpe Ratio Z-Score])</f>
        <v>493</v>
      </c>
      <c r="AV319">
        <f>(Table2[[#This Row],[Rank 1Y]]+Table2[[#This Row],[Rank 6M]]+Table2[[#This Row],[Rank Sharpe]])/3</f>
        <v>338</v>
      </c>
    </row>
    <row r="320" spans="1:48" x14ac:dyDescent="0.3">
      <c r="A320" t="s">
        <v>344</v>
      </c>
      <c r="B320" t="s">
        <v>345</v>
      </c>
      <c r="C320" t="s">
        <v>3143</v>
      </c>
      <c r="D320" t="s">
        <v>160</v>
      </c>
      <c r="E320">
        <v>69007.246965059996</v>
      </c>
      <c r="F320">
        <v>4548.8999999999996</v>
      </c>
      <c r="G320">
        <v>6.5283369552176396E-2</v>
      </c>
      <c r="H320">
        <f>(Table2[[#This Row],[1Y Return vs Nifty]]-AVERAGE(Table2[1Y Return vs Nifty]))/_xlfn.STDEV.P(Table2[1Y Return vs Nifty])</f>
        <v>-0.3394797384859527</v>
      </c>
      <c r="I320">
        <v>5.5674370074481301</v>
      </c>
      <c r="J320">
        <f>(Table2[[#This Row],[1M Return vs Nifty]]-AVERAGE(Table2[1M Return vs Nifty]))/_xlfn.STDEV.P(Table2[1M Return vs Nifty])</f>
        <v>0.73307783634954793</v>
      </c>
      <c r="K320">
        <v>16.039919111302499</v>
      </c>
      <c r="L320">
        <f>(Table2[[#This Row],[6M Return vs Nifty]]-AVERAGE(Table2[6M Return vs Nifty]))/_xlfn.STDEV.P(Table2[6M Return vs Nifty])</f>
        <v>0.33931730538557814</v>
      </c>
      <c r="M320">
        <v>4.4090675846576204</v>
      </c>
      <c r="N320">
        <f>(Table2[[#This Row],[1W Return vs Nifty]]-AVERAGE(Table2[1W Return vs Nifty]))/_xlfn.STDEV.P(Table2[1W Return vs Nifty])</f>
        <v>0.65161432054462676</v>
      </c>
      <c r="O320">
        <v>4526.29</v>
      </c>
      <c r="P320">
        <v>4490.2234487892301</v>
      </c>
      <c r="Q320">
        <v>4108.6845523872798</v>
      </c>
      <c r="R320">
        <v>51.833852184050798</v>
      </c>
      <c r="S320" s="1">
        <f>(Table2[[#This Row],[Close Price]]-Table2[[#This Row],[20D EMA]])/Table2[[#This Row],[20D EMA]]</f>
        <v>4.9952610195103881E-3</v>
      </c>
      <c r="T320" s="1">
        <f>(Table2[[#This Row],[Close Price]]-Table2[[#This Row],[50D EMA]])/Table2[[#This Row],[50D EMA]]</f>
        <v>1.3067623889985116E-2</v>
      </c>
      <c r="U320" s="1">
        <f>(Table2[[#This Row],[Close Price]]-Table2[[#This Row],[200D EMA]])/Table2[[#This Row],[200D EMA]]</f>
        <v>0.10714267352477577</v>
      </c>
      <c r="V320">
        <v>0.78783334335409105</v>
      </c>
      <c r="W320">
        <v>4516</v>
      </c>
      <c r="X320">
        <v>4648.3500000000004</v>
      </c>
      <c r="Y320">
        <v>4466.1499999999996</v>
      </c>
      <c r="Z320">
        <v>4648.3500000000004</v>
      </c>
      <c r="AA320">
        <v>4391.25</v>
      </c>
      <c r="AB320">
        <v>4715</v>
      </c>
      <c r="AC320" s="1">
        <f>(Table2[[#This Row],[Close Price]]/Table2[[#This Row],[Day Low]])-1</f>
        <v>7.2852081488041787E-3</v>
      </c>
      <c r="AD320" s="1">
        <f>(Table2[[#This Row],[Day High]]/Table2[[#This Row],[Close Price]])-1</f>
        <v>2.1862428279364465E-2</v>
      </c>
      <c r="AE320" s="1">
        <f>(Table2[[#This Row],[Close Price]]/Table2[[#This Row],[Current Week Low]])-1</f>
        <v>1.8528262597539369E-2</v>
      </c>
      <c r="AF320" s="1">
        <f>(Table2[[#This Row],[Current Week High]]/Table2[[#This Row],[Close Price]])-1</f>
        <v>2.1862428279364465E-2</v>
      </c>
      <c r="AG320" s="1">
        <f>(Table2[[#This Row],[Close Price]]/Table2[[#This Row],[Current Month Low]])-1</f>
        <v>3.590093936806138E-2</v>
      </c>
      <c r="AH320" s="1">
        <f>(Table2[[#This Row],[Current Month High]]/Table2[[#This Row],[Close Price]])-1</f>
        <v>3.6514322143815114E-2</v>
      </c>
      <c r="AI320">
        <v>5.60904834135727</v>
      </c>
      <c r="AJ320">
        <v>41.2701863354037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0.14000000000000001</v>
      </c>
      <c r="AM320" t="s">
        <v>3180</v>
      </c>
      <c r="AN320">
        <v>5.1100000000000003</v>
      </c>
      <c r="AO320" t="s">
        <v>3180</v>
      </c>
      <c r="AP320">
        <v>5.0928967789400002E-2</v>
      </c>
      <c r="AQ320">
        <f>(Table2[[#This Row],[Sharpe Ratio]]-AVERAGE(Table2[Sharpe Ratio]))/_xlfn.STDEV.P(Table2[Sharpe Ratio])</f>
        <v>-7.8874143680248546E-2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1.3056555801135517</v>
      </c>
      <c r="AS320">
        <f>_xlfn.RANK.AVG(Table2[[#This Row],[1Y Return vs Nifty Z-Score]],Table2[1Y Return vs Nifty Z-Score])</f>
        <v>433</v>
      </c>
      <c r="AT320">
        <f>_xlfn.RANK.AVG(Table2[[#This Row],[6M Return vs Nifty Z-Score]],Table2[6M Return vs Nifty Z-Score])</f>
        <v>210</v>
      </c>
      <c r="AU320">
        <f>_xlfn.RANK.AVG(Table2[[#This Row],[Sharpe Ratio Z-Score]],Table2[Sharpe Ratio Z-Score])</f>
        <v>372</v>
      </c>
      <c r="AV320">
        <f>(Table2[[#This Row],[Rank 1Y]]+Table2[[#This Row],[Rank 6M]]+Table2[[#This Row],[Rank Sharpe]])/3</f>
        <v>338.33333333333331</v>
      </c>
    </row>
    <row r="321" spans="1:48" x14ac:dyDescent="0.3">
      <c r="A321" t="s">
        <v>1181</v>
      </c>
      <c r="B321" t="s">
        <v>1182</v>
      </c>
      <c r="C321" t="s">
        <v>3133</v>
      </c>
      <c r="D321" t="s">
        <v>248</v>
      </c>
      <c r="E321">
        <v>10111.59191284</v>
      </c>
      <c r="F321">
        <v>1542.2</v>
      </c>
      <c r="G321">
        <v>28.088216471024499</v>
      </c>
      <c r="H321">
        <f>(Table2[[#This Row],[1Y Return vs Nifty]]-AVERAGE(Table2[1Y Return vs Nifty]))/_xlfn.STDEV.P(Table2[1Y Return vs Nifty])</f>
        <v>0.19559066271309133</v>
      </c>
      <c r="I321">
        <v>12.397029172409701</v>
      </c>
      <c r="J321">
        <f>(Table2[[#This Row],[1M Return vs Nifty]]-AVERAGE(Table2[1M Return vs Nifty]))/_xlfn.STDEV.P(Table2[1M Return vs Nifty])</f>
        <v>1.4885395413327558</v>
      </c>
      <c r="K321">
        <v>12.681666295155701</v>
      </c>
      <c r="L321">
        <f>(Table2[[#This Row],[6M Return vs Nifty]]-AVERAGE(Table2[6M Return vs Nifty]))/_xlfn.STDEV.P(Table2[6M Return vs Nifty])</f>
        <v>0.22626674901431759</v>
      </c>
      <c r="M321">
        <v>9.0719358701578106</v>
      </c>
      <c r="N321">
        <f>(Table2[[#This Row],[1W Return vs Nifty]]-AVERAGE(Table2[1W Return vs Nifty]))/_xlfn.STDEV.P(Table2[1W Return vs Nifty])</f>
        <v>1.6023888946028255</v>
      </c>
      <c r="O321">
        <v>1396.28</v>
      </c>
      <c r="P321">
        <v>1371.8235535993299</v>
      </c>
      <c r="Q321">
        <v>1277.3257175787001</v>
      </c>
      <c r="R321">
        <v>89.989361808810798</v>
      </c>
      <c r="S321" s="1">
        <f>(Table2[[#This Row],[Close Price]]-Table2[[#This Row],[20D EMA]])/Table2[[#This Row],[20D EMA]]</f>
        <v>0.10450625948950072</v>
      </c>
      <c r="T321" s="1">
        <f>(Table2[[#This Row],[Close Price]]-Table2[[#This Row],[50D EMA]])/Table2[[#This Row],[50D EMA]]</f>
        <v>0.12419705577560902</v>
      </c>
      <c r="U321" s="1">
        <f>(Table2[[#This Row],[Close Price]]-Table2[[#This Row],[200D EMA]])/Table2[[#This Row],[200D EMA]]</f>
        <v>0.20736628001461987</v>
      </c>
      <c r="V321">
        <v>0.99796958499663402</v>
      </c>
      <c r="W321">
        <v>1513.1</v>
      </c>
      <c r="X321">
        <v>1565.8</v>
      </c>
      <c r="Y321">
        <v>1445</v>
      </c>
      <c r="Z321">
        <v>1565.8</v>
      </c>
      <c r="AA321">
        <v>1341.6</v>
      </c>
      <c r="AB321">
        <v>1565.8</v>
      </c>
      <c r="AC321" s="1">
        <f>(Table2[[#This Row],[Close Price]]/Table2[[#This Row],[Day Low]])-1</f>
        <v>1.9232040182407095E-2</v>
      </c>
      <c r="AD321" s="1">
        <f>(Table2[[#This Row],[Day High]]/Table2[[#This Row],[Close Price]])-1</f>
        <v>1.5302814161587186E-2</v>
      </c>
      <c r="AE321" s="1">
        <f>(Table2[[#This Row],[Close Price]]/Table2[[#This Row],[Current Week Low]])-1</f>
        <v>6.7266435986159223E-2</v>
      </c>
      <c r="AF321" s="1">
        <f>(Table2[[#This Row],[Current Week High]]/Table2[[#This Row],[Close Price]])-1</f>
        <v>1.5302814161587186E-2</v>
      </c>
      <c r="AG321" s="1">
        <f>(Table2[[#This Row],[Close Price]]/Table2[[#This Row],[Current Month Low]])-1</f>
        <v>0.14952295766249257</v>
      </c>
      <c r="AH321" s="1">
        <f>(Table2[[#This Row],[Current Month High]]/Table2[[#This Row],[Close Price]])-1</f>
        <v>1.5302814161587186E-2</v>
      </c>
      <c r="AI321">
        <v>7.2461418752431497</v>
      </c>
      <c r="AJ321">
        <v>55.385390428211601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0.2</v>
      </c>
      <c r="AM321" t="s">
        <v>3180</v>
      </c>
      <c r="AN321">
        <v>14.24</v>
      </c>
      <c r="AO321" t="s">
        <v>3180</v>
      </c>
      <c r="AQ321">
        <f>(Table2[[#This Row],[Sharpe Ratio]]-AVERAGE(Table2[Sharpe Ratio]))/_xlfn.STDEV.P(Table2[Sharpe Ratio])</f>
        <v>-0.67957627828303946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2.8332095693799508</v>
      </c>
      <c r="AS321">
        <f>_xlfn.RANK.AVG(Table2[[#This Row],[1Y Return vs Nifty Z-Score]],Table2[1Y Return vs Nifty Z-Score])</f>
        <v>242</v>
      </c>
      <c r="AT321">
        <f>_xlfn.RANK.AVG(Table2[[#This Row],[6M Return vs Nifty Z-Score]],Table2[6M Return vs Nifty Z-Score])</f>
        <v>237</v>
      </c>
      <c r="AU321">
        <f>_xlfn.RANK.AVG(Table2[[#This Row],[Sharpe Ratio Z-Score]],Table2[Sharpe Ratio Z-Score])</f>
        <v>538</v>
      </c>
      <c r="AV321">
        <f>(Table2[[#This Row],[Rank 1Y]]+Table2[[#This Row],[Rank 6M]]+Table2[[#This Row],[Rank Sharpe]])/3</f>
        <v>339</v>
      </c>
    </row>
    <row r="322" spans="1:48" x14ac:dyDescent="0.3">
      <c r="A322" t="s">
        <v>189</v>
      </c>
      <c r="B322" t="s">
        <v>190</v>
      </c>
      <c r="C322" t="s">
        <v>3129</v>
      </c>
      <c r="D322" t="s">
        <v>34</v>
      </c>
      <c r="E322">
        <v>130680.32226333</v>
      </c>
      <c r="F322">
        <v>252.7</v>
      </c>
      <c r="G322">
        <v>7.1380056473713998</v>
      </c>
      <c r="H322">
        <f>(Table2[[#This Row],[1Y Return vs Nifty]]-AVERAGE(Table2[1Y Return vs Nifty]))/_xlfn.STDEV.P(Table2[1Y Return vs Nifty])</f>
        <v>-0.20443304893855066</v>
      </c>
      <c r="I322">
        <v>10.1324871058364</v>
      </c>
      <c r="J322">
        <f>(Table2[[#This Row],[1M Return vs Nifty]]-AVERAGE(Table2[1M Return vs Nifty]))/_xlfn.STDEV.P(Table2[1M Return vs Nifty])</f>
        <v>1.2380451092645288</v>
      </c>
      <c r="K322">
        <v>-10.740692578132901</v>
      </c>
      <c r="L322">
        <f>(Table2[[#This Row],[6M Return vs Nifty]]-AVERAGE(Table2[6M Return vs Nifty]))/_xlfn.STDEV.P(Table2[6M Return vs Nifty])</f>
        <v>-0.56221191745808197</v>
      </c>
      <c r="M322">
        <v>2.7953263447280401</v>
      </c>
      <c r="N322">
        <f>(Table2[[#This Row],[1W Return vs Nifty]]-AVERAGE(Table2[1W Return vs Nifty]))/_xlfn.STDEV.P(Table2[1W Return vs Nifty])</f>
        <v>0.32256703760821626</v>
      </c>
      <c r="O322">
        <v>252.09</v>
      </c>
      <c r="P322">
        <v>249.23474228195701</v>
      </c>
      <c r="Q322">
        <v>246.58222433576</v>
      </c>
      <c r="R322">
        <v>47.852851983850698</v>
      </c>
      <c r="S322" s="1">
        <f>(Table2[[#This Row],[Close Price]]-Table2[[#This Row],[20D EMA]])/Table2[[#This Row],[20D EMA]]</f>
        <v>2.4197707168074306E-3</v>
      </c>
      <c r="T322" s="1">
        <f>(Table2[[#This Row],[Close Price]]-Table2[[#This Row],[50D EMA]])/Table2[[#This Row],[50D EMA]]</f>
        <v>1.3903590190980529E-2</v>
      </c>
      <c r="U322" s="1">
        <f>(Table2[[#This Row],[Close Price]]-Table2[[#This Row],[200D EMA]])/Table2[[#This Row],[200D EMA]]</f>
        <v>2.4810286632460918E-2</v>
      </c>
      <c r="V322">
        <v>0.91889838028998705</v>
      </c>
      <c r="W322">
        <v>252</v>
      </c>
      <c r="X322">
        <v>260.5</v>
      </c>
      <c r="Y322">
        <v>252</v>
      </c>
      <c r="Z322">
        <v>260.5</v>
      </c>
      <c r="AA322">
        <v>247.55</v>
      </c>
      <c r="AB322">
        <v>266.39999999999998</v>
      </c>
      <c r="AC322" s="1">
        <f>(Table2[[#This Row],[Close Price]]/Table2[[#This Row],[Day Low]])-1</f>
        <v>2.7777777777777679E-3</v>
      </c>
      <c r="AD322" s="1">
        <f>(Table2[[#This Row],[Day High]]/Table2[[#This Row],[Close Price]])-1</f>
        <v>3.0866640284922919E-2</v>
      </c>
      <c r="AE322" s="1">
        <f>(Table2[[#This Row],[Close Price]]/Table2[[#This Row],[Current Week Low]])-1</f>
        <v>2.7777777777777679E-3</v>
      </c>
      <c r="AF322" s="1">
        <f>(Table2[[#This Row],[Current Week High]]/Table2[[#This Row],[Close Price]])-1</f>
        <v>3.0866640284922919E-2</v>
      </c>
      <c r="AG322" s="1">
        <f>(Table2[[#This Row],[Close Price]]/Table2[[#This Row],[Current Month Low]])-1</f>
        <v>2.0803878004443499E-2</v>
      </c>
      <c r="AH322" s="1">
        <f>(Table2[[#This Row],[Current Month High]]/Table2[[#This Row],[Close Price]])-1</f>
        <v>5.4214483577364359E-2</v>
      </c>
      <c r="AI322">
        <v>18.5991294024534</v>
      </c>
      <c r="AJ322">
        <v>31.102464332036298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</v>
      </c>
      <c r="AM322" t="s">
        <v>3182</v>
      </c>
      <c r="AN322">
        <v>5.5</v>
      </c>
      <c r="AO322" t="s">
        <v>3180</v>
      </c>
      <c r="AP322">
        <v>0.130933509204575</v>
      </c>
      <c r="AQ322">
        <f>(Table2[[#This Row],[Sharpe Ratio]]-AVERAGE(Table2[Sharpe Ratio]))/_xlfn.STDEV.P(Table2[Sharpe Ratio])</f>
        <v>0.86477150421005977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1.6587386846861722</v>
      </c>
      <c r="AS322">
        <f>_xlfn.RANK.AVG(Table2[[#This Row],[1Y Return vs Nifty Z-Score]],Table2[1Y Return vs Nifty Z-Score])</f>
        <v>375</v>
      </c>
      <c r="AT322">
        <f>_xlfn.RANK.AVG(Table2[[#This Row],[6M Return vs Nifty Z-Score]],Table2[6M Return vs Nifty Z-Score])</f>
        <v>509</v>
      </c>
      <c r="AU322">
        <f>_xlfn.RANK.AVG(Table2[[#This Row],[Sharpe Ratio Z-Score]],Table2[Sharpe Ratio Z-Score])</f>
        <v>135</v>
      </c>
      <c r="AV322">
        <f>(Table2[[#This Row],[Rank 1Y]]+Table2[[#This Row],[Rank 6M]]+Table2[[#This Row],[Rank Sharpe]])/3</f>
        <v>339.66666666666669</v>
      </c>
    </row>
    <row r="323" spans="1:48" x14ac:dyDescent="0.3">
      <c r="A323" t="s">
        <v>1246</v>
      </c>
      <c r="B323" t="s">
        <v>1247</v>
      </c>
      <c r="C323" t="s">
        <v>3135</v>
      </c>
      <c r="D323" t="s">
        <v>62</v>
      </c>
      <c r="E323">
        <v>9150.7821963799997</v>
      </c>
      <c r="F323">
        <v>6944.9</v>
      </c>
      <c r="G323">
        <v>40.863913971745703</v>
      </c>
      <c r="H323">
        <f>(Table2[[#This Row],[1Y Return vs Nifty]]-AVERAGE(Table2[1Y Return vs Nifty]))/_xlfn.STDEV.P(Table2[1Y Return vs Nifty])</f>
        <v>0.43953006629213215</v>
      </c>
      <c r="I323">
        <v>2.3445119193599102</v>
      </c>
      <c r="J323">
        <f>(Table2[[#This Row],[1M Return vs Nifty]]-AVERAGE(Table2[1M Return vs Nifty]))/_xlfn.STDEV.P(Table2[1M Return vs Nifty])</f>
        <v>0.37657097279600771</v>
      </c>
      <c r="K323">
        <v>-29.3306307628207</v>
      </c>
      <c r="L323">
        <f>(Table2[[#This Row],[6M Return vs Nifty]]-AVERAGE(Table2[6M Return vs Nifty]))/_xlfn.STDEV.P(Table2[6M Return vs Nifty])</f>
        <v>-1.1880143718122007</v>
      </c>
      <c r="M323">
        <v>-3.93371809951477</v>
      </c>
      <c r="N323">
        <f>(Table2[[#This Row],[1W Return vs Nifty]]-AVERAGE(Table2[1W Return vs Nifty]))/_xlfn.STDEV.P(Table2[1W Return vs Nifty])</f>
        <v>-1.049507825666063</v>
      </c>
      <c r="O323">
        <v>7162.96</v>
      </c>
      <c r="P323">
        <v>7316.2021349685701</v>
      </c>
      <c r="Q323">
        <v>7095.5234210604804</v>
      </c>
      <c r="R323">
        <v>40.815246865422502</v>
      </c>
      <c r="S323" s="1">
        <f>(Table2[[#This Row],[Close Price]]-Table2[[#This Row],[20D EMA]])/Table2[[#This Row],[20D EMA]]</f>
        <v>-3.0442722003194266E-2</v>
      </c>
      <c r="T323" s="1">
        <f>(Table2[[#This Row],[Close Price]]-Table2[[#This Row],[50D EMA]])/Table2[[#This Row],[50D EMA]]</f>
        <v>-5.0750666550599011E-2</v>
      </c>
      <c r="U323" s="1">
        <f>(Table2[[#This Row],[Close Price]]-Table2[[#This Row],[200D EMA]])/Table2[[#This Row],[200D EMA]]</f>
        <v>-2.1227950655960049E-2</v>
      </c>
      <c r="V323">
        <v>1.90359621736232</v>
      </c>
      <c r="W323">
        <v>6899.95</v>
      </c>
      <c r="X323">
        <v>7066.4</v>
      </c>
      <c r="Y323">
        <v>6899.95</v>
      </c>
      <c r="Z323">
        <v>7400</v>
      </c>
      <c r="AA323">
        <v>6899.95</v>
      </c>
      <c r="AB323">
        <v>7998.95</v>
      </c>
      <c r="AC323" s="1">
        <f>(Table2[[#This Row],[Close Price]]/Table2[[#This Row],[Day Low]])-1</f>
        <v>6.5145399604344956E-3</v>
      </c>
      <c r="AD323" s="1">
        <f>(Table2[[#This Row],[Day High]]/Table2[[#This Row],[Close Price]])-1</f>
        <v>1.7494852337686551E-2</v>
      </c>
      <c r="AE323" s="1">
        <f>(Table2[[#This Row],[Close Price]]/Table2[[#This Row],[Current Week Low]])-1</f>
        <v>6.5145399604344956E-3</v>
      </c>
      <c r="AF323" s="1">
        <f>(Table2[[#This Row],[Current Week High]]/Table2[[#This Row],[Close Price]])-1</f>
        <v>6.5530101225359738E-2</v>
      </c>
      <c r="AG323" s="1">
        <f>(Table2[[#This Row],[Close Price]]/Table2[[#This Row],[Current Month Low]])-1</f>
        <v>6.5145399604344956E-3</v>
      </c>
      <c r="AH323" s="1">
        <f>(Table2[[#This Row],[Current Month High]]/Table2[[#This Row],[Close Price]])-1</f>
        <v>0.15177324367521483</v>
      </c>
      <c r="AI323">
        <v>47.991331768635902</v>
      </c>
      <c r="AJ323">
        <v>108.367836783678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-0.1</v>
      </c>
      <c r="AM323" t="s">
        <v>3181</v>
      </c>
      <c r="AN323">
        <v>11.84</v>
      </c>
      <c r="AO323" t="s">
        <v>3180</v>
      </c>
      <c r="AP323">
        <v>0.12635413896504899</v>
      </c>
      <c r="AQ323">
        <f>(Table2[[#This Row],[Sharpe Ratio]]-AVERAGE(Table2[Sharpe Ratio]))/_xlfn.STDEV.P(Table2[Sharpe Ratio])</f>
        <v>0.8107582854581119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180</v>
      </c>
      <c r="AT323">
        <f>_xlfn.RANK.AVG(Table2[[#This Row],[6M Return vs Nifty Z-Score]],Table2[6M Return vs Nifty Z-Score])</f>
        <v>699</v>
      </c>
      <c r="AU323">
        <f>_xlfn.RANK.AVG(Table2[[#This Row],[Sharpe Ratio Z-Score]],Table2[Sharpe Ratio Z-Score])</f>
        <v>149</v>
      </c>
      <c r="AV323">
        <f>(Table2[[#This Row],[Rank 1Y]]+Table2[[#This Row],[Rank 6M]]+Table2[[#This Row],[Rank Sharpe]])/3</f>
        <v>342.66666666666669</v>
      </c>
    </row>
    <row r="324" spans="1:48" x14ac:dyDescent="0.3">
      <c r="A324" t="s">
        <v>987</v>
      </c>
      <c r="B324" t="s">
        <v>988</v>
      </c>
      <c r="C324" t="s">
        <v>3139</v>
      </c>
      <c r="D324" t="s">
        <v>262</v>
      </c>
      <c r="E324">
        <v>14367.8078071</v>
      </c>
      <c r="F324">
        <v>825.55</v>
      </c>
      <c r="G324">
        <v>12.618926633014301</v>
      </c>
      <c r="H324">
        <f>(Table2[[#This Row],[1Y Return vs Nifty]]-AVERAGE(Table2[1Y Return vs Nifty]))/_xlfn.STDEV.P(Table2[1Y Return vs Nifty])</f>
        <v>-9.9780242606363978E-2</v>
      </c>
      <c r="I324">
        <v>-6.3766368247832297</v>
      </c>
      <c r="J324">
        <f>(Table2[[#This Row],[1M Return vs Nifty]]-AVERAGE(Table2[1M Return vs Nifty]))/_xlfn.STDEV.P(Table2[1M Return vs Nifty])</f>
        <v>-0.58812702680989004</v>
      </c>
      <c r="K324">
        <v>-17.8102630467456</v>
      </c>
      <c r="L324">
        <f>(Table2[[#This Row],[6M Return vs Nifty]]-AVERAGE(Table2[6M Return vs Nifty]))/_xlfn.STDEV.P(Table2[6M Return vs Nifty])</f>
        <v>-0.80019842965269061</v>
      </c>
      <c r="M324">
        <v>6.6501197339560001</v>
      </c>
      <c r="N324">
        <f>(Table2[[#This Row],[1W Return vs Nifty]]-AVERAGE(Table2[1W Return vs Nifty]))/_xlfn.STDEV.P(Table2[1W Return vs Nifty])</f>
        <v>1.1085724141963782</v>
      </c>
      <c r="O324">
        <v>832.63</v>
      </c>
      <c r="P324">
        <v>863.33444701958399</v>
      </c>
      <c r="Q324">
        <v>842.39329968228799</v>
      </c>
      <c r="R324">
        <v>50.794343577230102</v>
      </c>
      <c r="S324" s="1">
        <f>(Table2[[#This Row],[Close Price]]-Table2[[#This Row],[20D EMA]])/Table2[[#This Row],[20D EMA]]</f>
        <v>-8.5031766811189142E-3</v>
      </c>
      <c r="T324" s="1">
        <f>(Table2[[#This Row],[Close Price]]-Table2[[#This Row],[50D EMA]])/Table2[[#This Row],[50D EMA]]</f>
        <v>-4.3765712291481088E-2</v>
      </c>
      <c r="U324" s="1">
        <f>(Table2[[#This Row],[Close Price]]-Table2[[#This Row],[200D EMA]])/Table2[[#This Row],[200D EMA]]</f>
        <v>-1.9994579359356907E-2</v>
      </c>
      <c r="V324">
        <v>1.6747684509604099</v>
      </c>
      <c r="W324">
        <v>816.5</v>
      </c>
      <c r="X324">
        <v>852.25</v>
      </c>
      <c r="Y324">
        <v>803.45</v>
      </c>
      <c r="Z324">
        <v>852.25</v>
      </c>
      <c r="AA324">
        <v>777.05</v>
      </c>
      <c r="AB324">
        <v>852.25</v>
      </c>
      <c r="AC324" s="1">
        <f>(Table2[[#This Row],[Close Price]]/Table2[[#This Row],[Day Low]])-1</f>
        <v>1.1083894672382133E-2</v>
      </c>
      <c r="AD324" s="1">
        <f>(Table2[[#This Row],[Day High]]/Table2[[#This Row],[Close Price]])-1</f>
        <v>3.2342074980316271E-2</v>
      </c>
      <c r="AE324" s="1">
        <f>(Table2[[#This Row],[Close Price]]/Table2[[#This Row],[Current Week Low]])-1</f>
        <v>2.7506378741676496E-2</v>
      </c>
      <c r="AF324" s="1">
        <f>(Table2[[#This Row],[Current Week High]]/Table2[[#This Row],[Close Price]])-1</f>
        <v>3.2342074980316271E-2</v>
      </c>
      <c r="AG324" s="1">
        <f>(Table2[[#This Row],[Close Price]]/Table2[[#This Row],[Current Month Low]])-1</f>
        <v>6.2415545975162523E-2</v>
      </c>
      <c r="AH324" s="1">
        <f>(Table2[[#This Row],[Current Month High]]/Table2[[#This Row],[Close Price]])-1</f>
        <v>3.2342074980316271E-2</v>
      </c>
      <c r="AI324">
        <v>28.3992489855248</v>
      </c>
      <c r="AJ324">
        <v>37.089006974427001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-0.01</v>
      </c>
      <c r="AM324" t="s">
        <v>3181</v>
      </c>
      <c r="AN324">
        <v>-0.47</v>
      </c>
      <c r="AO324" t="s">
        <v>3181</v>
      </c>
      <c r="AP324">
        <v>0.15202672462000699</v>
      </c>
      <c r="AQ324">
        <f>(Table2[[#This Row],[Sharpe Ratio]]-AVERAGE(Table2[Sharpe Ratio]))/_xlfn.STDEV.P(Table2[Sharpe Ratio])</f>
        <v>1.1135638924257834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328</v>
      </c>
      <c r="AT324">
        <f>_xlfn.RANK.AVG(Table2[[#This Row],[6M Return vs Nifty Z-Score]],Table2[6M Return vs Nifty Z-Score])</f>
        <v>603</v>
      </c>
      <c r="AU324">
        <f>_xlfn.RANK.AVG(Table2[[#This Row],[Sharpe Ratio Z-Score]],Table2[Sharpe Ratio Z-Score])</f>
        <v>98</v>
      </c>
      <c r="AV324">
        <f>(Table2[[#This Row],[Rank 1Y]]+Table2[[#This Row],[Rank 6M]]+Table2[[#This Row],[Rank Sharpe]])/3</f>
        <v>343</v>
      </c>
    </row>
    <row r="325" spans="1:48" x14ac:dyDescent="0.3">
      <c r="A325" t="s">
        <v>1750</v>
      </c>
      <c r="B325" t="s">
        <v>1751</v>
      </c>
      <c r="C325" t="s">
        <v>3131</v>
      </c>
      <c r="D325" t="s">
        <v>1752</v>
      </c>
      <c r="E325">
        <v>4550.6391530599903</v>
      </c>
      <c r="F325">
        <v>889.85</v>
      </c>
      <c r="G325">
        <v>23.140785062781301</v>
      </c>
      <c r="H325">
        <f>(Table2[[#This Row],[1Y Return vs Nifty]]-AVERAGE(Table2[1Y Return vs Nifty]))/_xlfn.STDEV.P(Table2[1Y Return vs Nifty])</f>
        <v>0.10112431620583175</v>
      </c>
      <c r="I325">
        <v>2.6758393490355998</v>
      </c>
      <c r="J325">
        <f>(Table2[[#This Row],[1M Return vs Nifty]]-AVERAGE(Table2[1M Return vs Nifty]))/_xlfn.STDEV.P(Table2[1M Return vs Nifty])</f>
        <v>0.4132210653468722</v>
      </c>
      <c r="K325">
        <v>-3.6811875863610801</v>
      </c>
      <c r="L325">
        <f>(Table2[[#This Row],[6M Return vs Nifty]]-AVERAGE(Table2[6M Return vs Nifty]))/_xlfn.STDEV.P(Table2[6M Return vs Nifty])</f>
        <v>-0.32456424448115584</v>
      </c>
      <c r="M325">
        <v>0.218555589708359</v>
      </c>
      <c r="N325">
        <f>(Table2[[#This Row],[1W Return vs Nifty]]-AVERAGE(Table2[1W Return vs Nifty]))/_xlfn.STDEV.P(Table2[1W Return vs Nifty])</f>
        <v>-0.20284521232983971</v>
      </c>
      <c r="O325">
        <v>914.91</v>
      </c>
      <c r="P325">
        <v>949.74434700641405</v>
      </c>
      <c r="Q325">
        <v>888.71008482832497</v>
      </c>
      <c r="R325">
        <v>40.7886651011694</v>
      </c>
      <c r="S325" s="1">
        <f>(Table2[[#This Row],[Close Price]]-Table2[[#This Row],[20D EMA]])/Table2[[#This Row],[20D EMA]]</f>
        <v>-2.7390672306565614E-2</v>
      </c>
      <c r="T325" s="1">
        <f>(Table2[[#This Row],[Close Price]]-Table2[[#This Row],[50D EMA]])/Table2[[#This Row],[50D EMA]]</f>
        <v>-6.3063652018777991E-2</v>
      </c>
      <c r="U325" s="1">
        <f>(Table2[[#This Row],[Close Price]]-Table2[[#This Row],[200D EMA]])/Table2[[#This Row],[200D EMA]]</f>
        <v>1.2826625815720971E-3</v>
      </c>
      <c r="V325">
        <v>0.48626701511951398</v>
      </c>
      <c r="W325">
        <v>886.6</v>
      </c>
      <c r="X325">
        <v>927.1</v>
      </c>
      <c r="Y325">
        <v>886.6</v>
      </c>
      <c r="Z325">
        <v>933</v>
      </c>
      <c r="AA325">
        <v>886.6</v>
      </c>
      <c r="AB325">
        <v>964.4</v>
      </c>
      <c r="AC325" s="1">
        <f>(Table2[[#This Row],[Close Price]]/Table2[[#This Row],[Day Low]])-1</f>
        <v>3.665689149560114E-3</v>
      </c>
      <c r="AD325" s="1">
        <f>(Table2[[#This Row],[Day High]]/Table2[[#This Row],[Close Price]])-1</f>
        <v>4.1860987806933814E-2</v>
      </c>
      <c r="AE325" s="1">
        <f>(Table2[[#This Row],[Close Price]]/Table2[[#This Row],[Current Week Low]])-1</f>
        <v>3.665689149560114E-3</v>
      </c>
      <c r="AF325" s="1">
        <f>(Table2[[#This Row],[Current Week High]]/Table2[[#This Row],[Close Price]])-1</f>
        <v>4.8491318761588964E-2</v>
      </c>
      <c r="AG325" s="1">
        <f>(Table2[[#This Row],[Close Price]]/Table2[[#This Row],[Current Month Low]])-1</f>
        <v>3.665689149560114E-3</v>
      </c>
      <c r="AH325" s="1">
        <f>(Table2[[#This Row],[Current Month High]]/Table2[[#This Row],[Close Price]])-1</f>
        <v>8.377816485924594E-2</v>
      </c>
      <c r="AI325">
        <v>34.9665673989998</v>
      </c>
      <c r="AJ325">
        <v>53.105643496214697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-7.0000000000000007E-2</v>
      </c>
      <c r="AM325" t="s">
        <v>3181</v>
      </c>
      <c r="AN325">
        <v>8.5399999999999991</v>
      </c>
      <c r="AO325" t="s">
        <v>3180</v>
      </c>
      <c r="AP325">
        <v>6.0226114167510003E-2</v>
      </c>
      <c r="AQ325">
        <f>(Table2[[#This Row],[Sharpe Ratio]]-AVERAGE(Table2[Sharpe Ratio]))/_xlfn.STDEV.P(Table2[Sharpe Ratio])</f>
        <v>3.0784777704913866E-2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269</v>
      </c>
      <c r="AT325">
        <f>_xlfn.RANK.AVG(Table2[[#This Row],[6M Return vs Nifty Z-Score]],Table2[6M Return vs Nifty Z-Score])</f>
        <v>416</v>
      </c>
      <c r="AU325">
        <f>_xlfn.RANK.AVG(Table2[[#This Row],[Sharpe Ratio Z-Score]],Table2[Sharpe Ratio Z-Score])</f>
        <v>344</v>
      </c>
      <c r="AV325">
        <f>(Table2[[#This Row],[Rank 1Y]]+Table2[[#This Row],[Rank 6M]]+Table2[[#This Row],[Rank Sharpe]])/3</f>
        <v>343</v>
      </c>
    </row>
    <row r="326" spans="1:48" x14ac:dyDescent="0.3">
      <c r="A326" t="s">
        <v>1358</v>
      </c>
      <c r="B326" t="s">
        <v>1359</v>
      </c>
      <c r="C326" t="s">
        <v>3133</v>
      </c>
      <c r="D326" t="s">
        <v>51</v>
      </c>
      <c r="E326">
        <v>8118.5248386599997</v>
      </c>
      <c r="F326">
        <v>498.65</v>
      </c>
      <c r="G326">
        <v>6.4646128144219297</v>
      </c>
      <c r="H326">
        <f>(Table2[[#This Row],[1Y Return vs Nifty]]-AVERAGE(Table2[1Y Return vs Nifty]))/_xlfn.STDEV.P(Table2[1Y Return vs Nifty])</f>
        <v>-0.21729082410384568</v>
      </c>
      <c r="I326">
        <v>4.7533075155142997E-2</v>
      </c>
      <c r="J326">
        <f>(Table2[[#This Row],[1M Return vs Nifty]]-AVERAGE(Table2[1M Return vs Nifty]))/_xlfn.STDEV.P(Table2[1M Return vs Nifty])</f>
        <v>0.12248851632723903</v>
      </c>
      <c r="K326">
        <v>5.7920175499590103</v>
      </c>
      <c r="L326">
        <f>(Table2[[#This Row],[6M Return vs Nifty]]-AVERAGE(Table2[6M Return vs Nifty]))/_xlfn.STDEV.P(Table2[6M Return vs Nifty])</f>
        <v>-5.6629675639342375E-3</v>
      </c>
      <c r="M326">
        <v>-2.2737550211790798</v>
      </c>
      <c r="N326">
        <f>(Table2[[#This Row],[1W Return vs Nifty]]-AVERAGE(Table2[1W Return vs Nifty]))/_xlfn.STDEV.P(Table2[1W Return vs Nifty])</f>
        <v>-0.7110357539447294</v>
      </c>
      <c r="O326">
        <v>528.12</v>
      </c>
      <c r="P326">
        <v>531.28910176997204</v>
      </c>
      <c r="Q326">
        <v>486.66471457275202</v>
      </c>
      <c r="R326">
        <v>28.421374048865001</v>
      </c>
      <c r="S326" s="1">
        <f>(Table2[[#This Row],[Close Price]]-Table2[[#This Row],[20D EMA]])/Table2[[#This Row],[20D EMA]]</f>
        <v>-5.5801711732182131E-2</v>
      </c>
      <c r="T326" s="1">
        <f>(Table2[[#This Row],[Close Price]]-Table2[[#This Row],[50D EMA]])/Table2[[#This Row],[50D EMA]]</f>
        <v>-6.1433787482626637E-2</v>
      </c>
      <c r="U326" s="1">
        <f>(Table2[[#This Row],[Close Price]]-Table2[[#This Row],[200D EMA]])/Table2[[#This Row],[200D EMA]]</f>
        <v>2.4627397607344441E-2</v>
      </c>
      <c r="V326">
        <v>0.16701467774805201</v>
      </c>
      <c r="W326">
        <v>494.35</v>
      </c>
      <c r="X326">
        <v>518.75</v>
      </c>
      <c r="Y326">
        <v>494.35</v>
      </c>
      <c r="Z326">
        <v>527.15</v>
      </c>
      <c r="AA326">
        <v>494.35</v>
      </c>
      <c r="AB326">
        <v>556</v>
      </c>
      <c r="AC326" s="1">
        <f>(Table2[[#This Row],[Close Price]]/Table2[[#This Row],[Day Low]])-1</f>
        <v>8.6982906847374863E-3</v>
      </c>
      <c r="AD326" s="1">
        <f>(Table2[[#This Row],[Day High]]/Table2[[#This Row],[Close Price]])-1</f>
        <v>4.0308833851398829E-2</v>
      </c>
      <c r="AE326" s="1">
        <f>(Table2[[#This Row],[Close Price]]/Table2[[#This Row],[Current Week Low]])-1</f>
        <v>8.6982906847374863E-3</v>
      </c>
      <c r="AF326" s="1">
        <f>(Table2[[#This Row],[Current Week High]]/Table2[[#This Row],[Close Price]])-1</f>
        <v>5.7154316654968396E-2</v>
      </c>
      <c r="AG326" s="1">
        <f>(Table2[[#This Row],[Close Price]]/Table2[[#This Row],[Current Month Low]])-1</f>
        <v>8.6982906847374863E-3</v>
      </c>
      <c r="AH326" s="1">
        <f>(Table2[[#This Row],[Current Month High]]/Table2[[#This Row],[Close Price]])-1</f>
        <v>0.11501052842675219</v>
      </c>
      <c r="AI326">
        <v>32.126742203950599</v>
      </c>
      <c r="AJ326">
        <v>31.848228450555201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-0.03</v>
      </c>
      <c r="AM326" t="s">
        <v>3181</v>
      </c>
      <c r="AN326">
        <v>-3.44</v>
      </c>
      <c r="AO326" t="s">
        <v>3181</v>
      </c>
      <c r="AP326">
        <v>6.1417717062422002E-2</v>
      </c>
      <c r="AQ326">
        <f>(Table2[[#This Row],[Sharpe Ratio]]-AVERAGE(Table2[Sharpe Ratio]))/_xlfn.STDEV.P(Table2[Sharpe Ratio])</f>
        <v>4.4839615916684651E-2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385</v>
      </c>
      <c r="AT326">
        <f>_xlfn.RANK.AVG(Table2[[#This Row],[6M Return vs Nifty Z-Score]],Table2[6M Return vs Nifty Z-Score])</f>
        <v>311</v>
      </c>
      <c r="AU326">
        <f>_xlfn.RANK.AVG(Table2[[#This Row],[Sharpe Ratio Z-Score]],Table2[Sharpe Ratio Z-Score])</f>
        <v>337</v>
      </c>
      <c r="AV326">
        <f>(Table2[[#This Row],[Rank 1Y]]+Table2[[#This Row],[Rank 6M]]+Table2[[#This Row],[Rank Sharpe]])/3</f>
        <v>344.33333333333331</v>
      </c>
    </row>
    <row r="327" spans="1:48" x14ac:dyDescent="0.3">
      <c r="A327" t="s">
        <v>183</v>
      </c>
      <c r="B327" t="s">
        <v>184</v>
      </c>
      <c r="C327" t="s">
        <v>3127</v>
      </c>
      <c r="D327" t="s">
        <v>18</v>
      </c>
      <c r="E327">
        <v>134406.90001823899</v>
      </c>
      <c r="F327">
        <v>309.8</v>
      </c>
      <c r="G327">
        <v>38.993196726367998</v>
      </c>
      <c r="H327">
        <f>(Table2[[#This Row],[1Y Return vs Nifty]]-AVERAGE(Table2[1Y Return vs Nifty]))/_xlfn.STDEV.P(Table2[1Y Return vs Nifty])</f>
        <v>0.40381055672510441</v>
      </c>
      <c r="I327">
        <v>-3.5816284169095902</v>
      </c>
      <c r="J327">
        <f>(Table2[[#This Row],[1M Return vs Nifty]]-AVERAGE(Table2[1M Return vs Nifty]))/_xlfn.STDEV.P(Table2[1M Return vs Nifty])</f>
        <v>-0.2789545658117738</v>
      </c>
      <c r="K327">
        <v>-6.1968265968482203</v>
      </c>
      <c r="L327">
        <f>(Table2[[#This Row],[6M Return vs Nifty]]-AVERAGE(Table2[6M Return vs Nifty]))/_xlfn.STDEV.P(Table2[6M Return vs Nifty])</f>
        <v>-0.40924946782033489</v>
      </c>
      <c r="M327">
        <v>4.8727828304565399</v>
      </c>
      <c r="N327">
        <f>(Table2[[#This Row],[1W Return vs Nifty]]-AVERAGE(Table2[1W Return vs Nifty]))/_xlfn.STDEV.P(Table2[1W Return vs Nifty])</f>
        <v>0.74616742355201016</v>
      </c>
      <c r="O327">
        <v>318.27</v>
      </c>
      <c r="P327">
        <v>327.36908341962601</v>
      </c>
      <c r="Q327">
        <v>306.50262697520901</v>
      </c>
      <c r="R327">
        <v>40.4630249936572</v>
      </c>
      <c r="S327" s="1">
        <f>(Table2[[#This Row],[Close Price]]-Table2[[#This Row],[20D EMA]])/Table2[[#This Row],[20D EMA]]</f>
        <v>-2.6612624501209572E-2</v>
      </c>
      <c r="T327" s="1">
        <f>(Table2[[#This Row],[Close Price]]-Table2[[#This Row],[50D EMA]])/Table2[[#This Row],[50D EMA]]</f>
        <v>-5.3667509576967948E-2</v>
      </c>
      <c r="U327" s="1">
        <f>(Table2[[#This Row],[Close Price]]-Table2[[#This Row],[200D EMA]])/Table2[[#This Row],[200D EMA]]</f>
        <v>1.0758057956409302E-2</v>
      </c>
      <c r="V327">
        <v>0.720381014274314</v>
      </c>
      <c r="W327">
        <v>309.05</v>
      </c>
      <c r="X327">
        <v>318.55</v>
      </c>
      <c r="Y327">
        <v>304.05</v>
      </c>
      <c r="Z327">
        <v>318.55</v>
      </c>
      <c r="AA327">
        <v>298.10000000000002</v>
      </c>
      <c r="AB327">
        <v>319</v>
      </c>
      <c r="AC327" s="1">
        <f>(Table2[[#This Row],[Close Price]]/Table2[[#This Row],[Day Low]])-1</f>
        <v>2.4267917812652584E-3</v>
      </c>
      <c r="AD327" s="1">
        <f>(Table2[[#This Row],[Day High]]/Table2[[#This Row],[Close Price]])-1</f>
        <v>2.8244028405422839E-2</v>
      </c>
      <c r="AE327" s="1">
        <f>(Table2[[#This Row],[Close Price]]/Table2[[#This Row],[Current Week Low]])-1</f>
        <v>1.8911363262621217E-2</v>
      </c>
      <c r="AF327" s="1">
        <f>(Table2[[#This Row],[Current Week High]]/Table2[[#This Row],[Close Price]])-1</f>
        <v>2.8244028405422839E-2</v>
      </c>
      <c r="AG327" s="1">
        <f>(Table2[[#This Row],[Close Price]]/Table2[[#This Row],[Current Month Low]])-1</f>
        <v>3.924857430392481E-2</v>
      </c>
      <c r="AH327" s="1">
        <f>(Table2[[#This Row],[Current Month High]]/Table2[[#This Row],[Close Price]])-1</f>
        <v>2.9696578437701682E-2</v>
      </c>
      <c r="AI327">
        <v>21.3686249193027</v>
      </c>
      <c r="AJ327">
        <v>61.712123189351402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0.02</v>
      </c>
      <c r="AM327" t="s">
        <v>3180</v>
      </c>
      <c r="AN327">
        <v>1.1399999999999999</v>
      </c>
      <c r="AO327" t="s">
        <v>3180</v>
      </c>
      <c r="AP327">
        <v>4.1465508356735001E-2</v>
      </c>
      <c r="AQ327">
        <f>(Table2[[#This Row],[Sharpe Ratio]]-AVERAGE(Table2[Sharpe Ratio]))/_xlfn.STDEV.P(Table2[Sharpe Ratio])</f>
        <v>-0.19049471108377564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185</v>
      </c>
      <c r="AT327">
        <f>_xlfn.RANK.AVG(Table2[[#This Row],[6M Return vs Nifty Z-Score]],Table2[6M Return vs Nifty Z-Score])</f>
        <v>448</v>
      </c>
      <c r="AU327">
        <f>_xlfn.RANK.AVG(Table2[[#This Row],[Sharpe Ratio Z-Score]],Table2[Sharpe Ratio Z-Score])</f>
        <v>402</v>
      </c>
      <c r="AV327">
        <f>(Table2[[#This Row],[Rank 1Y]]+Table2[[#This Row],[Rank 6M]]+Table2[[#This Row],[Rank Sharpe]])/3</f>
        <v>345</v>
      </c>
    </row>
    <row r="328" spans="1:48" x14ac:dyDescent="0.3">
      <c r="A328" t="s">
        <v>1214</v>
      </c>
      <c r="B328" t="s">
        <v>1215</v>
      </c>
      <c r="C328" t="s">
        <v>3139</v>
      </c>
      <c r="D328" t="s">
        <v>128</v>
      </c>
      <c r="E328">
        <v>9581.3378853600007</v>
      </c>
      <c r="F328">
        <v>537.79999999999995</v>
      </c>
      <c r="G328">
        <v>-22.3282578379382</v>
      </c>
      <c r="H328">
        <f>(Table2[[#This Row],[1Y Return vs Nifty]]-AVERAGE(Table2[1Y Return vs Nifty]))/_xlfn.STDEV.P(Table2[1Y Return vs Nifty])</f>
        <v>-0.76706242709215222</v>
      </c>
      <c r="I328">
        <v>35.961190192351602</v>
      </c>
      <c r="J328">
        <f>(Table2[[#This Row],[1M Return vs Nifty]]-AVERAGE(Table2[1M Return vs Nifty]))/_xlfn.STDEV.P(Table2[1M Return vs Nifty])</f>
        <v>4.0951111828949465</v>
      </c>
      <c r="K328">
        <v>28.747136824108001</v>
      </c>
      <c r="L328">
        <f>(Table2[[#This Row],[6M Return vs Nifty]]-AVERAGE(Table2[6M Return vs Nifty]))/_xlfn.STDEV.P(Table2[6M Return vs Nifty])</f>
        <v>0.7670867768965649</v>
      </c>
      <c r="M328">
        <v>9.7702623310926899</v>
      </c>
      <c r="N328">
        <f>(Table2[[#This Row],[1W Return vs Nifty]]-AVERAGE(Table2[1W Return vs Nifty]))/_xlfn.STDEV.P(Table2[1W Return vs Nifty])</f>
        <v>1.7447800158604372</v>
      </c>
      <c r="O328">
        <v>492.42</v>
      </c>
      <c r="P328">
        <v>462.71653228493398</v>
      </c>
      <c r="Q328">
        <v>468.86859835672402</v>
      </c>
      <c r="R328">
        <v>65.313729754778805</v>
      </c>
      <c r="S328" s="1">
        <f>(Table2[[#This Row],[Close Price]]-Table2[[#This Row],[20D EMA]])/Table2[[#This Row],[20D EMA]]</f>
        <v>9.2157101661183419E-2</v>
      </c>
      <c r="T328" s="1">
        <f>(Table2[[#This Row],[Close Price]]-Table2[[#This Row],[50D EMA]])/Table2[[#This Row],[50D EMA]]</f>
        <v>0.16226666322963945</v>
      </c>
      <c r="U328" s="1">
        <f>(Table2[[#This Row],[Close Price]]-Table2[[#This Row],[200D EMA]])/Table2[[#This Row],[200D EMA]]</f>
        <v>0.14701646022972012</v>
      </c>
      <c r="V328">
        <v>3.5622197844744101</v>
      </c>
      <c r="W328">
        <v>530</v>
      </c>
      <c r="X328">
        <v>554.54999999999995</v>
      </c>
      <c r="Y328">
        <v>530</v>
      </c>
      <c r="Z328">
        <v>559</v>
      </c>
      <c r="AA328">
        <v>496.1</v>
      </c>
      <c r="AB328">
        <v>580.25</v>
      </c>
      <c r="AC328" s="1">
        <f>(Table2[[#This Row],[Close Price]]/Table2[[#This Row],[Day Low]])-1</f>
        <v>1.4716981132075313E-2</v>
      </c>
      <c r="AD328" s="1">
        <f>(Table2[[#This Row],[Day High]]/Table2[[#This Row],[Close Price]])-1</f>
        <v>3.1145407214577814E-2</v>
      </c>
      <c r="AE328" s="1">
        <f>(Table2[[#This Row],[Close Price]]/Table2[[#This Row],[Current Week Low]])-1</f>
        <v>1.4716981132075313E-2</v>
      </c>
      <c r="AF328" s="1">
        <f>(Table2[[#This Row],[Current Week High]]/Table2[[#This Row],[Close Price]])-1</f>
        <v>3.9419858683525488E-2</v>
      </c>
      <c r="AG328" s="1">
        <f>(Table2[[#This Row],[Close Price]]/Table2[[#This Row],[Current Month Low]])-1</f>
        <v>8.4055633944769115E-2</v>
      </c>
      <c r="AH328" s="1">
        <f>(Table2[[#This Row],[Current Month High]]/Table2[[#This Row],[Close Price]])-1</f>
        <v>7.8932688731870648E-2</v>
      </c>
      <c r="AI328">
        <v>31.126812941613998</v>
      </c>
      <c r="AJ328">
        <v>42.898897303042297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0.34</v>
      </c>
      <c r="AM328" t="s">
        <v>3180</v>
      </c>
      <c r="AN328">
        <v>41.69</v>
      </c>
      <c r="AO328" t="s">
        <v>3180</v>
      </c>
      <c r="AP328">
        <v>6.4785623280918997E-2</v>
      </c>
      <c r="AQ328">
        <f>(Table2[[#This Row],[Sharpe Ratio]]-AVERAGE(Table2[Sharpe Ratio]))/_xlfn.STDEV.P(Table2[Sharpe Ratio])</f>
        <v>8.4563736439980122E-2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592</v>
      </c>
      <c r="AT328">
        <f>_xlfn.RANK.AVG(Table2[[#This Row],[6M Return vs Nifty Z-Score]],Table2[6M Return vs Nifty Z-Score])</f>
        <v>121</v>
      </c>
      <c r="AU328">
        <f>_xlfn.RANK.AVG(Table2[[#This Row],[Sharpe Ratio Z-Score]],Table2[Sharpe Ratio Z-Score])</f>
        <v>322</v>
      </c>
      <c r="AV328">
        <f>(Table2[[#This Row],[Rank 1Y]]+Table2[[#This Row],[Rank 6M]]+Table2[[#This Row],[Rank Sharpe]])/3</f>
        <v>345</v>
      </c>
    </row>
    <row r="329" spans="1:48" x14ac:dyDescent="0.3">
      <c r="A329" t="s">
        <v>290</v>
      </c>
      <c r="B329" t="s">
        <v>291</v>
      </c>
      <c r="C329" t="s">
        <v>3136</v>
      </c>
      <c r="D329" t="s">
        <v>114</v>
      </c>
      <c r="E329">
        <v>89744.834376600003</v>
      </c>
      <c r="F329">
        <v>887</v>
      </c>
      <c r="G329">
        <v>17.157412363024601</v>
      </c>
      <c r="H329">
        <f>(Table2[[#This Row],[1Y Return vs Nifty]]-AVERAGE(Table2[1Y Return vs Nifty]))/_xlfn.STDEV.P(Table2[1Y Return vs Nifty])</f>
        <v>-1.3122312417565883E-2</v>
      </c>
      <c r="I329">
        <v>-6.3433828084957398</v>
      </c>
      <c r="J329">
        <f>(Table2[[#This Row],[1M Return vs Nifty]]-AVERAGE(Table2[1M Return vs Nifty]))/_xlfn.STDEV.P(Table2[1M Return vs Nifty])</f>
        <v>-0.58444860279344979</v>
      </c>
      <c r="K329">
        <v>-13.8724822579536</v>
      </c>
      <c r="L329">
        <f>(Table2[[#This Row],[6M Return vs Nifty]]-AVERAGE(Table2[6M Return vs Nifty]))/_xlfn.STDEV.P(Table2[6M Return vs Nifty])</f>
        <v>-0.66763893118355055</v>
      </c>
      <c r="M329">
        <v>1.1476991825598899</v>
      </c>
      <c r="N329">
        <f>(Table2[[#This Row],[1W Return vs Nifty]]-AVERAGE(Table2[1W Return vs Nifty]))/_xlfn.STDEV.P(Table2[1W Return vs Nifty])</f>
        <v>-1.3389699190129618E-2</v>
      </c>
      <c r="O329">
        <v>933.38</v>
      </c>
      <c r="P329">
        <v>956.00706395872305</v>
      </c>
      <c r="Q329">
        <v>915.88115909952103</v>
      </c>
      <c r="R329">
        <v>31.604532411479799</v>
      </c>
      <c r="S329" s="1">
        <f>(Table2[[#This Row],[Close Price]]-Table2[[#This Row],[20D EMA]])/Table2[[#This Row],[20D EMA]]</f>
        <v>-4.9690372624225924E-2</v>
      </c>
      <c r="T329" s="1">
        <f>(Table2[[#This Row],[Close Price]]-Table2[[#This Row],[50D EMA]])/Table2[[#This Row],[50D EMA]]</f>
        <v>-7.2182587932951223E-2</v>
      </c>
      <c r="U329" s="1">
        <f>(Table2[[#This Row],[Close Price]]-Table2[[#This Row],[200D EMA]])/Table2[[#This Row],[200D EMA]]</f>
        <v>-3.1533740827157639E-2</v>
      </c>
      <c r="V329">
        <v>0.74533144633820503</v>
      </c>
      <c r="W329">
        <v>883.2</v>
      </c>
      <c r="X329">
        <v>915.95</v>
      </c>
      <c r="Y329">
        <v>883.2</v>
      </c>
      <c r="Z329">
        <v>929.8</v>
      </c>
      <c r="AA329">
        <v>883.2</v>
      </c>
      <c r="AB329">
        <v>968.95</v>
      </c>
      <c r="AC329" s="1">
        <f>(Table2[[#This Row],[Close Price]]/Table2[[#This Row],[Day Low]])-1</f>
        <v>4.3025362318840354E-3</v>
      </c>
      <c r="AD329" s="1">
        <f>(Table2[[#This Row],[Day High]]/Table2[[#This Row],[Close Price]])-1</f>
        <v>3.2638105975197451E-2</v>
      </c>
      <c r="AE329" s="1">
        <f>(Table2[[#This Row],[Close Price]]/Table2[[#This Row],[Current Week Low]])-1</f>
        <v>4.3025362318840354E-3</v>
      </c>
      <c r="AF329" s="1">
        <f>(Table2[[#This Row],[Current Week High]]/Table2[[#This Row],[Close Price]])-1</f>
        <v>4.8252536640360777E-2</v>
      </c>
      <c r="AG329" s="1">
        <f>(Table2[[#This Row],[Close Price]]/Table2[[#This Row],[Current Month Low]])-1</f>
        <v>4.3025362318840354E-3</v>
      </c>
      <c r="AH329" s="1">
        <f>(Table2[[#This Row],[Current Month High]]/Table2[[#This Row],[Close Price]])-1</f>
        <v>9.2390078917700125E-2</v>
      </c>
      <c r="AI329">
        <v>23.675310033821798</v>
      </c>
      <c r="AJ329">
        <v>39.993686868686801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-0.06</v>
      </c>
      <c r="AM329" t="s">
        <v>3181</v>
      </c>
      <c r="AN329">
        <v>-1.34</v>
      </c>
      <c r="AO329" t="s">
        <v>3181</v>
      </c>
      <c r="AP329">
        <v>0.11167465841508301</v>
      </c>
      <c r="AQ329">
        <f>(Table2[[#This Row],[Sharpe Ratio]]-AVERAGE(Table2[Sharpe Ratio]))/_xlfn.STDEV.P(Table2[Sharpe Ratio])</f>
        <v>0.63761526520903411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300</v>
      </c>
      <c r="AT329">
        <f>_xlfn.RANK.AVG(Table2[[#This Row],[6M Return vs Nifty Z-Score]],Table2[6M Return vs Nifty Z-Score])</f>
        <v>549</v>
      </c>
      <c r="AU329">
        <f>_xlfn.RANK.AVG(Table2[[#This Row],[Sharpe Ratio Z-Score]],Table2[Sharpe Ratio Z-Score])</f>
        <v>187</v>
      </c>
      <c r="AV329">
        <f>(Table2[[#This Row],[Rank 1Y]]+Table2[[#This Row],[Rank 6M]]+Table2[[#This Row],[Rank Sharpe]])/3</f>
        <v>345.33333333333331</v>
      </c>
    </row>
    <row r="330" spans="1:48" x14ac:dyDescent="0.3">
      <c r="A330" t="s">
        <v>334</v>
      </c>
      <c r="B330" t="s">
        <v>335</v>
      </c>
      <c r="C330" t="s">
        <v>3133</v>
      </c>
      <c r="D330" t="s">
        <v>51</v>
      </c>
      <c r="E330">
        <v>73610.797699019997</v>
      </c>
      <c r="F330">
        <v>1267.4000000000001</v>
      </c>
      <c r="G330">
        <v>7.0934037786177004</v>
      </c>
      <c r="H330">
        <f>(Table2[[#This Row],[1Y Return vs Nifty]]-AVERAGE(Table2[1Y Return vs Nifty]))/_xlfn.STDEV.P(Table2[1Y Return vs Nifty])</f>
        <v>-0.20528467784270044</v>
      </c>
      <c r="I330">
        <v>-9.5128039379104692</v>
      </c>
      <c r="J330">
        <f>(Table2[[#This Row],[1M Return vs Nifty]]-AVERAGE(Table2[1M Return vs Nifty]))/_xlfn.STDEV.P(Table2[1M Return vs Nifty])</f>
        <v>-0.93503707607323439</v>
      </c>
      <c r="K330">
        <v>-0.66374899560310996</v>
      </c>
      <c r="L330">
        <f>(Table2[[#This Row],[6M Return vs Nifty]]-AVERAGE(Table2[6M Return vs Nifty]))/_xlfn.STDEV.P(Table2[6M Return vs Nifty])</f>
        <v>-0.22298668907462166</v>
      </c>
      <c r="M330">
        <v>-6.9001952377015003</v>
      </c>
      <c r="N330">
        <f>(Table2[[#This Row],[1W Return vs Nifty]]-AVERAGE(Table2[1W Return vs Nifty]))/_xlfn.STDEV.P(Table2[1W Return vs Nifty])</f>
        <v>-1.6543825218446879</v>
      </c>
      <c r="O330">
        <v>1391.05</v>
      </c>
      <c r="P330">
        <v>1430.59906695571</v>
      </c>
      <c r="Q330">
        <v>1292.33184064838</v>
      </c>
      <c r="R330">
        <v>7.86036432892696</v>
      </c>
      <c r="S330" s="1">
        <f>(Table2[[#This Row],[Close Price]]-Table2[[#This Row],[20D EMA]])/Table2[[#This Row],[20D EMA]]</f>
        <v>-8.8889687646022689E-2</v>
      </c>
      <c r="T330" s="1">
        <f>(Table2[[#This Row],[Close Price]]-Table2[[#This Row],[50D EMA]])/Table2[[#This Row],[50D EMA]]</f>
        <v>-0.11407743142388221</v>
      </c>
      <c r="U330" s="1">
        <f>(Table2[[#This Row],[Close Price]]-Table2[[#This Row],[200D EMA]])/Table2[[#This Row],[200D EMA]]</f>
        <v>-1.9292135242811353E-2</v>
      </c>
      <c r="V330">
        <v>0.95896997667317196</v>
      </c>
      <c r="W330">
        <v>1258</v>
      </c>
      <c r="X330">
        <v>1302.45</v>
      </c>
      <c r="Y330">
        <v>1257.45</v>
      </c>
      <c r="Z330">
        <v>1360.7</v>
      </c>
      <c r="AA330">
        <v>1257.45</v>
      </c>
      <c r="AB330">
        <v>1417.3</v>
      </c>
      <c r="AC330" s="1">
        <f>(Table2[[#This Row],[Close Price]]/Table2[[#This Row],[Day Low]])-1</f>
        <v>7.472178060413448E-3</v>
      </c>
      <c r="AD330" s="1">
        <f>(Table2[[#This Row],[Day High]]/Table2[[#This Row],[Close Price]])-1</f>
        <v>2.765504181789491E-2</v>
      </c>
      <c r="AE330" s="1">
        <f>(Table2[[#This Row],[Close Price]]/Table2[[#This Row],[Current Week Low]])-1</f>
        <v>7.9128394767187249E-3</v>
      </c>
      <c r="AF330" s="1">
        <f>(Table2[[#This Row],[Current Week High]]/Table2[[#This Row],[Close Price]])-1</f>
        <v>7.3615275366892829E-2</v>
      </c>
      <c r="AG330" s="1">
        <f>(Table2[[#This Row],[Close Price]]/Table2[[#This Row],[Current Month Low]])-1</f>
        <v>7.9128394767187249E-3</v>
      </c>
      <c r="AH330" s="1">
        <f>(Table2[[#This Row],[Current Month High]]/Table2[[#This Row],[Close Price]])-1</f>
        <v>0.11827363105570443</v>
      </c>
      <c r="AI330">
        <v>25.611488085845</v>
      </c>
      <c r="AJ330">
        <v>32.227438706311901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-0.17</v>
      </c>
      <c r="AM330" t="s">
        <v>3181</v>
      </c>
      <c r="AN330">
        <v>-11.26</v>
      </c>
      <c r="AO330" t="s">
        <v>3181</v>
      </c>
      <c r="AP330">
        <v>8.0133435397875E-2</v>
      </c>
      <c r="AQ330">
        <f>(Table2[[#This Row],[Sharpe Ratio]]-AVERAGE(Table2[Sharpe Ratio]))/_xlfn.STDEV.P(Table2[Sharpe Ratio])</f>
        <v>0.26558966137649381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376</v>
      </c>
      <c r="AT330">
        <f>_xlfn.RANK.AVG(Table2[[#This Row],[6M Return vs Nifty Z-Score]],Table2[6M Return vs Nifty Z-Score])</f>
        <v>384</v>
      </c>
      <c r="AU330">
        <f>_xlfn.RANK.AVG(Table2[[#This Row],[Sharpe Ratio Z-Score]],Table2[Sharpe Ratio Z-Score])</f>
        <v>278</v>
      </c>
      <c r="AV330">
        <f>(Table2[[#This Row],[Rank 1Y]]+Table2[[#This Row],[Rank 6M]]+Table2[[#This Row],[Rank Sharpe]])/3</f>
        <v>346</v>
      </c>
    </row>
    <row r="331" spans="1:48" x14ac:dyDescent="0.3">
      <c r="A331" t="s">
        <v>496</v>
      </c>
      <c r="B331" t="s">
        <v>497</v>
      </c>
      <c r="C331" t="s">
        <v>3129</v>
      </c>
      <c r="D331" t="s">
        <v>40</v>
      </c>
      <c r="E331">
        <v>42217.889936430001</v>
      </c>
      <c r="F331">
        <v>1223.3</v>
      </c>
      <c r="G331">
        <v>8.4453356015468604</v>
      </c>
      <c r="H331">
        <f>(Table2[[#This Row],[1Y Return vs Nifty]]-AVERAGE(Table2[1Y Return vs Nifty]))/_xlfn.STDEV.P(Table2[1Y Return vs Nifty])</f>
        <v>-0.17947086669491399</v>
      </c>
      <c r="I331">
        <v>6.7022723851039103</v>
      </c>
      <c r="J331">
        <f>(Table2[[#This Row],[1M Return vs Nifty]]-AVERAGE(Table2[1M Return vs Nifty]))/_xlfn.STDEV.P(Table2[1M Return vs Nifty])</f>
        <v>0.85860870972695158</v>
      </c>
      <c r="K331">
        <v>18.254483935457699</v>
      </c>
      <c r="L331">
        <f>(Table2[[#This Row],[6M Return vs Nifty]]-AVERAGE(Table2[6M Return vs Nifty]))/_xlfn.STDEV.P(Table2[6M Return vs Nifty])</f>
        <v>0.41386731671504812</v>
      </c>
      <c r="M331">
        <v>-2.2368064512148198</v>
      </c>
      <c r="N331">
        <f>(Table2[[#This Row],[1W Return vs Nifty]]-AVERAGE(Table2[1W Return vs Nifty]))/_xlfn.STDEV.P(Table2[1W Return vs Nifty])</f>
        <v>-0.70350181587938243</v>
      </c>
      <c r="O331">
        <v>1229.53</v>
      </c>
      <c r="P331">
        <v>1190.1865845561399</v>
      </c>
      <c r="Q331">
        <v>1066.05860777885</v>
      </c>
      <c r="R331">
        <v>44.820879239379501</v>
      </c>
      <c r="S331" s="1">
        <f>(Table2[[#This Row],[Close Price]]-Table2[[#This Row],[20D EMA]])/Table2[[#This Row],[20D EMA]]</f>
        <v>-5.0669768122778769E-3</v>
      </c>
      <c r="T331" s="1">
        <f>(Table2[[#This Row],[Close Price]]-Table2[[#This Row],[50D EMA]])/Table2[[#This Row],[50D EMA]]</f>
        <v>2.782203721125721E-2</v>
      </c>
      <c r="U331" s="1">
        <f>(Table2[[#This Row],[Close Price]]-Table2[[#This Row],[200D EMA]])/Table2[[#This Row],[200D EMA]]</f>
        <v>0.14749788714596548</v>
      </c>
      <c r="V331">
        <v>0.50282048450037098</v>
      </c>
      <c r="W331">
        <v>1207.3499999999999</v>
      </c>
      <c r="X331">
        <v>1236.95</v>
      </c>
      <c r="Y331">
        <v>1200.1500000000001</v>
      </c>
      <c r="Z331">
        <v>1236.95</v>
      </c>
      <c r="AA331">
        <v>1200.1500000000001</v>
      </c>
      <c r="AB331">
        <v>1299</v>
      </c>
      <c r="AC331" s="1">
        <f>(Table2[[#This Row],[Close Price]]/Table2[[#This Row],[Day Low]])-1</f>
        <v>1.3210750817907124E-2</v>
      </c>
      <c r="AD331" s="1">
        <f>(Table2[[#This Row],[Day High]]/Table2[[#This Row],[Close Price]])-1</f>
        <v>1.1158342189160564E-2</v>
      </c>
      <c r="AE331" s="1">
        <f>(Table2[[#This Row],[Close Price]]/Table2[[#This Row],[Current Week Low]])-1</f>
        <v>1.9289255509727932E-2</v>
      </c>
      <c r="AF331" s="1">
        <f>(Table2[[#This Row],[Current Week High]]/Table2[[#This Row],[Close Price]])-1</f>
        <v>1.1158342189160564E-2</v>
      </c>
      <c r="AG331" s="1">
        <f>(Table2[[#This Row],[Close Price]]/Table2[[#This Row],[Current Month Low]])-1</f>
        <v>1.9289255509727932E-2</v>
      </c>
      <c r="AH331" s="1">
        <f>(Table2[[#This Row],[Current Month High]]/Table2[[#This Row],[Close Price]])-1</f>
        <v>6.1881795144281826E-2</v>
      </c>
      <c r="AI331">
        <v>6.7971879342761499</v>
      </c>
      <c r="AJ331">
        <v>43.201638864501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0.13</v>
      </c>
      <c r="AM331" t="s">
        <v>3180</v>
      </c>
      <c r="AN331">
        <v>-4.04</v>
      </c>
      <c r="AO331" t="s">
        <v>3181</v>
      </c>
      <c r="AP331">
        <v>1.01339135437E-2</v>
      </c>
      <c r="AQ331">
        <f>(Table2[[#This Row],[Sharpe Ratio]]-AVERAGE(Table2[Sharpe Ratio]))/_xlfn.STDEV.P(Table2[Sharpe Ratio])</f>
        <v>-0.56004777099513559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-0.17054442712743234</v>
      </c>
      <c r="AS331">
        <f>_xlfn.RANK.AVG(Table2[[#This Row],[1Y Return vs Nifty Z-Score]],Table2[1Y Return vs Nifty Z-Score])</f>
        <v>361</v>
      </c>
      <c r="AT331">
        <f>_xlfn.RANK.AVG(Table2[[#This Row],[6M Return vs Nifty Z-Score]],Table2[6M Return vs Nifty Z-Score])</f>
        <v>195</v>
      </c>
      <c r="AU331">
        <f>_xlfn.RANK.AVG(Table2[[#This Row],[Sharpe Ratio Z-Score]],Table2[Sharpe Ratio Z-Score])</f>
        <v>487</v>
      </c>
      <c r="AV331">
        <f>(Table2[[#This Row],[Rank 1Y]]+Table2[[#This Row],[Rank 6M]]+Table2[[#This Row],[Rank Sharpe]])/3</f>
        <v>347.66666666666669</v>
      </c>
    </row>
    <row r="332" spans="1:48" x14ac:dyDescent="0.3">
      <c r="A332" t="s">
        <v>589</v>
      </c>
      <c r="B332" t="s">
        <v>590</v>
      </c>
      <c r="C332" t="s">
        <v>574</v>
      </c>
      <c r="D332" t="s">
        <v>574</v>
      </c>
      <c r="E332">
        <v>31768.193159999999</v>
      </c>
      <c r="F332">
        <v>929.4</v>
      </c>
      <c r="G332">
        <v>-1.9615412083229999</v>
      </c>
      <c r="H332">
        <f>(Table2[[#This Row],[1Y Return vs Nifty]]-AVERAGE(Table2[1Y Return vs Nifty]))/_xlfn.STDEV.P(Table2[1Y Return vs Nifty])</f>
        <v>-0.37817996433728496</v>
      </c>
      <c r="I332">
        <v>2.5242606586449599</v>
      </c>
      <c r="J332">
        <f>(Table2[[#This Row],[1M Return vs Nifty]]-AVERAGE(Table2[1M Return vs Nifty]))/_xlfn.STDEV.P(Table2[1M Return vs Nifty])</f>
        <v>0.39645404718301686</v>
      </c>
      <c r="K332">
        <v>7.1496475477644204</v>
      </c>
      <c r="L332">
        <f>(Table2[[#This Row],[6M Return vs Nifty]]-AVERAGE(Table2[6M Return vs Nifty]))/_xlfn.STDEV.P(Table2[6M Return vs Nifty])</f>
        <v>4.0039614999315458E-2</v>
      </c>
      <c r="M332">
        <v>1.81583155943453</v>
      </c>
      <c r="N332">
        <f>(Table2[[#This Row],[1W Return vs Nifty]]-AVERAGE(Table2[1W Return vs Nifty]))/_xlfn.STDEV.P(Table2[1W Return vs Nifty])</f>
        <v>0.12284474646488737</v>
      </c>
      <c r="O332">
        <v>921.79</v>
      </c>
      <c r="P332">
        <v>913.42007776550804</v>
      </c>
      <c r="Q332">
        <v>856.13571236217194</v>
      </c>
      <c r="R332">
        <v>55.148769339106003</v>
      </c>
      <c r="S332" s="1">
        <f>(Table2[[#This Row],[Close Price]]-Table2[[#This Row],[20D EMA]])/Table2[[#This Row],[20D EMA]]</f>
        <v>8.2556764555918524E-3</v>
      </c>
      <c r="T332" s="1">
        <f>(Table2[[#This Row],[Close Price]]-Table2[[#This Row],[50D EMA]])/Table2[[#This Row],[50D EMA]]</f>
        <v>1.7494603658793541E-2</v>
      </c>
      <c r="U332" s="1">
        <f>(Table2[[#This Row],[Close Price]]-Table2[[#This Row],[200D EMA]])/Table2[[#This Row],[200D EMA]]</f>
        <v>8.5575553711786961E-2</v>
      </c>
      <c r="V332">
        <v>0.62986319338947805</v>
      </c>
      <c r="W332">
        <v>917.15</v>
      </c>
      <c r="X332">
        <v>940</v>
      </c>
      <c r="Y332">
        <v>917.15</v>
      </c>
      <c r="Z332">
        <v>949</v>
      </c>
      <c r="AA332">
        <v>888.05</v>
      </c>
      <c r="AB332">
        <v>984.4</v>
      </c>
      <c r="AC332" s="1">
        <f>(Table2[[#This Row],[Close Price]]/Table2[[#This Row],[Day Low]])-1</f>
        <v>1.3356593795998517E-2</v>
      </c>
      <c r="AD332" s="1">
        <f>(Table2[[#This Row],[Day High]]/Table2[[#This Row],[Close Price]])-1</f>
        <v>1.1405207660856398E-2</v>
      </c>
      <c r="AE332" s="1">
        <f>(Table2[[#This Row],[Close Price]]/Table2[[#This Row],[Current Week Low]])-1</f>
        <v>1.3356593795998517E-2</v>
      </c>
      <c r="AF332" s="1">
        <f>(Table2[[#This Row],[Current Week High]]/Table2[[#This Row],[Close Price]])-1</f>
        <v>2.1088874542715796E-2</v>
      </c>
      <c r="AG332" s="1">
        <f>(Table2[[#This Row],[Close Price]]/Table2[[#This Row],[Current Month Low]])-1</f>
        <v>4.6562693542030242E-2</v>
      </c>
      <c r="AH332" s="1">
        <f>(Table2[[#This Row],[Current Month High]]/Table2[[#This Row],[Close Price]])-1</f>
        <v>5.9177964278028794E-2</v>
      </c>
      <c r="AI332">
        <v>13.2989025177533</v>
      </c>
      <c r="AJ332">
        <v>30.901408450704199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0.15</v>
      </c>
      <c r="AM332" t="s">
        <v>3180</v>
      </c>
      <c r="AN332">
        <v>2.95</v>
      </c>
      <c r="AO332" t="s">
        <v>3180</v>
      </c>
      <c r="AP332">
        <v>6.9699243720259998E-2</v>
      </c>
      <c r="AQ332">
        <f>(Table2[[#This Row],[Sharpe Ratio]]-AVERAGE(Table2[Sharpe Ratio]))/_xlfn.STDEV.P(Table2[Sharpe Ratio])</f>
        <v>0.14251940321778536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0.32367784752772011</v>
      </c>
      <c r="AS332">
        <f>_xlfn.RANK.AVG(Table2[[#This Row],[1Y Return vs Nifty Z-Score]],Table2[1Y Return vs Nifty Z-Score])</f>
        <v>442</v>
      </c>
      <c r="AT332">
        <f>_xlfn.RANK.AVG(Table2[[#This Row],[6M Return vs Nifty Z-Score]],Table2[6M Return vs Nifty Z-Score])</f>
        <v>298</v>
      </c>
      <c r="AU332">
        <f>_xlfn.RANK.AVG(Table2[[#This Row],[Sharpe Ratio Z-Score]],Table2[Sharpe Ratio Z-Score])</f>
        <v>303</v>
      </c>
      <c r="AV332">
        <f>(Table2[[#This Row],[Rank 1Y]]+Table2[[#This Row],[Rank 6M]]+Table2[[#This Row],[Rank Sharpe]])/3</f>
        <v>347.66666666666669</v>
      </c>
    </row>
    <row r="333" spans="1:48" x14ac:dyDescent="0.3">
      <c r="A333" t="s">
        <v>46</v>
      </c>
      <c r="B333" t="s">
        <v>47</v>
      </c>
      <c r="C333" t="s">
        <v>3132</v>
      </c>
      <c r="D333" t="s">
        <v>48</v>
      </c>
      <c r="E333">
        <v>493857.54060072498</v>
      </c>
      <c r="F333">
        <v>3591.35</v>
      </c>
      <c r="G333">
        <v>-4.6469432171195004</v>
      </c>
      <c r="H333">
        <f>(Table2[[#This Row],[1Y Return vs Nifty]]-AVERAGE(Table2[1Y Return vs Nifty]))/_xlfn.STDEV.P(Table2[1Y Return vs Nifty])</f>
        <v>-0.42945507979448772</v>
      </c>
      <c r="I333">
        <v>7.8702997958455096</v>
      </c>
      <c r="J333">
        <f>(Table2[[#This Row],[1M Return vs Nifty]]-AVERAGE(Table2[1M Return vs Nifty]))/_xlfn.STDEV.P(Table2[1M Return vs Nifty])</f>
        <v>0.98781115079115156</v>
      </c>
      <c r="K333">
        <v>0.74255550525849201</v>
      </c>
      <c r="L333">
        <f>(Table2[[#This Row],[6M Return vs Nifty]]-AVERAGE(Table2[6M Return vs Nifty]))/_xlfn.STDEV.P(Table2[6M Return vs Nifty])</f>
        <v>-0.17564555219373995</v>
      </c>
      <c r="M333">
        <v>3.2004257577313702</v>
      </c>
      <c r="N333">
        <f>(Table2[[#This Row],[1W Return vs Nifty]]-AVERAGE(Table2[1W Return vs Nifty]))/_xlfn.STDEV.P(Table2[1W Return vs Nifty])</f>
        <v>0.4051681745623027</v>
      </c>
      <c r="O333">
        <v>3567.1</v>
      </c>
      <c r="P333">
        <v>3576.0307857909402</v>
      </c>
      <c r="Q333">
        <v>3492.3587094883901</v>
      </c>
      <c r="R333">
        <v>52.989800039191501</v>
      </c>
      <c r="S333" s="1">
        <f>(Table2[[#This Row],[Close Price]]-Table2[[#This Row],[20D EMA]])/Table2[[#This Row],[20D EMA]]</f>
        <v>6.7982394662330749E-3</v>
      </c>
      <c r="T333" s="1">
        <f>(Table2[[#This Row],[Close Price]]-Table2[[#This Row],[50D EMA]])/Table2[[#This Row],[50D EMA]]</f>
        <v>4.2838597111438071E-3</v>
      </c>
      <c r="U333" s="1">
        <f>(Table2[[#This Row],[Close Price]]-Table2[[#This Row],[200D EMA]])/Table2[[#This Row],[200D EMA]]</f>
        <v>2.834510963683666E-2</v>
      </c>
      <c r="V333">
        <v>0.91966197593439103</v>
      </c>
      <c r="W333">
        <v>3580</v>
      </c>
      <c r="X333">
        <v>3651</v>
      </c>
      <c r="Y333">
        <v>3580</v>
      </c>
      <c r="Z333">
        <v>3661</v>
      </c>
      <c r="AA333">
        <v>3530.9</v>
      </c>
      <c r="AB333">
        <v>3667</v>
      </c>
      <c r="AC333" s="1">
        <f>(Table2[[#This Row],[Close Price]]/Table2[[#This Row],[Day Low]])-1</f>
        <v>3.1703910614524489E-3</v>
      </c>
      <c r="AD333" s="1">
        <f>(Table2[[#This Row],[Day High]]/Table2[[#This Row],[Close Price]])-1</f>
        <v>1.6609353028805396E-2</v>
      </c>
      <c r="AE333" s="1">
        <f>(Table2[[#This Row],[Close Price]]/Table2[[#This Row],[Current Week Low]])-1</f>
        <v>3.1703910614524489E-3</v>
      </c>
      <c r="AF333" s="1">
        <f>(Table2[[#This Row],[Current Week High]]/Table2[[#This Row],[Close Price]])-1</f>
        <v>1.9393821264984012E-2</v>
      </c>
      <c r="AG333" s="1">
        <f>(Table2[[#This Row],[Close Price]]/Table2[[#This Row],[Current Month Low]])-1</f>
        <v>1.7120280948200062E-2</v>
      </c>
      <c r="AH333" s="1">
        <f>(Table2[[#This Row],[Current Month High]]/Table2[[#This Row],[Close Price]])-1</f>
        <v>2.1064502206691094E-2</v>
      </c>
      <c r="AI333">
        <v>9.1483703899647892</v>
      </c>
      <c r="AJ333">
        <v>18.485343362860998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0.08</v>
      </c>
      <c r="AM333" t="s">
        <v>3180</v>
      </c>
      <c r="AN333">
        <v>7.97</v>
      </c>
      <c r="AO333" t="s">
        <v>3180</v>
      </c>
      <c r="AP333">
        <v>0.102345972237432</v>
      </c>
      <c r="AQ333">
        <f>(Table2[[#This Row],[Sharpe Ratio]]-AVERAGE(Table2[Sharpe Ratio]))/_xlfn.STDEV.P(Table2[Sharpe Ratio])</f>
        <v>0.52758433500980007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464</v>
      </c>
      <c r="AT333">
        <f>_xlfn.RANK.AVG(Table2[[#This Row],[6M Return vs Nifty Z-Score]],Table2[6M Return vs Nifty Z-Score])</f>
        <v>366</v>
      </c>
      <c r="AU333">
        <f>_xlfn.RANK.AVG(Table2[[#This Row],[Sharpe Ratio Z-Score]],Table2[Sharpe Ratio Z-Score])</f>
        <v>215</v>
      </c>
      <c r="AV333">
        <f>(Table2[[#This Row],[Rank 1Y]]+Table2[[#This Row],[Rank 6M]]+Table2[[#This Row],[Rank Sharpe]])/3</f>
        <v>348.33333333333331</v>
      </c>
    </row>
    <row r="334" spans="1:48" x14ac:dyDescent="0.3">
      <c r="A334" t="s">
        <v>886</v>
      </c>
      <c r="B334" t="s">
        <v>887</v>
      </c>
      <c r="C334" t="s">
        <v>3145</v>
      </c>
      <c r="D334" t="s">
        <v>574</v>
      </c>
      <c r="E334">
        <v>16809.12551175</v>
      </c>
      <c r="F334">
        <v>536.25</v>
      </c>
      <c r="G334">
        <v>-3.0064685186858302</v>
      </c>
      <c r="H334">
        <f>(Table2[[#This Row],[1Y Return vs Nifty]]-AVERAGE(Table2[1Y Return vs Nifty]))/_xlfn.STDEV.P(Table2[1Y Return vs Nifty])</f>
        <v>-0.3981318256629755</v>
      </c>
      <c r="I334">
        <v>-3.3063357659246102</v>
      </c>
      <c r="J334">
        <f>(Table2[[#This Row],[1M Return vs Nifty]]-AVERAGE(Table2[1M Return vs Nifty]))/_xlfn.STDEV.P(Table2[1M Return vs Nifty])</f>
        <v>-0.24850281255051149</v>
      </c>
      <c r="K334">
        <v>-8.1213140256931506</v>
      </c>
      <c r="L334">
        <f>(Table2[[#This Row],[6M Return vs Nifty]]-AVERAGE(Table2[6M Return vs Nifty]))/_xlfn.STDEV.P(Table2[6M Return vs Nifty])</f>
        <v>-0.47403445765622393</v>
      </c>
      <c r="M334">
        <v>11.3059826662953</v>
      </c>
      <c r="N334">
        <f>(Table2[[#This Row],[1W Return vs Nifty]]-AVERAGE(Table2[1W Return vs Nifty]))/_xlfn.STDEV.P(Table2[1W Return vs Nifty])</f>
        <v>2.0579185731118237</v>
      </c>
      <c r="O334">
        <v>518.57000000000005</v>
      </c>
      <c r="P334">
        <v>553.14352593635294</v>
      </c>
      <c r="Q334">
        <v>575.34284741777901</v>
      </c>
      <c r="R334">
        <v>64.902221561103104</v>
      </c>
      <c r="S334" s="1">
        <f>(Table2[[#This Row],[Close Price]]-Table2[[#This Row],[20D EMA]])/Table2[[#This Row],[20D EMA]]</f>
        <v>3.4093757834043517E-2</v>
      </c>
      <c r="T334" s="1">
        <f>(Table2[[#This Row],[Close Price]]-Table2[[#This Row],[50D EMA]])/Table2[[#This Row],[50D EMA]]</f>
        <v>-3.0540944880003505E-2</v>
      </c>
      <c r="U334" s="1">
        <f>(Table2[[#This Row],[Close Price]]-Table2[[#This Row],[200D EMA]])/Table2[[#This Row],[200D EMA]]</f>
        <v>-6.7947046866461108E-2</v>
      </c>
      <c r="V334">
        <v>2.22512582117254</v>
      </c>
      <c r="W334">
        <v>522.6</v>
      </c>
      <c r="X334">
        <v>555.54999999999995</v>
      </c>
      <c r="Y334">
        <v>511.9</v>
      </c>
      <c r="Z334">
        <v>557.70000000000005</v>
      </c>
      <c r="AA334">
        <v>478</v>
      </c>
      <c r="AB334">
        <v>569.6</v>
      </c>
      <c r="AC334" s="1">
        <f>(Table2[[#This Row],[Close Price]]/Table2[[#This Row],[Day Low]])-1</f>
        <v>2.6119402985074647E-2</v>
      </c>
      <c r="AD334" s="1">
        <f>(Table2[[#This Row],[Day High]]/Table2[[#This Row],[Close Price]])-1</f>
        <v>3.5990675990675847E-2</v>
      </c>
      <c r="AE334" s="1">
        <f>(Table2[[#This Row],[Close Price]]/Table2[[#This Row],[Current Week Low]])-1</f>
        <v>4.7567884352412548E-2</v>
      </c>
      <c r="AF334" s="1">
        <f>(Table2[[#This Row],[Current Week High]]/Table2[[#This Row],[Close Price]])-1</f>
        <v>4.0000000000000036E-2</v>
      </c>
      <c r="AG334" s="1">
        <f>(Table2[[#This Row],[Close Price]]/Table2[[#This Row],[Current Month Low]])-1</f>
        <v>0.1218619246861925</v>
      </c>
      <c r="AH334" s="1">
        <f>(Table2[[#This Row],[Current Month High]]/Table2[[#This Row],[Close Price]])-1</f>
        <v>6.2191142191142301E-2</v>
      </c>
      <c r="AI334">
        <v>45.874125874125802</v>
      </c>
      <c r="AJ334">
        <v>29.842615012106499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-0.17</v>
      </c>
      <c r="AM334" t="s">
        <v>3181</v>
      </c>
      <c r="AN334">
        <v>15.26</v>
      </c>
      <c r="AO334" t="s">
        <v>3180</v>
      </c>
      <c r="AP334">
        <v>0.138569644416938</v>
      </c>
      <c r="AQ334">
        <f>(Table2[[#This Row],[Sharpe Ratio]]-AVERAGE(Table2[Sharpe Ratio]))/_xlfn.STDEV.P(Table2[Sharpe Ratio])</f>
        <v>0.95483896328659557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450</v>
      </c>
      <c r="AT334">
        <f>_xlfn.RANK.AVG(Table2[[#This Row],[6M Return vs Nifty Z-Score]],Table2[6M Return vs Nifty Z-Score])</f>
        <v>469</v>
      </c>
      <c r="AU334">
        <f>_xlfn.RANK.AVG(Table2[[#This Row],[Sharpe Ratio Z-Score]],Table2[Sharpe Ratio Z-Score])</f>
        <v>127</v>
      </c>
      <c r="AV334">
        <f>(Table2[[#This Row],[Rank 1Y]]+Table2[[#This Row],[Rank 6M]]+Table2[[#This Row],[Rank Sharpe]])/3</f>
        <v>348.66666666666669</v>
      </c>
    </row>
    <row r="335" spans="1:48" x14ac:dyDescent="0.3">
      <c r="A335" t="s">
        <v>788</v>
      </c>
      <c r="B335" t="s">
        <v>789</v>
      </c>
      <c r="C335" t="s">
        <v>3133</v>
      </c>
      <c r="D335" t="s">
        <v>51</v>
      </c>
      <c r="E335">
        <v>19482.152589900001</v>
      </c>
      <c r="F335">
        <v>1862.25</v>
      </c>
      <c r="G335">
        <v>17.6261800890248</v>
      </c>
      <c r="H335">
        <f>(Table2[[#This Row],[1Y Return vs Nifty]]-AVERAGE(Table2[1Y Return vs Nifty]))/_xlfn.STDEV.P(Table2[1Y Return vs Nifty])</f>
        <v>-4.1716528163083903E-3</v>
      </c>
      <c r="I335">
        <v>3.43723881063389</v>
      </c>
      <c r="J335">
        <f>(Table2[[#This Row],[1M Return vs Nifty]]-AVERAGE(Table2[1M Return vs Nifty]))/_xlfn.STDEV.P(Table2[1M Return vs Nifty])</f>
        <v>0.49744397669191265</v>
      </c>
      <c r="K335">
        <v>15.2633996545804</v>
      </c>
      <c r="L335">
        <f>(Table2[[#This Row],[6M Return vs Nifty]]-AVERAGE(Table2[6M Return vs Nifty]))/_xlfn.STDEV.P(Table2[6M Return vs Nifty])</f>
        <v>0.31317693971880672</v>
      </c>
      <c r="M335">
        <v>4.9348751052577899</v>
      </c>
      <c r="N335">
        <f>(Table2[[#This Row],[1W Return vs Nifty]]-AVERAGE(Table2[1W Return vs Nifty]))/_xlfn.STDEV.P(Table2[1W Return vs Nifty])</f>
        <v>0.75882824785838032</v>
      </c>
      <c r="O335">
        <v>1866.93</v>
      </c>
      <c r="P335">
        <v>1872.2721114702599</v>
      </c>
      <c r="Q335">
        <v>1652.0584991726701</v>
      </c>
      <c r="R335">
        <v>52.054695194678303</v>
      </c>
      <c r="S335" s="1">
        <f>(Table2[[#This Row],[Close Price]]-Table2[[#This Row],[20D EMA]])/Table2[[#This Row],[20D EMA]]</f>
        <v>-2.5067892208063846E-3</v>
      </c>
      <c r="T335" s="1">
        <f>(Table2[[#This Row],[Close Price]]-Table2[[#This Row],[50D EMA]])/Table2[[#This Row],[50D EMA]]</f>
        <v>-5.352913932147256E-3</v>
      </c>
      <c r="U335" s="1">
        <f>(Table2[[#This Row],[Close Price]]-Table2[[#This Row],[200D EMA]])/Table2[[#This Row],[200D EMA]]</f>
        <v>0.1272300593063691</v>
      </c>
      <c r="V335">
        <v>0.293339629005059</v>
      </c>
      <c r="W335">
        <v>1858.05</v>
      </c>
      <c r="X335">
        <v>1933.95</v>
      </c>
      <c r="Y335">
        <v>1823.05</v>
      </c>
      <c r="Z335">
        <v>1933.95</v>
      </c>
      <c r="AA335">
        <v>1795</v>
      </c>
      <c r="AB335">
        <v>1933.95</v>
      </c>
      <c r="AC335" s="1">
        <f>(Table2[[#This Row],[Close Price]]/Table2[[#This Row],[Day Low]])-1</f>
        <v>2.2604343263099569E-3</v>
      </c>
      <c r="AD335" s="1">
        <f>(Table2[[#This Row],[Day High]]/Table2[[#This Row],[Close Price]])-1</f>
        <v>3.8501812323801898E-2</v>
      </c>
      <c r="AE335" s="1">
        <f>(Table2[[#This Row],[Close Price]]/Table2[[#This Row],[Current Week Low]])-1</f>
        <v>2.150242725103535E-2</v>
      </c>
      <c r="AF335" s="1">
        <f>(Table2[[#This Row],[Current Week High]]/Table2[[#This Row],[Close Price]])-1</f>
        <v>3.8501812323801898E-2</v>
      </c>
      <c r="AG335" s="1">
        <f>(Table2[[#This Row],[Close Price]]/Table2[[#This Row],[Current Month Low]])-1</f>
        <v>3.7465181058495833E-2</v>
      </c>
      <c r="AH335" s="1">
        <f>(Table2[[#This Row],[Current Month High]]/Table2[[#This Row],[Close Price]])-1</f>
        <v>3.8501812323801898E-2</v>
      </c>
      <c r="AI335">
        <v>43.052758759565002</v>
      </c>
      <c r="AJ335">
        <v>54.485876643577001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0.18</v>
      </c>
      <c r="AM335" t="s">
        <v>3180</v>
      </c>
      <c r="AN335">
        <v>3.03</v>
      </c>
      <c r="AO335" t="s">
        <v>3180</v>
      </c>
      <c r="AQ335">
        <f>(Table2[[#This Row],[Sharpe Ratio]]-AVERAGE(Table2[Sharpe Ratio]))/_xlfn.STDEV.P(Table2[Sharpe Ratio])</f>
        <v>-0.67957627828303946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296</v>
      </c>
      <c r="AT335">
        <f>_xlfn.RANK.AVG(Table2[[#This Row],[6M Return vs Nifty Z-Score]],Table2[6M Return vs Nifty Z-Score])</f>
        <v>215</v>
      </c>
      <c r="AU335">
        <f>_xlfn.RANK.AVG(Table2[[#This Row],[Sharpe Ratio Z-Score]],Table2[Sharpe Ratio Z-Score])</f>
        <v>538</v>
      </c>
      <c r="AV335">
        <f>(Table2[[#This Row],[Rank 1Y]]+Table2[[#This Row],[Rank 6M]]+Table2[[#This Row],[Rank Sharpe]])/3</f>
        <v>349.66666666666669</v>
      </c>
    </row>
    <row r="336" spans="1:48" x14ac:dyDescent="0.3">
      <c r="A336" t="s">
        <v>1869</v>
      </c>
      <c r="B336" t="s">
        <v>1870</v>
      </c>
      <c r="C336" t="s">
        <v>3132</v>
      </c>
      <c r="D336" t="s">
        <v>48</v>
      </c>
      <c r="E336">
        <v>3953.9617777399999</v>
      </c>
      <c r="F336">
        <v>571.4</v>
      </c>
      <c r="G336">
        <v>-40.339047648957099</v>
      </c>
      <c r="H336">
        <f>(Table2[[#This Row],[1Y Return vs Nifty]]-AVERAGE(Table2[1Y Return vs Nifty]))/_xlfn.STDEV.P(Table2[1Y Return vs Nifty])</f>
        <v>-1.1109607797448662</v>
      </c>
      <c r="I336">
        <v>-3.3268955547664598</v>
      </c>
      <c r="J336">
        <f>(Table2[[#This Row],[1M Return vs Nifty]]-AVERAGE(Table2[1M Return vs Nifty]))/_xlfn.STDEV.P(Table2[1M Return vs Nifty])</f>
        <v>-0.2507770527624299</v>
      </c>
      <c r="K336">
        <v>13.791545911458</v>
      </c>
      <c r="L336">
        <f>(Table2[[#This Row],[6M Return vs Nifty]]-AVERAGE(Table2[6M Return vs Nifty]))/_xlfn.STDEV.P(Table2[6M Return vs Nifty])</f>
        <v>0.26362918567328869</v>
      </c>
      <c r="M336">
        <v>-4.0195794165638397</v>
      </c>
      <c r="N336">
        <f>(Table2[[#This Row],[1W Return vs Nifty]]-AVERAGE(Table2[1W Return vs Nifty]))/_xlfn.STDEV.P(Table2[1W Return vs Nifty])</f>
        <v>-1.067015237873965</v>
      </c>
      <c r="O336">
        <v>617.54</v>
      </c>
      <c r="P336">
        <v>638.815678067867</v>
      </c>
      <c r="Q336">
        <v>625.74530361192001</v>
      </c>
      <c r="R336">
        <v>29.5313848509916</v>
      </c>
      <c r="S336" s="1">
        <f>(Table2[[#This Row],[Close Price]]-Table2[[#This Row],[20D EMA]])/Table2[[#This Row],[20D EMA]]</f>
        <v>-7.4715807882890159E-2</v>
      </c>
      <c r="T336" s="1">
        <f>(Table2[[#This Row],[Close Price]]-Table2[[#This Row],[50D EMA]])/Table2[[#This Row],[50D EMA]]</f>
        <v>-0.10553228479264853</v>
      </c>
      <c r="U336" s="1">
        <f>(Table2[[#This Row],[Close Price]]-Table2[[#This Row],[200D EMA]])/Table2[[#This Row],[200D EMA]]</f>
        <v>-8.6848919677428943E-2</v>
      </c>
      <c r="V336">
        <v>0.69319780285215304</v>
      </c>
      <c r="W336">
        <v>567.1</v>
      </c>
      <c r="X336">
        <v>594</v>
      </c>
      <c r="Y336">
        <v>567.1</v>
      </c>
      <c r="Z336">
        <v>616.9</v>
      </c>
      <c r="AA336">
        <v>567.1</v>
      </c>
      <c r="AB336">
        <v>649</v>
      </c>
      <c r="AC336" s="1">
        <f>(Table2[[#This Row],[Close Price]]/Table2[[#This Row],[Day Low]])-1</f>
        <v>7.5824369599717389E-3</v>
      </c>
      <c r="AD336" s="1">
        <f>(Table2[[#This Row],[Day High]]/Table2[[#This Row],[Close Price]])-1</f>
        <v>3.9551977598879962E-2</v>
      </c>
      <c r="AE336" s="1">
        <f>(Table2[[#This Row],[Close Price]]/Table2[[#This Row],[Current Week Low]])-1</f>
        <v>7.5824369599717389E-3</v>
      </c>
      <c r="AF336" s="1">
        <f>(Table2[[#This Row],[Current Week High]]/Table2[[#This Row],[Close Price]])-1</f>
        <v>7.9628981449072489E-2</v>
      </c>
      <c r="AG336" s="1">
        <f>(Table2[[#This Row],[Close Price]]/Table2[[#This Row],[Current Month Low]])-1</f>
        <v>7.5824369599717389E-3</v>
      </c>
      <c r="AH336" s="1">
        <f>(Table2[[#This Row],[Current Month High]]/Table2[[#This Row],[Close Price]])-1</f>
        <v>0.13580679033951704</v>
      </c>
      <c r="AI336">
        <v>76.592579628981397</v>
      </c>
      <c r="AJ336">
        <v>33.8957234915055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-0.12</v>
      </c>
      <c r="AM336" t="s">
        <v>3181</v>
      </c>
      <c r="AN336">
        <v>0.39</v>
      </c>
      <c r="AO336" t="s">
        <v>3180</v>
      </c>
      <c r="AP336">
        <v>0.12900580061636099</v>
      </c>
      <c r="AQ336">
        <f>(Table2[[#This Row],[Sharpe Ratio]]-AVERAGE(Table2[Sharpe Ratio]))/_xlfn.STDEV.P(Table2[Sharpe Ratio])</f>
        <v>0.84203437219865274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686</v>
      </c>
      <c r="AT336">
        <f>_xlfn.RANK.AVG(Table2[[#This Row],[6M Return vs Nifty Z-Score]],Table2[6M Return vs Nifty Z-Score])</f>
        <v>222</v>
      </c>
      <c r="AU336">
        <f>_xlfn.RANK.AVG(Table2[[#This Row],[Sharpe Ratio Z-Score]],Table2[Sharpe Ratio Z-Score])</f>
        <v>142</v>
      </c>
      <c r="AV336">
        <f>(Table2[[#This Row],[Rank 1Y]]+Table2[[#This Row],[Rank 6M]]+Table2[[#This Row],[Rank Sharpe]])/3</f>
        <v>350</v>
      </c>
    </row>
    <row r="337" spans="1:48" x14ac:dyDescent="0.3">
      <c r="A337" t="s">
        <v>32</v>
      </c>
      <c r="B337" t="s">
        <v>33</v>
      </c>
      <c r="C337" t="s">
        <v>3129</v>
      </c>
      <c r="D337" t="s">
        <v>34</v>
      </c>
      <c r="E337">
        <v>737798.33821077901</v>
      </c>
      <c r="F337">
        <v>826.7</v>
      </c>
      <c r="G337">
        <v>19.896761812890698</v>
      </c>
      <c r="H337">
        <f>(Table2[[#This Row],[1Y Return vs Nifty]]-AVERAGE(Table2[1Y Return vs Nifty]))/_xlfn.STDEV.P(Table2[1Y Return vs Nifty])</f>
        <v>3.9182876473857584E-2</v>
      </c>
      <c r="I337">
        <v>10.113741459722</v>
      </c>
      <c r="J337">
        <f>(Table2[[#This Row],[1M Return vs Nifty]]-AVERAGE(Table2[1M Return vs Nifty]))/_xlfn.STDEV.P(Table2[1M Return vs Nifty])</f>
        <v>1.235971542141846</v>
      </c>
      <c r="K337">
        <v>-6.0762730516388901</v>
      </c>
      <c r="L337">
        <f>(Table2[[#This Row],[6M Return vs Nifty]]-AVERAGE(Table2[6M Return vs Nifty]))/_xlfn.STDEV.P(Table2[6M Return vs Nifty])</f>
        <v>-0.4051912130954628</v>
      </c>
      <c r="M337">
        <v>3.3106712361968702</v>
      </c>
      <c r="N337">
        <f>(Table2[[#This Row],[1W Return vs Nifty]]-AVERAGE(Table2[1W Return vs Nifty]))/_xlfn.STDEV.P(Table2[1W Return vs Nifty])</f>
        <v>0.42764759954538145</v>
      </c>
      <c r="O337">
        <v>824.89</v>
      </c>
      <c r="P337">
        <v>815.07471202231898</v>
      </c>
      <c r="Q337">
        <v>779.21693103935297</v>
      </c>
      <c r="R337">
        <v>47.395687868250398</v>
      </c>
      <c r="S337" s="1">
        <f>(Table2[[#This Row],[Close Price]]-Table2[[#This Row],[20D EMA]])/Table2[[#This Row],[20D EMA]]</f>
        <v>2.1942319582005589E-3</v>
      </c>
      <c r="T337" s="1">
        <f>(Table2[[#This Row],[Close Price]]-Table2[[#This Row],[50D EMA]])/Table2[[#This Row],[50D EMA]]</f>
        <v>1.4262849535396624E-2</v>
      </c>
      <c r="U337" s="1">
        <f>(Table2[[#This Row],[Close Price]]-Table2[[#This Row],[200D EMA]])/Table2[[#This Row],[200D EMA]]</f>
        <v>6.0936906103043885E-2</v>
      </c>
      <c r="V337">
        <v>1.14143736533869</v>
      </c>
      <c r="W337">
        <v>824.3</v>
      </c>
      <c r="X337">
        <v>853.4</v>
      </c>
      <c r="Y337">
        <v>824.3</v>
      </c>
      <c r="Z337">
        <v>854</v>
      </c>
      <c r="AA337">
        <v>807.1</v>
      </c>
      <c r="AB337">
        <v>863.5</v>
      </c>
      <c r="AC337" s="1">
        <f>(Table2[[#This Row],[Close Price]]/Table2[[#This Row],[Day Low]])-1</f>
        <v>2.9115613247605587E-3</v>
      </c>
      <c r="AD337" s="1">
        <f>(Table2[[#This Row],[Day High]]/Table2[[#This Row],[Close Price]])-1</f>
        <v>3.2297084794967956E-2</v>
      </c>
      <c r="AE337" s="1">
        <f>(Table2[[#This Row],[Close Price]]/Table2[[#This Row],[Current Week Low]])-1</f>
        <v>2.9115613247605587E-3</v>
      </c>
      <c r="AF337" s="1">
        <f>(Table2[[#This Row],[Current Week High]]/Table2[[#This Row],[Close Price]])-1</f>
        <v>3.3022861981371721E-2</v>
      </c>
      <c r="AG337" s="1">
        <f>(Table2[[#This Row],[Close Price]]/Table2[[#This Row],[Current Month Low]])-1</f>
        <v>2.4284475281873386E-2</v>
      </c>
      <c r="AH337" s="1">
        <f>(Table2[[#This Row],[Current Month High]]/Table2[[#This Row],[Close Price]])-1</f>
        <v>4.4514334099431396E-2</v>
      </c>
      <c r="AI337">
        <v>10.318132333373599</v>
      </c>
      <c r="AJ337">
        <v>48.914707736647699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0.01</v>
      </c>
      <c r="AM337" t="s">
        <v>3180</v>
      </c>
      <c r="AN337">
        <v>5.86</v>
      </c>
      <c r="AO337" t="s">
        <v>3180</v>
      </c>
      <c r="AP337">
        <v>6.5960870716661998E-2</v>
      </c>
      <c r="AQ337">
        <f>(Table2[[#This Row],[Sharpe Ratio]]-AVERAGE(Table2[Sharpe Ratio]))/_xlfn.STDEV.P(Table2[Sharpe Ratio])</f>
        <v>9.8425663629563051E-2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1.3960364686951854</v>
      </c>
      <c r="AS337">
        <f>_xlfn.RANK.AVG(Table2[[#This Row],[1Y Return vs Nifty Z-Score]],Table2[1Y Return vs Nifty Z-Score])</f>
        <v>284</v>
      </c>
      <c r="AT337">
        <f>_xlfn.RANK.AVG(Table2[[#This Row],[6M Return vs Nifty Z-Score]],Table2[6M Return vs Nifty Z-Score])</f>
        <v>446</v>
      </c>
      <c r="AU337">
        <f>_xlfn.RANK.AVG(Table2[[#This Row],[Sharpe Ratio Z-Score]],Table2[Sharpe Ratio Z-Score])</f>
        <v>321</v>
      </c>
      <c r="AV337">
        <f>(Table2[[#This Row],[Rank 1Y]]+Table2[[#This Row],[Rank 6M]]+Table2[[#This Row],[Rank Sharpe]])/3</f>
        <v>350.33333333333331</v>
      </c>
    </row>
    <row r="338" spans="1:48" x14ac:dyDescent="0.3">
      <c r="A338" t="s">
        <v>866</v>
      </c>
      <c r="B338" t="s">
        <v>867</v>
      </c>
      <c r="C338" t="s">
        <v>3139</v>
      </c>
      <c r="D338" t="s">
        <v>546</v>
      </c>
      <c r="E338">
        <v>17497.025764725</v>
      </c>
      <c r="F338">
        <v>1144.05</v>
      </c>
      <c r="G338">
        <v>0.28190646190493102</v>
      </c>
      <c r="H338">
        <f>(Table2[[#This Row],[1Y Return vs Nifty]]-AVERAGE(Table2[1Y Return vs Nifty]))/_xlfn.STDEV.P(Table2[1Y Return vs Nifty])</f>
        <v>-0.33534353316745674</v>
      </c>
      <c r="I338">
        <v>-3.2581650719445601</v>
      </c>
      <c r="J338">
        <f>(Table2[[#This Row],[1M Return vs Nifty]]-AVERAGE(Table2[1M Return vs Nifty]))/_xlfn.STDEV.P(Table2[1M Return vs Nifty])</f>
        <v>-0.24317436632335704</v>
      </c>
      <c r="K338">
        <v>3.5926312135606602</v>
      </c>
      <c r="L338">
        <f>(Table2[[#This Row],[6M Return vs Nifty]]-AVERAGE(Table2[6M Return vs Nifty]))/_xlfn.STDEV.P(Table2[6M Return vs Nifty])</f>
        <v>-7.9702017813423592E-2</v>
      </c>
      <c r="M338">
        <v>1.3000426723753999</v>
      </c>
      <c r="N338">
        <f>(Table2[[#This Row],[1W Return vs Nifty]]-AVERAGE(Table2[1W Return vs Nifty]))/_xlfn.STDEV.P(Table2[1W Return vs Nifty])</f>
        <v>1.767365232899731E-2</v>
      </c>
      <c r="O338">
        <v>1240.3399999999999</v>
      </c>
      <c r="P338">
        <v>1311.6483737962801</v>
      </c>
      <c r="Q338">
        <v>1276.8343008766201</v>
      </c>
      <c r="R338">
        <v>26.295784429066</v>
      </c>
      <c r="S338" s="1">
        <f>(Table2[[#This Row],[Close Price]]-Table2[[#This Row],[20D EMA]])/Table2[[#This Row],[20D EMA]]</f>
        <v>-7.7631939629456415E-2</v>
      </c>
      <c r="T338" s="1">
        <f>(Table2[[#This Row],[Close Price]]-Table2[[#This Row],[50D EMA]])/Table2[[#This Row],[50D EMA]]</f>
        <v>-0.12777690815961842</v>
      </c>
      <c r="U338" s="1">
        <f>(Table2[[#This Row],[Close Price]]-Table2[[#This Row],[200D EMA]])/Table2[[#This Row],[200D EMA]]</f>
        <v>-0.10399493558831877</v>
      </c>
      <c r="V338">
        <v>0.68614673011049099</v>
      </c>
      <c r="W338">
        <v>1103.1500000000001</v>
      </c>
      <c r="X338">
        <v>1224.9000000000001</v>
      </c>
      <c r="Y338">
        <v>1103.1500000000001</v>
      </c>
      <c r="Z338">
        <v>1224.9000000000001</v>
      </c>
      <c r="AA338">
        <v>1103.1500000000001</v>
      </c>
      <c r="AB338">
        <v>1269.2</v>
      </c>
      <c r="AC338" s="1">
        <f>(Table2[[#This Row],[Close Price]]/Table2[[#This Row],[Day Low]])-1</f>
        <v>3.7075647010832435E-2</v>
      </c>
      <c r="AD338" s="1">
        <f>(Table2[[#This Row],[Day High]]/Table2[[#This Row],[Close Price]])-1</f>
        <v>7.0669988199816514E-2</v>
      </c>
      <c r="AE338" s="1">
        <f>(Table2[[#This Row],[Close Price]]/Table2[[#This Row],[Current Week Low]])-1</f>
        <v>3.7075647010832435E-2</v>
      </c>
      <c r="AF338" s="1">
        <f>(Table2[[#This Row],[Current Week High]]/Table2[[#This Row],[Close Price]])-1</f>
        <v>7.0669988199816514E-2</v>
      </c>
      <c r="AG338" s="1">
        <f>(Table2[[#This Row],[Close Price]]/Table2[[#This Row],[Current Month Low]])-1</f>
        <v>3.7075647010832435E-2</v>
      </c>
      <c r="AH338" s="1">
        <f>(Table2[[#This Row],[Current Month High]]/Table2[[#This Row],[Close Price]])-1</f>
        <v>0.10939207202482426</v>
      </c>
      <c r="AI338">
        <v>48.594904068878101</v>
      </c>
      <c r="AJ338">
        <v>37.630075187969901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-0.17</v>
      </c>
      <c r="AM338" t="s">
        <v>3181</v>
      </c>
      <c r="AN338">
        <v>-3.82</v>
      </c>
      <c r="AO338" t="s">
        <v>3181</v>
      </c>
      <c r="AP338">
        <v>7.6544277847004003E-2</v>
      </c>
      <c r="AQ338">
        <f>(Table2[[#This Row],[Sharpe Ratio]]-AVERAGE(Table2[Sharpe Ratio]))/_xlfn.STDEV.P(Table2[Sharpe Ratio])</f>
        <v>0.22325590328523578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431</v>
      </c>
      <c r="AT338">
        <f>_xlfn.RANK.AVG(Table2[[#This Row],[6M Return vs Nifty Z-Score]],Table2[6M Return vs Nifty Z-Score])</f>
        <v>334</v>
      </c>
      <c r="AU338">
        <f>_xlfn.RANK.AVG(Table2[[#This Row],[Sharpe Ratio Z-Score]],Table2[Sharpe Ratio Z-Score])</f>
        <v>289</v>
      </c>
      <c r="AV338">
        <f>(Table2[[#This Row],[Rank 1Y]]+Table2[[#This Row],[Rank 6M]]+Table2[[#This Row],[Rank Sharpe]])/3</f>
        <v>351.33333333333331</v>
      </c>
    </row>
    <row r="339" spans="1:48" x14ac:dyDescent="0.3">
      <c r="A339" t="s">
        <v>270</v>
      </c>
      <c r="B339" t="s">
        <v>271</v>
      </c>
      <c r="C339" t="s">
        <v>3135</v>
      </c>
      <c r="D339" t="s">
        <v>94</v>
      </c>
      <c r="E339">
        <v>94474.607345559998</v>
      </c>
      <c r="F339">
        <v>4724.2</v>
      </c>
      <c r="G339">
        <v>29.331012753722401</v>
      </c>
      <c r="H339">
        <f>(Table2[[#This Row],[1Y Return vs Nifty]]-AVERAGE(Table2[1Y Return vs Nifty]))/_xlfn.STDEV.P(Table2[1Y Return vs Nifty])</f>
        <v>0.21932063784395689</v>
      </c>
      <c r="I339">
        <v>-9.3268127476320597</v>
      </c>
      <c r="J339">
        <f>(Table2[[#This Row],[1M Return vs Nifty]]-AVERAGE(Table2[1M Return vs Nifty]))/_xlfn.STDEV.P(Table2[1M Return vs Nifty])</f>
        <v>-0.91446348714936743</v>
      </c>
      <c r="K339">
        <v>-11.592024775765299</v>
      </c>
      <c r="L339">
        <f>(Table2[[#This Row],[6M Return vs Nifty]]-AVERAGE(Table2[6M Return vs Nifty]))/_xlfn.STDEV.P(Table2[6M Return vs Nifty])</f>
        <v>-0.5908707421112952</v>
      </c>
      <c r="M339">
        <v>0.34590407576747101</v>
      </c>
      <c r="N339">
        <f>(Table2[[#This Row],[1W Return vs Nifty]]-AVERAGE(Table2[1W Return vs Nifty]))/_xlfn.STDEV.P(Table2[1W Return vs Nifty])</f>
        <v>-0.17687842639974555</v>
      </c>
      <c r="O339">
        <v>4996.55</v>
      </c>
      <c r="P339">
        <v>5244.1556388018998</v>
      </c>
      <c r="Q339">
        <v>4991.5872518164697</v>
      </c>
      <c r="R339">
        <v>27.6312750537003</v>
      </c>
      <c r="S339" s="1">
        <f>(Table2[[#This Row],[Close Price]]-Table2[[#This Row],[20D EMA]])/Table2[[#This Row],[20D EMA]]</f>
        <v>-5.4507610251073313E-2</v>
      </c>
      <c r="T339" s="1">
        <f>(Table2[[#This Row],[Close Price]]-Table2[[#This Row],[50D EMA]])/Table2[[#This Row],[50D EMA]]</f>
        <v>-9.9149543723437455E-2</v>
      </c>
      <c r="U339" s="1">
        <f>(Table2[[#This Row],[Close Price]]-Table2[[#This Row],[200D EMA]])/Table2[[#This Row],[200D EMA]]</f>
        <v>-5.3567580476363702E-2</v>
      </c>
      <c r="V339">
        <v>0.89517495234089095</v>
      </c>
      <c r="W339">
        <v>4702.8</v>
      </c>
      <c r="X339">
        <v>4796.2</v>
      </c>
      <c r="Y339">
        <v>4702.8</v>
      </c>
      <c r="Z339">
        <v>4796.2</v>
      </c>
      <c r="AA339">
        <v>4702.8</v>
      </c>
      <c r="AB339">
        <v>5127.5</v>
      </c>
      <c r="AC339" s="1">
        <f>(Table2[[#This Row],[Close Price]]/Table2[[#This Row],[Day Low]])-1</f>
        <v>4.5504805647698099E-3</v>
      </c>
      <c r="AD339" s="1">
        <f>(Table2[[#This Row],[Day High]]/Table2[[#This Row],[Close Price]])-1</f>
        <v>1.5240675669954795E-2</v>
      </c>
      <c r="AE339" s="1">
        <f>(Table2[[#This Row],[Close Price]]/Table2[[#This Row],[Current Week Low]])-1</f>
        <v>4.5504805647698099E-3</v>
      </c>
      <c r="AF339" s="1">
        <f>(Table2[[#This Row],[Current Week High]]/Table2[[#This Row],[Close Price]])-1</f>
        <v>1.5240675669954795E-2</v>
      </c>
      <c r="AG339" s="1">
        <f>(Table2[[#This Row],[Close Price]]/Table2[[#This Row],[Current Month Low]])-1</f>
        <v>4.5504805647698099E-3</v>
      </c>
      <c r="AH339" s="1">
        <f>(Table2[[#This Row],[Current Month High]]/Table2[[#This Row],[Close Price]])-1</f>
        <v>8.5368951356843636E-2</v>
      </c>
      <c r="AI339">
        <v>32.218153338131302</v>
      </c>
      <c r="AJ339">
        <v>52.290383933464398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-0.01</v>
      </c>
      <c r="AM339" t="s">
        <v>3181</v>
      </c>
      <c r="AN339">
        <v>-5.01</v>
      </c>
      <c r="AO339" t="s">
        <v>3181</v>
      </c>
      <c r="AP339">
        <v>6.8829124368166003E-2</v>
      </c>
      <c r="AQ339">
        <f>(Table2[[#This Row],[Sharpe Ratio]]-AVERAGE(Table2[Sharpe Ratio]))/_xlfn.STDEV.P(Table2[Sharpe Ratio])</f>
        <v>0.13225643157611686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234</v>
      </c>
      <c r="AT339">
        <f>_xlfn.RANK.AVG(Table2[[#This Row],[6M Return vs Nifty Z-Score]],Table2[6M Return vs Nifty Z-Score])</f>
        <v>519</v>
      </c>
      <c r="AU339">
        <f>_xlfn.RANK.AVG(Table2[[#This Row],[Sharpe Ratio Z-Score]],Table2[Sharpe Ratio Z-Score])</f>
        <v>307</v>
      </c>
      <c r="AV339">
        <f>(Table2[[#This Row],[Rank 1Y]]+Table2[[#This Row],[Rank 6M]]+Table2[[#This Row],[Rank Sharpe]])/3</f>
        <v>353.33333333333331</v>
      </c>
    </row>
    <row r="340" spans="1:48" x14ac:dyDescent="0.3">
      <c r="A340" t="s">
        <v>1018</v>
      </c>
      <c r="B340" t="s">
        <v>1019</v>
      </c>
      <c r="C340" t="s">
        <v>3143</v>
      </c>
      <c r="D340" t="s">
        <v>477</v>
      </c>
      <c r="E340">
        <v>13423.331198669999</v>
      </c>
      <c r="F340">
        <v>713.85</v>
      </c>
      <c r="G340">
        <v>3.1710621663477001</v>
      </c>
      <c r="H340">
        <f>(Table2[[#This Row],[1Y Return vs Nifty]]-AVERAGE(Table2[1Y Return vs Nifty]))/_xlfn.STDEV.P(Table2[1Y Return vs Nifty])</f>
        <v>-0.28017794088969916</v>
      </c>
      <c r="I340">
        <v>-3.4011098821474999</v>
      </c>
      <c r="J340">
        <f>(Table2[[#This Row],[1M Return vs Nifty]]-AVERAGE(Table2[1M Return vs Nifty]))/_xlfn.STDEV.P(Table2[1M Return vs Nifty])</f>
        <v>-0.25898633978034336</v>
      </c>
      <c r="K340">
        <v>-9.0195076091780599</v>
      </c>
      <c r="L340">
        <f>(Table2[[#This Row],[6M Return vs Nifty]]-AVERAGE(Table2[6M Return vs Nifty]))/_xlfn.STDEV.P(Table2[6M Return vs Nifty])</f>
        <v>-0.50427080074922903</v>
      </c>
      <c r="M340">
        <v>-2.3878141065598699</v>
      </c>
      <c r="N340">
        <f>(Table2[[#This Row],[1W Return vs Nifty]]-AVERAGE(Table2[1W Return vs Nifty]))/_xlfn.STDEV.P(Table2[1W Return vs Nifty])</f>
        <v>-0.73429278624341365</v>
      </c>
      <c r="O340">
        <v>764.17</v>
      </c>
      <c r="P340">
        <v>793.75370029691703</v>
      </c>
      <c r="Q340">
        <v>743.92572766109799</v>
      </c>
      <c r="R340">
        <v>22.964179997581301</v>
      </c>
      <c r="S340" s="1">
        <f>(Table2[[#This Row],[Close Price]]-Table2[[#This Row],[20D EMA]])/Table2[[#This Row],[20D EMA]]</f>
        <v>-6.5849222031746785E-2</v>
      </c>
      <c r="T340" s="1">
        <f>(Table2[[#This Row],[Close Price]]-Table2[[#This Row],[50D EMA]])/Table2[[#This Row],[50D EMA]]</f>
        <v>-0.10066560983215281</v>
      </c>
      <c r="U340" s="1">
        <f>(Table2[[#This Row],[Close Price]]-Table2[[#This Row],[200D EMA]])/Table2[[#This Row],[200D EMA]]</f>
        <v>-4.0428401038980114E-2</v>
      </c>
      <c r="V340">
        <v>0.54348149910747501</v>
      </c>
      <c r="W340">
        <v>702.35</v>
      </c>
      <c r="X340">
        <v>743.4</v>
      </c>
      <c r="Y340">
        <v>702.35</v>
      </c>
      <c r="Z340">
        <v>753.95</v>
      </c>
      <c r="AA340">
        <v>702.35</v>
      </c>
      <c r="AB340">
        <v>804.95</v>
      </c>
      <c r="AC340" s="1">
        <f>(Table2[[#This Row],[Close Price]]/Table2[[#This Row],[Day Low]])-1</f>
        <v>1.6373602904534712E-2</v>
      </c>
      <c r="AD340" s="1">
        <f>(Table2[[#This Row],[Day High]]/Table2[[#This Row],[Close Price]])-1</f>
        <v>4.139525110317277E-2</v>
      </c>
      <c r="AE340" s="1">
        <f>(Table2[[#This Row],[Close Price]]/Table2[[#This Row],[Current Week Low]])-1</f>
        <v>1.6373602904534712E-2</v>
      </c>
      <c r="AF340" s="1">
        <f>(Table2[[#This Row],[Current Week High]]/Table2[[#This Row],[Close Price]])-1</f>
        <v>5.6174266302444487E-2</v>
      </c>
      <c r="AG340" s="1">
        <f>(Table2[[#This Row],[Close Price]]/Table2[[#This Row],[Current Month Low]])-1</f>
        <v>1.6373602904534712E-2</v>
      </c>
      <c r="AH340" s="1">
        <f>(Table2[[#This Row],[Current Month High]]/Table2[[#This Row],[Close Price]])-1</f>
        <v>0.12761784688660094</v>
      </c>
      <c r="AI340">
        <v>29.803179939763201</v>
      </c>
      <c r="AJ340">
        <v>36.949640287769697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-0.08</v>
      </c>
      <c r="AM340" t="s">
        <v>3181</v>
      </c>
      <c r="AN340">
        <v>-6.37</v>
      </c>
      <c r="AO340" t="s">
        <v>3181</v>
      </c>
      <c r="AP340">
        <v>0.11594463407790501</v>
      </c>
      <c r="AQ340">
        <f>(Table2[[#This Row],[Sharpe Ratio]]-AVERAGE(Table2[Sharpe Ratio]))/_xlfn.STDEV.P(Table2[Sharpe Ratio])</f>
        <v>0.68797920554974135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405</v>
      </c>
      <c r="AT340">
        <f>_xlfn.RANK.AVG(Table2[[#This Row],[6M Return vs Nifty Z-Score]],Table2[6M Return vs Nifty Z-Score])</f>
        <v>483</v>
      </c>
      <c r="AU340">
        <f>_xlfn.RANK.AVG(Table2[[#This Row],[Sharpe Ratio Z-Score]],Table2[Sharpe Ratio Z-Score])</f>
        <v>172</v>
      </c>
      <c r="AV340">
        <f>(Table2[[#This Row],[Rank 1Y]]+Table2[[#This Row],[Rank 6M]]+Table2[[#This Row],[Rank Sharpe]])/3</f>
        <v>353.33333333333331</v>
      </c>
    </row>
    <row r="341" spans="1:48" x14ac:dyDescent="0.3">
      <c r="A341" t="s">
        <v>1374</v>
      </c>
      <c r="B341" t="s">
        <v>1375</v>
      </c>
      <c r="C341" t="s">
        <v>3132</v>
      </c>
      <c r="D341" t="s">
        <v>48</v>
      </c>
      <c r="E341">
        <v>7959.0219308750002</v>
      </c>
      <c r="F341">
        <v>1221.25</v>
      </c>
      <c r="G341">
        <v>15.854936720164799</v>
      </c>
      <c r="H341">
        <f>(Table2[[#This Row],[1Y Return vs Nifty]]-AVERAGE(Table2[1Y Return vs Nifty]))/_xlfn.STDEV.P(Table2[1Y Return vs Nifty])</f>
        <v>-3.7991806351459663E-2</v>
      </c>
      <c r="I341">
        <v>-9.2924308263595208</v>
      </c>
      <c r="J341">
        <f>(Table2[[#This Row],[1M Return vs Nifty]]-AVERAGE(Table2[1M Return vs Nifty]))/_xlfn.STDEV.P(Table2[1M Return vs Nifty])</f>
        <v>-0.91066029887138944</v>
      </c>
      <c r="K341">
        <v>-5.7925756367569496</v>
      </c>
      <c r="L341">
        <f>(Table2[[#This Row],[6M Return vs Nifty]]-AVERAGE(Table2[6M Return vs Nifty]))/_xlfn.STDEV.P(Table2[6M Return vs Nifty])</f>
        <v>-0.39564096409714866</v>
      </c>
      <c r="M341">
        <v>-1.55953974005687</v>
      </c>
      <c r="N341">
        <f>(Table2[[#This Row],[1W Return vs Nifty]]-AVERAGE(Table2[1W Return vs Nifty]))/_xlfn.STDEV.P(Table2[1W Return vs Nifty])</f>
        <v>-0.56540484864842366</v>
      </c>
      <c r="O341">
        <v>1347.62</v>
      </c>
      <c r="P341">
        <v>1426.3659676376201</v>
      </c>
      <c r="Q341">
        <v>1355.67070831815</v>
      </c>
      <c r="R341">
        <v>27.915175183664498</v>
      </c>
      <c r="S341" s="1">
        <f>(Table2[[#This Row],[Close Price]]-Table2[[#This Row],[20D EMA]])/Table2[[#This Row],[20D EMA]]</f>
        <v>-9.3772725248957342E-2</v>
      </c>
      <c r="T341" s="1">
        <f>(Table2[[#This Row],[Close Price]]-Table2[[#This Row],[50D EMA]])/Table2[[#This Row],[50D EMA]]</f>
        <v>-0.14380318395939987</v>
      </c>
      <c r="U341" s="1">
        <f>(Table2[[#This Row],[Close Price]]-Table2[[#This Row],[200D EMA]])/Table2[[#This Row],[200D EMA]]</f>
        <v>-9.9154394568953114E-2</v>
      </c>
      <c r="V341">
        <v>0.99035347529321005</v>
      </c>
      <c r="W341">
        <v>1180.05</v>
      </c>
      <c r="X341">
        <v>1280</v>
      </c>
      <c r="Y341">
        <v>1180.05</v>
      </c>
      <c r="Z341">
        <v>1295</v>
      </c>
      <c r="AA341">
        <v>1180.05</v>
      </c>
      <c r="AB341">
        <v>1415.6</v>
      </c>
      <c r="AC341" s="1">
        <f>(Table2[[#This Row],[Close Price]]/Table2[[#This Row],[Day Low]])-1</f>
        <v>3.4913774840049205E-2</v>
      </c>
      <c r="AD341" s="1">
        <f>(Table2[[#This Row],[Day High]]/Table2[[#This Row],[Close Price]])-1</f>
        <v>4.8106448311156624E-2</v>
      </c>
      <c r="AE341" s="1">
        <f>(Table2[[#This Row],[Close Price]]/Table2[[#This Row],[Current Week Low]])-1</f>
        <v>3.4913774840049205E-2</v>
      </c>
      <c r="AF341" s="1">
        <f>(Table2[[#This Row],[Current Week High]]/Table2[[#This Row],[Close Price]])-1</f>
        <v>6.0388945752303025E-2</v>
      </c>
      <c r="AG341" s="1">
        <f>(Table2[[#This Row],[Close Price]]/Table2[[#This Row],[Current Month Low]])-1</f>
        <v>3.4913774840049205E-2</v>
      </c>
      <c r="AH341" s="1">
        <f>(Table2[[#This Row],[Current Month High]]/Table2[[#This Row],[Close Price]])-1</f>
        <v>0.15914022517911963</v>
      </c>
      <c r="AI341">
        <v>53.932446264073697</v>
      </c>
      <c r="AJ341">
        <v>51.6892311514097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-0.15</v>
      </c>
      <c r="AM341" t="s">
        <v>3181</v>
      </c>
      <c r="AN341">
        <v>-6.38</v>
      </c>
      <c r="AO341" t="s">
        <v>3181</v>
      </c>
      <c r="AP341">
        <v>6.7860839381200994E-2</v>
      </c>
      <c r="AQ341">
        <f>(Table2[[#This Row],[Sharpe Ratio]]-AVERAGE(Table2[Sharpe Ratio]))/_xlfn.STDEV.P(Table2[Sharpe Ratio])</f>
        <v>0.12083560598666171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307</v>
      </c>
      <c r="AT341">
        <f>_xlfn.RANK.AVG(Table2[[#This Row],[6M Return vs Nifty Z-Score]],Table2[6M Return vs Nifty Z-Score])</f>
        <v>441</v>
      </c>
      <c r="AU341">
        <f>_xlfn.RANK.AVG(Table2[[#This Row],[Sharpe Ratio Z-Score]],Table2[Sharpe Ratio Z-Score])</f>
        <v>313</v>
      </c>
      <c r="AV341">
        <f>(Table2[[#This Row],[Rank 1Y]]+Table2[[#This Row],[Rank 6M]]+Table2[[#This Row],[Rank Sharpe]])/3</f>
        <v>353.66666666666669</v>
      </c>
    </row>
    <row r="342" spans="1:48" x14ac:dyDescent="0.3">
      <c r="A342" t="s">
        <v>1721</v>
      </c>
      <c r="B342" t="s">
        <v>1722</v>
      </c>
      <c r="C342" t="s">
        <v>3133</v>
      </c>
      <c r="D342" t="s">
        <v>51</v>
      </c>
      <c r="E342">
        <v>4742.7633487499997</v>
      </c>
      <c r="F342">
        <v>384.65</v>
      </c>
      <c r="G342">
        <v>15.351045592452699</v>
      </c>
      <c r="H342">
        <f>(Table2[[#This Row],[1Y Return vs Nifty]]-AVERAGE(Table2[1Y Return vs Nifty]))/_xlfn.STDEV.P(Table2[1Y Return vs Nifty])</f>
        <v>-4.7613112832449921E-2</v>
      </c>
      <c r="I342">
        <v>14.110732137043399</v>
      </c>
      <c r="J342">
        <f>(Table2[[#This Row],[1M Return vs Nifty]]-AVERAGE(Table2[1M Return vs Nifty]))/_xlfn.STDEV.P(Table2[1M Return vs Nifty])</f>
        <v>1.6781023925581831</v>
      </c>
      <c r="K342">
        <v>28.816256917665001</v>
      </c>
      <c r="L342">
        <f>(Table2[[#This Row],[6M Return vs Nifty]]-AVERAGE(Table2[6M Return vs Nifty]))/_xlfn.STDEV.P(Table2[6M Return vs Nifty])</f>
        <v>0.76941360142730952</v>
      </c>
      <c r="M342">
        <v>3.1738130655672698</v>
      </c>
      <c r="N342">
        <f>(Table2[[#This Row],[1W Return vs Nifty]]-AVERAGE(Table2[1W Return vs Nifty]))/_xlfn.STDEV.P(Table2[1W Return vs Nifty])</f>
        <v>0.39974175684950852</v>
      </c>
      <c r="O342">
        <v>372.01</v>
      </c>
      <c r="P342">
        <v>363.48741502478498</v>
      </c>
      <c r="Q342">
        <v>333.37051615582197</v>
      </c>
      <c r="R342">
        <v>59.867997850951703</v>
      </c>
      <c r="S342" s="1">
        <f>(Table2[[#This Row],[Close Price]]-Table2[[#This Row],[20D EMA]])/Table2[[#This Row],[20D EMA]]</f>
        <v>3.3977581247815886E-2</v>
      </c>
      <c r="T342" s="1">
        <f>(Table2[[#This Row],[Close Price]]-Table2[[#This Row],[50D EMA]])/Table2[[#This Row],[50D EMA]]</f>
        <v>5.8220956491085094E-2</v>
      </c>
      <c r="U342" s="1">
        <f>(Table2[[#This Row],[Close Price]]-Table2[[#This Row],[200D EMA]])/Table2[[#This Row],[200D EMA]]</f>
        <v>0.1538212930030359</v>
      </c>
      <c r="V342">
        <v>0.72573548684242295</v>
      </c>
      <c r="W342">
        <v>371.3</v>
      </c>
      <c r="X342">
        <v>397.65</v>
      </c>
      <c r="Y342">
        <v>371.3</v>
      </c>
      <c r="Z342">
        <v>397.65</v>
      </c>
      <c r="AA342">
        <v>365.65</v>
      </c>
      <c r="AB342">
        <v>397.65</v>
      </c>
      <c r="AC342" s="1">
        <f>(Table2[[#This Row],[Close Price]]/Table2[[#This Row],[Day Low]])-1</f>
        <v>3.5954753568542941E-2</v>
      </c>
      <c r="AD342" s="1">
        <f>(Table2[[#This Row],[Day High]]/Table2[[#This Row],[Close Price]])-1</f>
        <v>3.3796958273755395E-2</v>
      </c>
      <c r="AE342" s="1">
        <f>(Table2[[#This Row],[Close Price]]/Table2[[#This Row],[Current Week Low]])-1</f>
        <v>3.5954753568542941E-2</v>
      </c>
      <c r="AF342" s="1">
        <f>(Table2[[#This Row],[Current Week High]]/Table2[[#This Row],[Close Price]])-1</f>
        <v>3.3796958273755395E-2</v>
      </c>
      <c r="AG342" s="1">
        <f>(Table2[[#This Row],[Close Price]]/Table2[[#This Row],[Current Month Low]])-1</f>
        <v>5.1962258990838173E-2</v>
      </c>
      <c r="AH342" s="1">
        <f>(Table2[[#This Row],[Current Month High]]/Table2[[#This Row],[Close Price]])-1</f>
        <v>3.3796958273755395E-2</v>
      </c>
      <c r="AI342">
        <v>6.8243858052775304</v>
      </c>
      <c r="AJ342">
        <v>47.771801767191597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0.2</v>
      </c>
      <c r="AM342" t="s">
        <v>3180</v>
      </c>
      <c r="AN342">
        <v>12.54</v>
      </c>
      <c r="AO342" t="s">
        <v>3180</v>
      </c>
      <c r="AP342">
        <v>-3.3739770579812998E-2</v>
      </c>
      <c r="AQ342">
        <f>(Table2[[#This Row],[Sharpe Ratio]]-AVERAGE(Table2[Sharpe Ratio]))/_xlfn.STDEV.P(Table2[Sharpe Ratio])</f>
        <v>-1.0775335330248184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1.7221111049777327</v>
      </c>
      <c r="AS342">
        <f>_xlfn.RANK.AVG(Table2[[#This Row],[1Y Return vs Nifty Z-Score]],Table2[1Y Return vs Nifty Z-Score])</f>
        <v>309</v>
      </c>
      <c r="AT342">
        <f>_xlfn.RANK.AVG(Table2[[#This Row],[6M Return vs Nifty Z-Score]],Table2[6M Return vs Nifty Z-Score])</f>
        <v>120</v>
      </c>
      <c r="AU342">
        <f>_xlfn.RANK.AVG(Table2[[#This Row],[Sharpe Ratio Z-Score]],Table2[Sharpe Ratio Z-Score])</f>
        <v>633</v>
      </c>
      <c r="AV342">
        <f>(Table2[[#This Row],[Rank 1Y]]+Table2[[#This Row],[Rank 6M]]+Table2[[#This Row],[Rank Sharpe]])/3</f>
        <v>354</v>
      </c>
    </row>
    <row r="343" spans="1:48" x14ac:dyDescent="0.3">
      <c r="A343" t="s">
        <v>232</v>
      </c>
      <c r="B343" t="s">
        <v>233</v>
      </c>
      <c r="C343" t="s">
        <v>3133</v>
      </c>
      <c r="D343" t="s">
        <v>51</v>
      </c>
      <c r="E343">
        <v>105057.61920498</v>
      </c>
      <c r="F343">
        <v>2622.1</v>
      </c>
      <c r="G343">
        <v>20.4114287232991</v>
      </c>
      <c r="H343">
        <f>(Table2[[#This Row],[1Y Return vs Nifty]]-AVERAGE(Table2[1Y Return vs Nifty]))/_xlfn.STDEV.P(Table2[1Y Return vs Nifty])</f>
        <v>4.9009935948285947E-2</v>
      </c>
      <c r="I343">
        <v>-2.0468514979781598</v>
      </c>
      <c r="J343">
        <f>(Table2[[#This Row],[1M Return vs Nifty]]-AVERAGE(Table2[1M Return vs Nifty]))/_xlfn.STDEV.P(Table2[1M Return vs Nifty])</f>
        <v>-0.1091837859556479</v>
      </c>
      <c r="K343">
        <v>12.017981612982799</v>
      </c>
      <c r="L343">
        <f>(Table2[[#This Row],[6M Return vs Nifty]]-AVERAGE(Table2[6M Return vs Nifty]))/_xlfn.STDEV.P(Table2[6M Return vs Nifty])</f>
        <v>0.20392479720712228</v>
      </c>
      <c r="M343">
        <v>-0.50462129154540103</v>
      </c>
      <c r="N343">
        <f>(Table2[[#This Row],[1W Return vs Nifty]]-AVERAGE(Table2[1W Return vs Nifty]))/_xlfn.STDEV.P(Table2[1W Return vs Nifty])</f>
        <v>-0.3503034181258079</v>
      </c>
      <c r="O343">
        <v>2640.54</v>
      </c>
      <c r="P343">
        <v>2563.5319125164901</v>
      </c>
      <c r="Q343">
        <v>2290.1941805080901</v>
      </c>
      <c r="R343">
        <v>44.0557359817074</v>
      </c>
      <c r="S343" s="1">
        <f>(Table2[[#This Row],[Close Price]]-Table2[[#This Row],[20D EMA]])/Table2[[#This Row],[20D EMA]]</f>
        <v>-6.9834200580184561E-3</v>
      </c>
      <c r="T343" s="1">
        <f>(Table2[[#This Row],[Close Price]]-Table2[[#This Row],[50D EMA]])/Table2[[#This Row],[50D EMA]]</f>
        <v>2.2846638732114097E-2</v>
      </c>
      <c r="U343" s="1">
        <f>(Table2[[#This Row],[Close Price]]-Table2[[#This Row],[200D EMA]])/Table2[[#This Row],[200D EMA]]</f>
        <v>0.14492475018789672</v>
      </c>
      <c r="V343">
        <v>0.85156288923692203</v>
      </c>
      <c r="W343">
        <v>2610</v>
      </c>
      <c r="X343">
        <v>2689.9</v>
      </c>
      <c r="Y343">
        <v>2610</v>
      </c>
      <c r="Z343">
        <v>2689.9</v>
      </c>
      <c r="AA343">
        <v>2610</v>
      </c>
      <c r="AB343">
        <v>2874</v>
      </c>
      <c r="AC343" s="1">
        <f>(Table2[[#This Row],[Close Price]]/Table2[[#This Row],[Day Low]])-1</f>
        <v>4.6360153256703729E-3</v>
      </c>
      <c r="AD343" s="1">
        <f>(Table2[[#This Row],[Day High]]/Table2[[#This Row],[Close Price]])-1</f>
        <v>2.5857137408947128E-2</v>
      </c>
      <c r="AE343" s="1">
        <f>(Table2[[#This Row],[Close Price]]/Table2[[#This Row],[Current Week Low]])-1</f>
        <v>4.6360153256703729E-3</v>
      </c>
      <c r="AF343" s="1">
        <f>(Table2[[#This Row],[Current Week High]]/Table2[[#This Row],[Close Price]])-1</f>
        <v>2.5857137408947128E-2</v>
      </c>
      <c r="AG343" s="1">
        <f>(Table2[[#This Row],[Close Price]]/Table2[[#This Row],[Current Month Low]])-1</f>
        <v>4.6360153256703729E-3</v>
      </c>
      <c r="AH343" s="1">
        <f>(Table2[[#This Row],[Current Month High]]/Table2[[#This Row],[Close Price]])-1</f>
        <v>9.6068037069524381E-2</v>
      </c>
      <c r="AI343">
        <v>9.6068037069524301</v>
      </c>
      <c r="AJ343">
        <v>43.992311916529303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0.13</v>
      </c>
      <c r="AM343" t="s">
        <v>3180</v>
      </c>
      <c r="AN343">
        <v>6.77</v>
      </c>
      <c r="AO343" t="s">
        <v>3180</v>
      </c>
      <c r="AQ343">
        <f>(Table2[[#This Row],[Sharpe Ratio]]-AVERAGE(Table2[Sharpe Ratio]))/_xlfn.STDEV.P(Table2[Sharpe Ratio])</f>
        <v>-0.67957627828303946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-0.88612874920908702</v>
      </c>
      <c r="AS343">
        <f>_xlfn.RANK.AVG(Table2[[#This Row],[1Y Return vs Nifty Z-Score]],Table2[1Y Return vs Nifty Z-Score])</f>
        <v>281</v>
      </c>
      <c r="AT343">
        <f>_xlfn.RANK.AVG(Table2[[#This Row],[6M Return vs Nifty Z-Score]],Table2[6M Return vs Nifty Z-Score])</f>
        <v>247</v>
      </c>
      <c r="AU343">
        <f>_xlfn.RANK.AVG(Table2[[#This Row],[Sharpe Ratio Z-Score]],Table2[Sharpe Ratio Z-Score])</f>
        <v>538</v>
      </c>
      <c r="AV343">
        <f>(Table2[[#This Row],[Rank 1Y]]+Table2[[#This Row],[Rank 6M]]+Table2[[#This Row],[Rank Sharpe]])/3</f>
        <v>355.33333333333331</v>
      </c>
    </row>
    <row r="344" spans="1:48" x14ac:dyDescent="0.3">
      <c r="A344" t="s">
        <v>834</v>
      </c>
      <c r="B344" t="s">
        <v>835</v>
      </c>
      <c r="C344" t="s">
        <v>3142</v>
      </c>
      <c r="D344" t="s">
        <v>144</v>
      </c>
      <c r="E344">
        <v>18297.302182020001</v>
      </c>
      <c r="F344">
        <v>1302.2</v>
      </c>
      <c r="G344">
        <v>65.846633405718194</v>
      </c>
      <c r="H344">
        <f>(Table2[[#This Row],[1Y Return vs Nifty]]-AVERAGE(Table2[1Y Return vs Nifty]))/_xlfn.STDEV.P(Table2[1Y Return vs Nifty])</f>
        <v>0.91655057168228671</v>
      </c>
      <c r="I344">
        <v>-9.9157469779124199</v>
      </c>
      <c r="J344">
        <f>(Table2[[#This Row],[1M Return vs Nifty]]-AVERAGE(Table2[1M Return vs Nifty]))/_xlfn.STDEV.P(Table2[1M Return vs Nifty])</f>
        <v>-0.97960899613205143</v>
      </c>
      <c r="K344">
        <v>-4.7553396930614804</v>
      </c>
      <c r="L344">
        <f>(Table2[[#This Row],[6M Return vs Nifty]]-AVERAGE(Table2[6M Return vs Nifty]))/_xlfn.STDEV.P(Table2[6M Return vs Nifty])</f>
        <v>-0.36072396798558587</v>
      </c>
      <c r="M344">
        <v>-2.5396231871102799</v>
      </c>
      <c r="N344">
        <f>(Table2[[#This Row],[1W Return vs Nifty]]-AVERAGE(Table2[1W Return vs Nifty]))/_xlfn.STDEV.P(Table2[1W Return vs Nifty])</f>
        <v>-0.76524716991050445</v>
      </c>
      <c r="O344">
        <v>1384.45</v>
      </c>
      <c r="P344">
        <v>1434.8302788605999</v>
      </c>
      <c r="Q344">
        <v>1296.61701298752</v>
      </c>
      <c r="R344">
        <v>34.323724731179603</v>
      </c>
      <c r="S344" s="1">
        <f>(Table2[[#This Row],[Close Price]]-Table2[[#This Row],[20D EMA]])/Table2[[#This Row],[20D EMA]]</f>
        <v>-5.9409873957167104E-2</v>
      </c>
      <c r="T344" s="1">
        <f>(Table2[[#This Row],[Close Price]]-Table2[[#This Row],[50D EMA]])/Table2[[#This Row],[50D EMA]]</f>
        <v>-9.243621410465476E-2</v>
      </c>
      <c r="U344" s="1">
        <f>(Table2[[#This Row],[Close Price]]-Table2[[#This Row],[200D EMA]])/Table2[[#This Row],[200D EMA]]</f>
        <v>4.305810394710459E-3</v>
      </c>
      <c r="V344">
        <v>0.77540663334483795</v>
      </c>
      <c r="W344">
        <v>1277.5999999999999</v>
      </c>
      <c r="X344">
        <v>1348</v>
      </c>
      <c r="Y344">
        <v>1250</v>
      </c>
      <c r="Z344">
        <v>1348</v>
      </c>
      <c r="AA344">
        <v>1250</v>
      </c>
      <c r="AB344">
        <v>1424</v>
      </c>
      <c r="AC344" s="1">
        <f>(Table2[[#This Row],[Close Price]]/Table2[[#This Row],[Day Low]])-1</f>
        <v>1.9254852849092119E-2</v>
      </c>
      <c r="AD344" s="1">
        <f>(Table2[[#This Row],[Day High]]/Table2[[#This Row],[Close Price]])-1</f>
        <v>3.5171248656120424E-2</v>
      </c>
      <c r="AE344" s="1">
        <f>(Table2[[#This Row],[Close Price]]/Table2[[#This Row],[Current Week Low]])-1</f>
        <v>4.1760000000000019E-2</v>
      </c>
      <c r="AF344" s="1">
        <f>(Table2[[#This Row],[Current Week High]]/Table2[[#This Row],[Close Price]])-1</f>
        <v>3.5171248656120424E-2</v>
      </c>
      <c r="AG344" s="1">
        <f>(Table2[[#This Row],[Close Price]]/Table2[[#This Row],[Current Month Low]])-1</f>
        <v>4.1760000000000019E-2</v>
      </c>
      <c r="AH344" s="1">
        <f>(Table2[[#This Row],[Current Month High]]/Table2[[#This Row],[Close Price]])-1</f>
        <v>9.3534019351866116E-2</v>
      </c>
      <c r="AI344">
        <v>26.478267547227698</v>
      </c>
      <c r="AJ344">
        <v>90.380116959064296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-0.06</v>
      </c>
      <c r="AM344" t="s">
        <v>3181</v>
      </c>
      <c r="AN344">
        <v>-4.97</v>
      </c>
      <c r="AO344" t="s">
        <v>3181</v>
      </c>
      <c r="AQ344">
        <f>(Table2[[#This Row],[Sharpe Ratio]]-AVERAGE(Table2[Sharpe Ratio]))/_xlfn.STDEV.P(Table2[Sharpe Ratio])</f>
        <v>-0.67957627828303946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105</v>
      </c>
      <c r="AT344">
        <f>_xlfn.RANK.AVG(Table2[[#This Row],[6M Return vs Nifty Z-Score]],Table2[6M Return vs Nifty Z-Score])</f>
        <v>424</v>
      </c>
      <c r="AU344">
        <f>_xlfn.RANK.AVG(Table2[[#This Row],[Sharpe Ratio Z-Score]],Table2[Sharpe Ratio Z-Score])</f>
        <v>538</v>
      </c>
      <c r="AV344">
        <f>(Table2[[#This Row],[Rank 1Y]]+Table2[[#This Row],[Rank 6M]]+Table2[[#This Row],[Rank Sharpe]])/3</f>
        <v>355.66666666666669</v>
      </c>
    </row>
    <row r="345" spans="1:48" x14ac:dyDescent="0.3">
      <c r="A345" t="s">
        <v>708</v>
      </c>
      <c r="B345" t="s">
        <v>709</v>
      </c>
      <c r="C345" t="s">
        <v>3139</v>
      </c>
      <c r="D345" t="s">
        <v>472</v>
      </c>
      <c r="E345">
        <v>24815.722140000002</v>
      </c>
      <c r="F345">
        <v>3540.45</v>
      </c>
      <c r="G345">
        <v>-16.474330106379199</v>
      </c>
      <c r="H345">
        <f>(Table2[[#This Row],[1Y Return vs Nifty]]-AVERAGE(Table2[1Y Return vs Nifty]))/_xlfn.STDEV.P(Table2[1Y Return vs Nifty])</f>
        <v>-0.65528742307763965</v>
      </c>
      <c r="I345">
        <v>6.1607068112197396</v>
      </c>
      <c r="J345">
        <f>(Table2[[#This Row],[1M Return vs Nifty]]-AVERAGE(Table2[1M Return vs Nifty]))/_xlfn.STDEV.P(Table2[1M Return vs Nifty])</f>
        <v>0.79870292883629312</v>
      </c>
      <c r="K345">
        <v>4.9596720164268397</v>
      </c>
      <c r="L345">
        <f>(Table2[[#This Row],[6M Return vs Nifty]]-AVERAGE(Table2[6M Return vs Nifty]))/_xlfn.STDEV.P(Table2[6M Return vs Nifty])</f>
        <v>-3.3682634578435851E-2</v>
      </c>
      <c r="M345">
        <v>-1.02080986922845</v>
      </c>
      <c r="N345">
        <f>(Table2[[#This Row],[1W Return vs Nifty]]-AVERAGE(Table2[1W Return vs Nifty]))/_xlfn.STDEV.P(Table2[1W Return vs Nifty])</f>
        <v>-0.45555601052831057</v>
      </c>
      <c r="O345">
        <v>3614.21</v>
      </c>
      <c r="P345">
        <v>3614.07489283825</v>
      </c>
      <c r="Q345">
        <v>3402.95860161769</v>
      </c>
      <c r="R345">
        <v>34.608850702485803</v>
      </c>
      <c r="S345" s="1">
        <f>(Table2[[#This Row],[Close Price]]-Table2[[#This Row],[20D EMA]])/Table2[[#This Row],[20D EMA]]</f>
        <v>-2.0408332664676433E-2</v>
      </c>
      <c r="T345" s="1">
        <f>(Table2[[#This Row],[Close Price]]-Table2[[#This Row],[50D EMA]])/Table2[[#This Row],[50D EMA]]</f>
        <v>-2.0371711993060041E-2</v>
      </c>
      <c r="U345" s="1">
        <f>(Table2[[#This Row],[Close Price]]-Table2[[#This Row],[200D EMA]])/Table2[[#This Row],[200D EMA]]</f>
        <v>4.0403488398874303E-2</v>
      </c>
      <c r="V345">
        <v>0.48925220345932502</v>
      </c>
      <c r="W345">
        <v>3525.45</v>
      </c>
      <c r="X345">
        <v>3625</v>
      </c>
      <c r="Y345">
        <v>3525.45</v>
      </c>
      <c r="Z345">
        <v>3625</v>
      </c>
      <c r="AA345">
        <v>3525.45</v>
      </c>
      <c r="AB345">
        <v>3750</v>
      </c>
      <c r="AC345" s="1">
        <f>(Table2[[#This Row],[Close Price]]/Table2[[#This Row],[Day Low]])-1</f>
        <v>4.2547759860442902E-3</v>
      </c>
      <c r="AD345" s="1">
        <f>(Table2[[#This Row],[Day High]]/Table2[[#This Row],[Close Price]])-1</f>
        <v>2.3881145052182751E-2</v>
      </c>
      <c r="AE345" s="1">
        <f>(Table2[[#This Row],[Close Price]]/Table2[[#This Row],[Current Week Low]])-1</f>
        <v>4.2547759860442902E-3</v>
      </c>
      <c r="AF345" s="1">
        <f>(Table2[[#This Row],[Current Week High]]/Table2[[#This Row],[Close Price]])-1</f>
        <v>2.3881145052182751E-2</v>
      </c>
      <c r="AG345" s="1">
        <f>(Table2[[#This Row],[Close Price]]/Table2[[#This Row],[Current Month Low]])-1</f>
        <v>4.2547759860442902E-3</v>
      </c>
      <c r="AH345" s="1">
        <f>(Table2[[#This Row],[Current Month High]]/Table2[[#This Row],[Close Price]])-1</f>
        <v>5.9187391433292325E-2</v>
      </c>
      <c r="AI345">
        <v>12.3727209817961</v>
      </c>
      <c r="AJ345">
        <v>37.147007553747798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0.05</v>
      </c>
      <c r="AM345" t="s">
        <v>3180</v>
      </c>
      <c r="AN345">
        <v>2.83</v>
      </c>
      <c r="AO345" t="s">
        <v>3180</v>
      </c>
      <c r="AP345">
        <v>0.11249881592443001</v>
      </c>
      <c r="AQ345">
        <f>(Table2[[#This Row],[Sharpe Ratio]]-AVERAGE(Table2[Sharpe Ratio]))/_xlfn.STDEV.P(Table2[Sharpe Ratio])</f>
        <v>0.64733612146437536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0.30151298211628236</v>
      </c>
      <c r="AS345">
        <f>_xlfn.RANK.AVG(Table2[[#This Row],[1Y Return vs Nifty Z-Score]],Table2[1Y Return vs Nifty Z-Score])</f>
        <v>568</v>
      </c>
      <c r="AT345">
        <f>_xlfn.RANK.AVG(Table2[[#This Row],[6M Return vs Nifty Z-Score]],Table2[6M Return vs Nifty Z-Score])</f>
        <v>317</v>
      </c>
      <c r="AU345">
        <f>_xlfn.RANK.AVG(Table2[[#This Row],[Sharpe Ratio Z-Score]],Table2[Sharpe Ratio Z-Score])</f>
        <v>184</v>
      </c>
      <c r="AV345">
        <f>(Table2[[#This Row],[Rank 1Y]]+Table2[[#This Row],[Rank 6M]]+Table2[[#This Row],[Rank Sharpe]])/3</f>
        <v>356.33333333333331</v>
      </c>
    </row>
    <row r="346" spans="1:48" x14ac:dyDescent="0.3">
      <c r="A346" t="s">
        <v>312</v>
      </c>
      <c r="B346" t="s">
        <v>313</v>
      </c>
      <c r="C346" t="s">
        <v>3134</v>
      </c>
      <c r="D346" t="s">
        <v>108</v>
      </c>
      <c r="E346">
        <v>81153.836189594993</v>
      </c>
      <c r="F346">
        <v>80.790000000000006</v>
      </c>
      <c r="G346">
        <v>33.495888964632698</v>
      </c>
      <c r="H346">
        <f>(Table2[[#This Row],[1Y Return vs Nifty]]-AVERAGE(Table2[1Y Return vs Nifty]))/_xlfn.STDEV.P(Table2[1Y Return vs Nifty])</f>
        <v>0.2988448609881445</v>
      </c>
      <c r="I346">
        <v>-6.7963351573897297</v>
      </c>
      <c r="J346">
        <f>(Table2[[#This Row],[1M Return vs Nifty]]-AVERAGE(Table2[1M Return vs Nifty]))/_xlfn.STDEV.P(Table2[1M Return vs Nifty])</f>
        <v>-0.63455234918216674</v>
      </c>
      <c r="K346">
        <v>-22.113428343429199</v>
      </c>
      <c r="L346">
        <f>(Table2[[#This Row],[6M Return vs Nifty]]-AVERAGE(Table2[6M Return vs Nifty]))/_xlfn.STDEV.P(Table2[6M Return vs Nifty])</f>
        <v>-0.94505805088446992</v>
      </c>
      <c r="M346">
        <v>0.20415495900203001</v>
      </c>
      <c r="N346">
        <f>(Table2[[#This Row],[1W Return vs Nifty]]-AVERAGE(Table2[1W Return vs Nifty]))/_xlfn.STDEV.P(Table2[1W Return vs Nifty])</f>
        <v>-0.20578154951280406</v>
      </c>
      <c r="O346">
        <v>83.39</v>
      </c>
      <c r="P346">
        <v>87.876336567335898</v>
      </c>
      <c r="Q346">
        <v>88.303035126299605</v>
      </c>
      <c r="R346">
        <v>40.945300364548899</v>
      </c>
      <c r="S346" s="1">
        <f>(Table2[[#This Row],[Close Price]]-Table2[[#This Row],[20D EMA]])/Table2[[#This Row],[20D EMA]]</f>
        <v>-3.1178798417076319E-2</v>
      </c>
      <c r="T346" s="1">
        <f>(Table2[[#This Row],[Close Price]]-Table2[[#This Row],[50D EMA]])/Table2[[#This Row],[50D EMA]]</f>
        <v>-8.0639872395066592E-2</v>
      </c>
      <c r="U346" s="1">
        <f>(Table2[[#This Row],[Close Price]]-Table2[[#This Row],[200D EMA]])/Table2[[#This Row],[200D EMA]]</f>
        <v>-8.5082410990219348E-2</v>
      </c>
      <c r="V346">
        <v>0.87619401875026304</v>
      </c>
      <c r="W346">
        <v>80.5</v>
      </c>
      <c r="X346">
        <v>82.04</v>
      </c>
      <c r="Y346">
        <v>80.05</v>
      </c>
      <c r="Z346">
        <v>82.58</v>
      </c>
      <c r="AA346">
        <v>79.5</v>
      </c>
      <c r="AB346">
        <v>85.59</v>
      </c>
      <c r="AC346" s="1">
        <f>(Table2[[#This Row],[Close Price]]/Table2[[#This Row],[Day Low]])-1</f>
        <v>3.602484472049694E-3</v>
      </c>
      <c r="AD346" s="1">
        <f>(Table2[[#This Row],[Day High]]/Table2[[#This Row],[Close Price]])-1</f>
        <v>1.5472211907414213E-2</v>
      </c>
      <c r="AE346" s="1">
        <f>(Table2[[#This Row],[Close Price]]/Table2[[#This Row],[Current Week Low]])-1</f>
        <v>9.2442223610245122E-3</v>
      </c>
      <c r="AF346" s="1">
        <f>(Table2[[#This Row],[Current Week High]]/Table2[[#This Row],[Close Price]])-1</f>
        <v>2.215620745141722E-2</v>
      </c>
      <c r="AG346" s="1">
        <f>(Table2[[#This Row],[Close Price]]/Table2[[#This Row],[Current Month Low]])-1</f>
        <v>1.6226415094339641E-2</v>
      </c>
      <c r="AH346" s="1">
        <f>(Table2[[#This Row],[Current Month High]]/Table2[[#This Row],[Close Price]])-1</f>
        <v>5.9413293724470906E-2</v>
      </c>
      <c r="AI346">
        <v>46.552791187027999</v>
      </c>
      <c r="AJ346">
        <v>56.5697674418604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-0.03</v>
      </c>
      <c r="AM346" t="s">
        <v>3181</v>
      </c>
      <c r="AN346">
        <v>2.92</v>
      </c>
      <c r="AO346" t="s">
        <v>3180</v>
      </c>
      <c r="AP346">
        <v>0.107449849757024</v>
      </c>
      <c r="AQ346">
        <f>(Table2[[#This Row],[Sharpe Ratio]]-AVERAGE(Table2[Sharpe Ratio]))/_xlfn.STDEV.P(Table2[Sharpe Ratio])</f>
        <v>0.58778406521929838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211</v>
      </c>
      <c r="AT346">
        <f>_xlfn.RANK.AVG(Table2[[#This Row],[6M Return vs Nifty Z-Score]],Table2[6M Return vs Nifty Z-Score])</f>
        <v>660</v>
      </c>
      <c r="AU346">
        <f>_xlfn.RANK.AVG(Table2[[#This Row],[Sharpe Ratio Z-Score]],Table2[Sharpe Ratio Z-Score])</f>
        <v>199</v>
      </c>
      <c r="AV346">
        <f>(Table2[[#This Row],[Rank 1Y]]+Table2[[#This Row],[Rank 6M]]+Table2[[#This Row],[Rank Sharpe]])/3</f>
        <v>356.66666666666669</v>
      </c>
    </row>
    <row r="347" spans="1:48" x14ac:dyDescent="0.3">
      <c r="A347" t="s">
        <v>166</v>
      </c>
      <c r="B347" t="s">
        <v>167</v>
      </c>
      <c r="C347" t="s">
        <v>3138</v>
      </c>
      <c r="D347" t="s">
        <v>168</v>
      </c>
      <c r="E347">
        <v>151157.42001020999</v>
      </c>
      <c r="F347">
        <v>3912.9</v>
      </c>
      <c r="G347">
        <v>32.662719788846204</v>
      </c>
      <c r="H347">
        <f>(Table2[[#This Row],[1Y Return vs Nifty]]-AVERAGE(Table2[1Y Return vs Nifty]))/_xlfn.STDEV.P(Table2[1Y Return vs Nifty])</f>
        <v>0.28293631338748904</v>
      </c>
      <c r="I347">
        <v>-10.2992533632522</v>
      </c>
      <c r="J347">
        <f>(Table2[[#This Row],[1M Return vs Nifty]]-AVERAGE(Table2[1M Return vs Nifty]))/_xlfn.STDEV.P(Table2[1M Return vs Nifty])</f>
        <v>-1.0220309125134037</v>
      </c>
      <c r="K347">
        <v>-12.432005511484</v>
      </c>
      <c r="L347">
        <f>(Table2[[#This Row],[6M Return vs Nifty]]-AVERAGE(Table2[6M Return vs Nifty]))/_xlfn.STDEV.P(Table2[6M Return vs Nifty])</f>
        <v>-0.61914743678346573</v>
      </c>
      <c r="M347">
        <v>2.79977969736691</v>
      </c>
      <c r="N347">
        <f>(Table2[[#This Row],[1W Return vs Nifty]]-AVERAGE(Table2[1W Return vs Nifty]))/_xlfn.STDEV.P(Table2[1W Return vs Nifty])</f>
        <v>0.32347509123510493</v>
      </c>
      <c r="O347">
        <v>4189.84</v>
      </c>
      <c r="P347">
        <v>4395.6714900680199</v>
      </c>
      <c r="Q347">
        <v>4054.1399089064998</v>
      </c>
      <c r="R347">
        <v>25.976677518790201</v>
      </c>
      <c r="S347" s="1">
        <f>(Table2[[#This Row],[Close Price]]-Table2[[#This Row],[20D EMA]])/Table2[[#This Row],[20D EMA]]</f>
        <v>-6.6097989422030448E-2</v>
      </c>
      <c r="T347" s="1">
        <f>(Table2[[#This Row],[Close Price]]-Table2[[#This Row],[50D EMA]])/Table2[[#This Row],[50D EMA]]</f>
        <v>-0.10982883756414411</v>
      </c>
      <c r="U347" s="1">
        <f>(Table2[[#This Row],[Close Price]]-Table2[[#This Row],[200D EMA]])/Table2[[#This Row],[200D EMA]]</f>
        <v>-3.4838439738157825E-2</v>
      </c>
      <c r="V347">
        <v>0.65361946776703495</v>
      </c>
      <c r="W347">
        <v>3895</v>
      </c>
      <c r="X347">
        <v>4040.65</v>
      </c>
      <c r="Y347">
        <v>3895</v>
      </c>
      <c r="Z347">
        <v>4047.7</v>
      </c>
      <c r="AA347">
        <v>3874</v>
      </c>
      <c r="AB347">
        <v>4099.7</v>
      </c>
      <c r="AC347" s="1">
        <f>(Table2[[#This Row],[Close Price]]/Table2[[#This Row],[Day Low]])-1</f>
        <v>4.5956354300384916E-3</v>
      </c>
      <c r="AD347" s="1">
        <f>(Table2[[#This Row],[Day High]]/Table2[[#This Row],[Close Price]])-1</f>
        <v>3.26484193309311E-2</v>
      </c>
      <c r="AE347" s="1">
        <f>(Table2[[#This Row],[Close Price]]/Table2[[#This Row],[Current Week Low]])-1</f>
        <v>4.5956354300384916E-3</v>
      </c>
      <c r="AF347" s="1">
        <f>(Table2[[#This Row],[Current Week High]]/Table2[[#This Row],[Close Price]])-1</f>
        <v>3.4450152061131112E-2</v>
      </c>
      <c r="AG347" s="1">
        <f>(Table2[[#This Row],[Close Price]]/Table2[[#This Row],[Current Month Low]])-1</f>
        <v>1.0041300980898393E-2</v>
      </c>
      <c r="AH347" s="1">
        <f>(Table2[[#This Row],[Current Month High]]/Table2[[#This Row],[Close Price]])-1</f>
        <v>4.7739528227146E-2</v>
      </c>
      <c r="AI347">
        <v>28.6769403767026</v>
      </c>
      <c r="AJ347">
        <v>56.515999999999998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-0.09</v>
      </c>
      <c r="AM347" t="s">
        <v>3181</v>
      </c>
      <c r="AN347">
        <v>-10.38</v>
      </c>
      <c r="AO347" t="s">
        <v>3181</v>
      </c>
      <c r="AP347">
        <v>6.6032792852990005E-2</v>
      </c>
      <c r="AQ347">
        <f>(Table2[[#This Row],[Sharpe Ratio]]-AVERAGE(Table2[Sharpe Ratio]))/_xlfn.STDEV.P(Table2[Sharpe Ratio])</f>
        <v>9.9273978109371108E-2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219</v>
      </c>
      <c r="AT347">
        <f>_xlfn.RANK.AVG(Table2[[#This Row],[6M Return vs Nifty Z-Score]],Table2[6M Return vs Nifty Z-Score])</f>
        <v>532</v>
      </c>
      <c r="AU347">
        <f>_xlfn.RANK.AVG(Table2[[#This Row],[Sharpe Ratio Z-Score]],Table2[Sharpe Ratio Z-Score])</f>
        <v>320</v>
      </c>
      <c r="AV347">
        <f>(Table2[[#This Row],[Rank 1Y]]+Table2[[#This Row],[Rank 6M]]+Table2[[#This Row],[Rank Sharpe]])/3</f>
        <v>357</v>
      </c>
    </row>
    <row r="348" spans="1:48" x14ac:dyDescent="0.3">
      <c r="A348" t="s">
        <v>1476</v>
      </c>
      <c r="B348" t="s">
        <v>1477</v>
      </c>
      <c r="C348" t="s">
        <v>3132</v>
      </c>
      <c r="D348" t="s">
        <v>48</v>
      </c>
      <c r="E348">
        <v>6844.7888807999998</v>
      </c>
      <c r="F348">
        <v>1021.8</v>
      </c>
      <c r="G348">
        <v>26.2632690580751</v>
      </c>
      <c r="H348">
        <f>(Table2[[#This Row],[1Y Return vs Nifty]]-AVERAGE(Table2[1Y Return vs Nifty]))/_xlfn.STDEV.P(Table2[1Y Return vs Nifty])</f>
        <v>0.16074508317014591</v>
      </c>
      <c r="I348">
        <v>-2.6144271690427301</v>
      </c>
      <c r="J348">
        <f>(Table2[[#This Row],[1M Return vs Nifty]]-AVERAGE(Table2[1M Return vs Nifty]))/_xlfn.STDEV.P(Table2[1M Return vs Nifty])</f>
        <v>-0.17196669799675679</v>
      </c>
      <c r="K348">
        <v>-16.561792453128898</v>
      </c>
      <c r="L348">
        <f>(Table2[[#This Row],[6M Return vs Nifty]]-AVERAGE(Table2[6M Return vs Nifty]))/_xlfn.STDEV.P(Table2[6M Return vs Nifty])</f>
        <v>-0.75817053510499299</v>
      </c>
      <c r="M348">
        <v>-1.7457133761255501</v>
      </c>
      <c r="N348">
        <f>(Table2[[#This Row],[1W Return vs Nifty]]-AVERAGE(Table2[1W Return vs Nifty]))/_xlfn.STDEV.P(Table2[1W Return vs Nifty])</f>
        <v>-0.60336628111789725</v>
      </c>
      <c r="O348">
        <v>1065.48</v>
      </c>
      <c r="P348">
        <v>1120.98199797402</v>
      </c>
      <c r="Q348">
        <v>1111.8134819444001</v>
      </c>
      <c r="R348">
        <v>30.956111223241699</v>
      </c>
      <c r="S348" s="1">
        <f>(Table2[[#This Row],[Close Price]]-Table2[[#This Row],[20D EMA]])/Table2[[#This Row],[20D EMA]]</f>
        <v>-4.0995607613470042E-2</v>
      </c>
      <c r="T348" s="1">
        <f>(Table2[[#This Row],[Close Price]]-Table2[[#This Row],[50D EMA]])/Table2[[#This Row],[50D EMA]]</f>
        <v>-8.8477779440949353E-2</v>
      </c>
      <c r="U348" s="1">
        <f>(Table2[[#This Row],[Close Price]]-Table2[[#This Row],[200D EMA]])/Table2[[#This Row],[200D EMA]]</f>
        <v>-8.0960955597497941E-2</v>
      </c>
      <c r="V348">
        <v>0.38308515043436298</v>
      </c>
      <c r="W348">
        <v>1011.15</v>
      </c>
      <c r="X348">
        <v>1034.9000000000001</v>
      </c>
      <c r="Y348">
        <v>1011.15</v>
      </c>
      <c r="Z348">
        <v>1045.5999999999999</v>
      </c>
      <c r="AA348">
        <v>1011.15</v>
      </c>
      <c r="AB348">
        <v>1083.95</v>
      </c>
      <c r="AC348" s="1">
        <f>(Table2[[#This Row],[Close Price]]/Table2[[#This Row],[Day Low]])-1</f>
        <v>1.0532561934430973E-2</v>
      </c>
      <c r="AD348" s="1">
        <f>(Table2[[#This Row],[Day High]]/Table2[[#This Row],[Close Price]])-1</f>
        <v>1.2820512820512997E-2</v>
      </c>
      <c r="AE348" s="1">
        <f>(Table2[[#This Row],[Close Price]]/Table2[[#This Row],[Current Week Low]])-1</f>
        <v>1.0532561934430973E-2</v>
      </c>
      <c r="AF348" s="1">
        <f>(Table2[[#This Row],[Current Week High]]/Table2[[#This Row],[Close Price]])-1</f>
        <v>2.3292229399099584E-2</v>
      </c>
      <c r="AG348" s="1">
        <f>(Table2[[#This Row],[Close Price]]/Table2[[#This Row],[Current Month Low]])-1</f>
        <v>1.0532561934430973E-2</v>
      </c>
      <c r="AH348" s="1">
        <f>(Table2[[#This Row],[Current Month High]]/Table2[[#This Row],[Close Price]])-1</f>
        <v>6.0824036014875738E-2</v>
      </c>
      <c r="AI348">
        <v>50.954198473282403</v>
      </c>
      <c r="AJ348">
        <v>51.940520446096599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-0.14000000000000001</v>
      </c>
      <c r="AM348" t="s">
        <v>3181</v>
      </c>
      <c r="AN348">
        <v>-0.95</v>
      </c>
      <c r="AO348" t="s">
        <v>3181</v>
      </c>
      <c r="AP348">
        <v>9.7316540290816003E-2</v>
      </c>
      <c r="AQ348">
        <f>(Table2[[#This Row],[Sharpe Ratio]]-AVERAGE(Table2[Sharpe Ratio]))/_xlfn.STDEV.P(Table2[Sharpe Ratio])</f>
        <v>0.46826268296562673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255</v>
      </c>
      <c r="AT348">
        <f>_xlfn.RANK.AVG(Table2[[#This Row],[6M Return vs Nifty Z-Score]],Table2[6M Return vs Nifty Z-Score])</f>
        <v>590</v>
      </c>
      <c r="AU348">
        <f>_xlfn.RANK.AVG(Table2[[#This Row],[Sharpe Ratio Z-Score]],Table2[Sharpe Ratio Z-Score])</f>
        <v>231</v>
      </c>
      <c r="AV348">
        <f>(Table2[[#This Row],[Rank 1Y]]+Table2[[#This Row],[Rank 6M]]+Table2[[#This Row],[Rank Sharpe]])/3</f>
        <v>358.66666666666669</v>
      </c>
    </row>
    <row r="349" spans="1:48" x14ac:dyDescent="0.3">
      <c r="A349" t="s">
        <v>191</v>
      </c>
      <c r="B349" t="s">
        <v>192</v>
      </c>
      <c r="C349" t="s">
        <v>3135</v>
      </c>
      <c r="D349" t="s">
        <v>193</v>
      </c>
      <c r="E349">
        <v>129855.4456122</v>
      </c>
      <c r="F349">
        <v>4738.2</v>
      </c>
      <c r="G349">
        <v>10.0588776765665</v>
      </c>
      <c r="H349">
        <f>(Table2[[#This Row],[1Y Return vs Nifty]]-AVERAGE(Table2[1Y Return vs Nifty]))/_xlfn.STDEV.P(Table2[1Y Return vs Nifty])</f>
        <v>-0.14866186457133057</v>
      </c>
      <c r="I349">
        <v>5.4474283463040498</v>
      </c>
      <c r="J349">
        <f>(Table2[[#This Row],[1M Return vs Nifty]]-AVERAGE(Table2[1M Return vs Nifty]))/_xlfn.STDEV.P(Table2[1M Return vs Nifty])</f>
        <v>0.71980296640551389</v>
      </c>
      <c r="K349">
        <v>-6.5556469823840002</v>
      </c>
      <c r="L349">
        <f>(Table2[[#This Row],[6M Return vs Nifty]]-AVERAGE(Table2[6M Return vs Nifty]))/_xlfn.STDEV.P(Table2[6M Return vs Nifty])</f>
        <v>-0.42132861922523523</v>
      </c>
      <c r="M349">
        <v>0.60142978399592195</v>
      </c>
      <c r="N349">
        <f>(Table2[[#This Row],[1W Return vs Nifty]]-AVERAGE(Table2[1W Return vs Nifty]))/_xlfn.STDEV.P(Table2[1W Return vs Nifty])</f>
        <v>-0.12477587245085915</v>
      </c>
      <c r="O349">
        <v>4809.57</v>
      </c>
      <c r="P349">
        <v>4806.7080082843004</v>
      </c>
      <c r="Q349">
        <v>4541.6500511354197</v>
      </c>
      <c r="R349">
        <v>40.010432336444097</v>
      </c>
      <c r="S349" s="1">
        <f>(Table2[[#This Row],[Close Price]]-Table2[[#This Row],[20D EMA]])/Table2[[#This Row],[20D EMA]]</f>
        <v>-1.4839164415945686E-2</v>
      </c>
      <c r="T349" s="1">
        <f>(Table2[[#This Row],[Close Price]]-Table2[[#This Row],[50D EMA]])/Table2[[#This Row],[50D EMA]]</f>
        <v>-1.4252583715554986E-2</v>
      </c>
      <c r="U349" s="1">
        <f>(Table2[[#This Row],[Close Price]]-Table2[[#This Row],[200D EMA]])/Table2[[#This Row],[200D EMA]]</f>
        <v>4.3277211289197037E-2</v>
      </c>
      <c r="V349">
        <v>0.90041917740486499</v>
      </c>
      <c r="W349">
        <v>4705.55</v>
      </c>
      <c r="X349">
        <v>4807.25</v>
      </c>
      <c r="Y349">
        <v>4705.55</v>
      </c>
      <c r="Z349">
        <v>4832.6000000000004</v>
      </c>
      <c r="AA349">
        <v>4705.55</v>
      </c>
      <c r="AB349">
        <v>5015</v>
      </c>
      <c r="AC349" s="1">
        <f>(Table2[[#This Row],[Close Price]]/Table2[[#This Row],[Day Low]])-1</f>
        <v>6.9386150396870683E-3</v>
      </c>
      <c r="AD349" s="1">
        <f>(Table2[[#This Row],[Day High]]/Table2[[#This Row],[Close Price]])-1</f>
        <v>1.4573044616098985E-2</v>
      </c>
      <c r="AE349" s="1">
        <f>(Table2[[#This Row],[Close Price]]/Table2[[#This Row],[Current Week Low]])-1</f>
        <v>6.9386150396870683E-3</v>
      </c>
      <c r="AF349" s="1">
        <f>(Table2[[#This Row],[Current Week High]]/Table2[[#This Row],[Close Price]])-1</f>
        <v>1.9923177577983342E-2</v>
      </c>
      <c r="AG349" s="1">
        <f>(Table2[[#This Row],[Close Price]]/Table2[[#This Row],[Current Month Low]])-1</f>
        <v>6.9386150396870683E-3</v>
      </c>
      <c r="AH349" s="1">
        <f>(Table2[[#This Row],[Current Month High]]/Table2[[#This Row],[Close Price]])-1</f>
        <v>5.841880883035766E-2</v>
      </c>
      <c r="AI349">
        <v>7.7413363724621203</v>
      </c>
      <c r="AJ349">
        <v>33.003971985571702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0.08</v>
      </c>
      <c r="AM349" t="s">
        <v>3180</v>
      </c>
      <c r="AN349">
        <v>3.19</v>
      </c>
      <c r="AO349" t="s">
        <v>3180</v>
      </c>
      <c r="AP349">
        <v>7.8213208929912001E-2</v>
      </c>
      <c r="AQ349">
        <f>(Table2[[#This Row],[Sharpe Ratio]]-AVERAGE(Table2[Sharpe Ratio]))/_xlfn.STDEV.P(Table2[Sharpe Ratio])</f>
        <v>0.24294078023293708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0.26797739039102603</v>
      </c>
      <c r="AS349">
        <f>_xlfn.RANK.AVG(Table2[[#This Row],[1Y Return vs Nifty Z-Score]],Table2[1Y Return vs Nifty Z-Score])</f>
        <v>346</v>
      </c>
      <c r="AT349">
        <f>_xlfn.RANK.AVG(Table2[[#This Row],[6M Return vs Nifty Z-Score]],Table2[6M Return vs Nifty Z-Score])</f>
        <v>451</v>
      </c>
      <c r="AU349">
        <f>_xlfn.RANK.AVG(Table2[[#This Row],[Sharpe Ratio Z-Score]],Table2[Sharpe Ratio Z-Score])</f>
        <v>285</v>
      </c>
      <c r="AV349">
        <f>(Table2[[#This Row],[Rank 1Y]]+Table2[[#This Row],[Rank 6M]]+Table2[[#This Row],[Rank Sharpe]])/3</f>
        <v>360.66666666666669</v>
      </c>
    </row>
    <row r="350" spans="1:48" x14ac:dyDescent="0.3">
      <c r="A350" t="s">
        <v>683</v>
      </c>
      <c r="B350" t="s">
        <v>684</v>
      </c>
      <c r="C350" t="s">
        <v>3136</v>
      </c>
      <c r="D350" t="s">
        <v>685</v>
      </c>
      <c r="E350">
        <v>26056.4622189</v>
      </c>
      <c r="F350">
        <v>269.45</v>
      </c>
      <c r="G350">
        <v>60.008480915083503</v>
      </c>
      <c r="H350">
        <f>(Table2[[#This Row],[1Y Return vs Nifty]]-AVERAGE(Table2[1Y Return vs Nifty]))/_xlfn.STDEV.P(Table2[1Y Return vs Nifty])</f>
        <v>0.80507678040877506</v>
      </c>
      <c r="I350">
        <v>-10.059210818331</v>
      </c>
      <c r="J350">
        <f>(Table2[[#This Row],[1M Return vs Nifty]]-AVERAGE(Table2[1M Return vs Nifty]))/_xlfn.STDEV.P(Table2[1M Return vs Nifty])</f>
        <v>-0.99547838260026511</v>
      </c>
      <c r="K350">
        <v>-34.829777307442299</v>
      </c>
      <c r="L350">
        <f>(Table2[[#This Row],[6M Return vs Nifty]]-AVERAGE(Table2[6M Return vs Nifty]))/_xlfn.STDEV.P(Table2[6M Return vs Nifty])</f>
        <v>-1.3731349123050018</v>
      </c>
      <c r="M350">
        <v>-4.6212259656471097</v>
      </c>
      <c r="N350">
        <f>(Table2[[#This Row],[1W Return vs Nifty]]-AVERAGE(Table2[1W Return vs Nifty]))/_xlfn.STDEV.P(Table2[1W Return vs Nifty])</f>
        <v>-1.1896929989458433</v>
      </c>
      <c r="O350">
        <v>293.8</v>
      </c>
      <c r="P350">
        <v>306.33527471311601</v>
      </c>
      <c r="Q350">
        <v>297.079280564572</v>
      </c>
      <c r="R350">
        <v>23.634234884988899</v>
      </c>
      <c r="S350" s="1">
        <f>(Table2[[#This Row],[Close Price]]-Table2[[#This Row],[20D EMA]])/Table2[[#This Row],[20D EMA]]</f>
        <v>-8.2879509870660381E-2</v>
      </c>
      <c r="T350" s="1">
        <f>(Table2[[#This Row],[Close Price]]-Table2[[#This Row],[50D EMA]])/Table2[[#This Row],[50D EMA]]</f>
        <v>-0.12040818592523894</v>
      </c>
      <c r="U350" s="1">
        <f>(Table2[[#This Row],[Close Price]]-Table2[[#This Row],[200D EMA]])/Table2[[#This Row],[200D EMA]]</f>
        <v>-9.3003054646103533E-2</v>
      </c>
      <c r="V350">
        <v>0.64481037713475797</v>
      </c>
      <c r="W350">
        <v>266.75</v>
      </c>
      <c r="X350">
        <v>279.45</v>
      </c>
      <c r="Y350">
        <v>266.75</v>
      </c>
      <c r="Z350">
        <v>280</v>
      </c>
      <c r="AA350">
        <v>266.75</v>
      </c>
      <c r="AB350">
        <v>302.35000000000002</v>
      </c>
      <c r="AC350" s="1">
        <f>(Table2[[#This Row],[Close Price]]/Table2[[#This Row],[Day Low]])-1</f>
        <v>1.0121836925960581E-2</v>
      </c>
      <c r="AD350" s="1">
        <f>(Table2[[#This Row],[Day High]]/Table2[[#This Row],[Close Price]])-1</f>
        <v>3.7112636852848491E-2</v>
      </c>
      <c r="AE350" s="1">
        <f>(Table2[[#This Row],[Close Price]]/Table2[[#This Row],[Current Week Low]])-1</f>
        <v>1.0121836925960581E-2</v>
      </c>
      <c r="AF350" s="1">
        <f>(Table2[[#This Row],[Current Week High]]/Table2[[#This Row],[Close Price]])-1</f>
        <v>3.9153831879755074E-2</v>
      </c>
      <c r="AG350" s="1">
        <f>(Table2[[#This Row],[Close Price]]/Table2[[#This Row],[Current Month Low]])-1</f>
        <v>1.0121836925960581E-2</v>
      </c>
      <c r="AH350" s="1">
        <f>(Table2[[#This Row],[Current Month High]]/Table2[[#This Row],[Close Price]])-1</f>
        <v>0.12210057524587126</v>
      </c>
      <c r="AI350">
        <v>54.314344034143602</v>
      </c>
      <c r="AJ350">
        <v>81.937879810938497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-0.15</v>
      </c>
      <c r="AM350" t="s">
        <v>3181</v>
      </c>
      <c r="AN350">
        <v>-0.85</v>
      </c>
      <c r="AO350" t="s">
        <v>3181</v>
      </c>
      <c r="AP350">
        <v>9.1055704589320996E-2</v>
      </c>
      <c r="AQ350">
        <f>(Table2[[#This Row],[Sharpe Ratio]]-AVERAGE(Table2[Sharpe Ratio]))/_xlfn.STDEV.P(Table2[Sharpe Ratio])</f>
        <v>0.39441674550548877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118</v>
      </c>
      <c r="AT350">
        <f>_xlfn.RANK.AVG(Table2[[#This Row],[6M Return vs Nifty Z-Score]],Table2[6M Return vs Nifty Z-Score])</f>
        <v>721</v>
      </c>
      <c r="AU350">
        <f>_xlfn.RANK.AVG(Table2[[#This Row],[Sharpe Ratio Z-Score]],Table2[Sharpe Ratio Z-Score])</f>
        <v>245</v>
      </c>
      <c r="AV350">
        <f>(Table2[[#This Row],[Rank 1Y]]+Table2[[#This Row],[Rank 6M]]+Table2[[#This Row],[Rank Sharpe]])/3</f>
        <v>361.33333333333331</v>
      </c>
    </row>
    <row r="351" spans="1:48" x14ac:dyDescent="0.3">
      <c r="A351" t="s">
        <v>1802</v>
      </c>
      <c r="B351" t="s">
        <v>1803</v>
      </c>
      <c r="C351" t="s">
        <v>3143</v>
      </c>
      <c r="D351" t="s">
        <v>477</v>
      </c>
      <c r="E351">
        <v>4265.8434151199999</v>
      </c>
      <c r="F351">
        <v>372.4</v>
      </c>
      <c r="G351">
        <v>-7.11401183643168</v>
      </c>
      <c r="H351">
        <f>(Table2[[#This Row],[1Y Return vs Nifty]]-AVERAGE(Table2[1Y Return vs Nifty]))/_xlfn.STDEV.P(Table2[1Y Return vs Nifty])</f>
        <v>-0.4765613334882377</v>
      </c>
      <c r="I351">
        <v>-4.1996571784920702</v>
      </c>
      <c r="J351">
        <f>(Table2[[#This Row],[1M Return vs Nifty]]-AVERAGE(Table2[1M Return vs Nifty]))/_xlfn.STDEV.P(Table2[1M Return vs Nifty])</f>
        <v>-0.34731839350109356</v>
      </c>
      <c r="K351">
        <v>-5.9254921147321298</v>
      </c>
      <c r="L351">
        <f>(Table2[[#This Row],[6M Return vs Nifty]]-AVERAGE(Table2[6M Return vs Nifty]))/_xlfn.STDEV.P(Table2[6M Return vs Nifty])</f>
        <v>-0.40011539845591837</v>
      </c>
      <c r="M351">
        <v>3.23451454056696</v>
      </c>
      <c r="N351">
        <f>(Table2[[#This Row],[1W Return vs Nifty]]-AVERAGE(Table2[1W Return vs Nifty]))/_xlfn.STDEV.P(Table2[1W Return vs Nifty])</f>
        <v>0.41211899238434074</v>
      </c>
      <c r="O351">
        <v>378.14</v>
      </c>
      <c r="P351">
        <v>382.43161246559998</v>
      </c>
      <c r="Q351">
        <v>370.16146910879002</v>
      </c>
      <c r="R351">
        <v>45.1597663633829</v>
      </c>
      <c r="S351" s="1">
        <f>(Table2[[#This Row],[Close Price]]-Table2[[#This Row],[20D EMA]])/Table2[[#This Row],[20D EMA]]</f>
        <v>-1.517956312476863E-2</v>
      </c>
      <c r="T351" s="1">
        <f>(Table2[[#This Row],[Close Price]]-Table2[[#This Row],[50D EMA]])/Table2[[#This Row],[50D EMA]]</f>
        <v>-2.6231127706531732E-2</v>
      </c>
      <c r="U351" s="1">
        <f>(Table2[[#This Row],[Close Price]]-Table2[[#This Row],[200D EMA]])/Table2[[#This Row],[200D EMA]]</f>
        <v>6.0474443669123763E-3</v>
      </c>
      <c r="V351">
        <v>0.31934680567547502</v>
      </c>
      <c r="W351">
        <v>369</v>
      </c>
      <c r="X351">
        <v>373.8</v>
      </c>
      <c r="Y351">
        <v>365</v>
      </c>
      <c r="Z351">
        <v>373.8</v>
      </c>
      <c r="AA351">
        <v>363</v>
      </c>
      <c r="AB351">
        <v>383.9</v>
      </c>
      <c r="AC351" s="1">
        <f>(Table2[[#This Row],[Close Price]]/Table2[[#This Row],[Day Low]])-1</f>
        <v>9.2140921409213927E-3</v>
      </c>
      <c r="AD351" s="1">
        <f>(Table2[[#This Row],[Day High]]/Table2[[#This Row],[Close Price]])-1</f>
        <v>3.7593984962407401E-3</v>
      </c>
      <c r="AE351" s="1">
        <f>(Table2[[#This Row],[Close Price]]/Table2[[#This Row],[Current Week Low]])-1</f>
        <v>2.0273972602739665E-2</v>
      </c>
      <c r="AF351" s="1">
        <f>(Table2[[#This Row],[Current Week High]]/Table2[[#This Row],[Close Price]])-1</f>
        <v>3.7593984962407401E-3</v>
      </c>
      <c r="AG351" s="1">
        <f>(Table2[[#This Row],[Close Price]]/Table2[[#This Row],[Current Month Low]])-1</f>
        <v>2.5895316804407598E-2</v>
      </c>
      <c r="AH351" s="1">
        <f>(Table2[[#This Row],[Current Month High]]/Table2[[#This Row],[Close Price]])-1</f>
        <v>3.0880773361976477E-2</v>
      </c>
      <c r="AI351">
        <v>23.214285714285701</v>
      </c>
      <c r="AJ351">
        <v>22.580645161290299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0.11</v>
      </c>
      <c r="AM351" t="s">
        <v>3180</v>
      </c>
      <c r="AN351">
        <v>2.62</v>
      </c>
      <c r="AO351" t="s">
        <v>3180</v>
      </c>
      <c r="AP351">
        <v>0.122177103755266</v>
      </c>
      <c r="AQ351">
        <f>(Table2[[#This Row],[Sharpe Ratio]]-AVERAGE(Table2[Sharpe Ratio]))/_xlfn.STDEV.P(Table2[Sharpe Ratio])</f>
        <v>0.76149056856262254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480</v>
      </c>
      <c r="AT351">
        <f>_xlfn.RANK.AVG(Table2[[#This Row],[6M Return vs Nifty Z-Score]],Table2[6M Return vs Nifty Z-Score])</f>
        <v>444</v>
      </c>
      <c r="AU351">
        <f>_xlfn.RANK.AVG(Table2[[#This Row],[Sharpe Ratio Z-Score]],Table2[Sharpe Ratio Z-Score])</f>
        <v>160</v>
      </c>
      <c r="AV351">
        <f>(Table2[[#This Row],[Rank 1Y]]+Table2[[#This Row],[Rank 6M]]+Table2[[#This Row],[Rank Sharpe]])/3</f>
        <v>361.33333333333331</v>
      </c>
    </row>
    <row r="352" spans="1:48" x14ac:dyDescent="0.3">
      <c r="A352" t="s">
        <v>1448</v>
      </c>
      <c r="B352" t="s">
        <v>1449</v>
      </c>
      <c r="C352" t="s">
        <v>3146</v>
      </c>
      <c r="D352" t="s">
        <v>1450</v>
      </c>
      <c r="E352">
        <v>7091.1821198399903</v>
      </c>
      <c r="F352">
        <v>418.6</v>
      </c>
      <c r="G352">
        <v>-12.1465704616507</v>
      </c>
      <c r="H352">
        <f>(Table2[[#This Row],[1Y Return vs Nifty]]-AVERAGE(Table2[1Y Return vs Nifty]))/_xlfn.STDEV.P(Table2[1Y Return vs Nifty])</f>
        <v>-0.57265310064562258</v>
      </c>
      <c r="I352">
        <v>-10.315667630601499</v>
      </c>
      <c r="J352">
        <f>(Table2[[#This Row],[1M Return vs Nifty]]-AVERAGE(Table2[1M Return vs Nifty]))/_xlfn.STDEV.P(Table2[1M Return vs Nifty])</f>
        <v>-1.0238465920002946</v>
      </c>
      <c r="K352">
        <v>9.7091622133008801</v>
      </c>
      <c r="L352">
        <f>(Table2[[#This Row],[6M Return vs Nifty]]-AVERAGE(Table2[6M Return vs Nifty]))/_xlfn.STDEV.P(Table2[6M Return vs Nifty])</f>
        <v>0.12620184661810649</v>
      </c>
      <c r="M352">
        <v>0.875424214069211</v>
      </c>
      <c r="N352">
        <f>(Table2[[#This Row],[1W Return vs Nifty]]-AVERAGE(Table2[1W Return vs Nifty]))/_xlfn.STDEV.P(Table2[1W Return vs Nifty])</f>
        <v>-6.89074838117609E-2</v>
      </c>
      <c r="O352">
        <v>453.73</v>
      </c>
      <c r="P352">
        <v>464.87350893977901</v>
      </c>
      <c r="Q352">
        <v>445.37077287489598</v>
      </c>
      <c r="R352">
        <v>19.5540282821202</v>
      </c>
      <c r="S352" s="1">
        <f>(Table2[[#This Row],[Close Price]]-Table2[[#This Row],[20D EMA]])/Table2[[#This Row],[20D EMA]]</f>
        <v>-7.7424900271086311E-2</v>
      </c>
      <c r="T352" s="1">
        <f>(Table2[[#This Row],[Close Price]]-Table2[[#This Row],[50D EMA]])/Table2[[#This Row],[50D EMA]]</f>
        <v>-9.9539999698656498E-2</v>
      </c>
      <c r="U352" s="1">
        <f>(Table2[[#This Row],[Close Price]]-Table2[[#This Row],[200D EMA]])/Table2[[#This Row],[200D EMA]]</f>
        <v>-6.0108957536860699E-2</v>
      </c>
      <c r="V352">
        <v>0.65022297234216397</v>
      </c>
      <c r="W352">
        <v>417.5</v>
      </c>
      <c r="X352">
        <v>441</v>
      </c>
      <c r="Y352">
        <v>417.5</v>
      </c>
      <c r="Z352">
        <v>443.75</v>
      </c>
      <c r="AA352">
        <v>417.5</v>
      </c>
      <c r="AB352">
        <v>468.35</v>
      </c>
      <c r="AC352" s="1">
        <f>(Table2[[#This Row],[Close Price]]/Table2[[#This Row],[Day Low]])-1</f>
        <v>2.6347305389222697E-3</v>
      </c>
      <c r="AD352" s="1">
        <f>(Table2[[#This Row],[Day High]]/Table2[[#This Row],[Close Price]])-1</f>
        <v>5.3511705685618693E-2</v>
      </c>
      <c r="AE352" s="1">
        <f>(Table2[[#This Row],[Close Price]]/Table2[[#This Row],[Current Week Low]])-1</f>
        <v>2.6347305389222697E-3</v>
      </c>
      <c r="AF352" s="1">
        <f>(Table2[[#This Row],[Current Week High]]/Table2[[#This Row],[Close Price]])-1</f>
        <v>6.0081223124701433E-2</v>
      </c>
      <c r="AG352" s="1">
        <f>(Table2[[#This Row],[Close Price]]/Table2[[#This Row],[Current Month Low]])-1</f>
        <v>2.6347305389222697E-3</v>
      </c>
      <c r="AH352" s="1">
        <f>(Table2[[#This Row],[Current Month High]]/Table2[[#This Row],[Close Price]])-1</f>
        <v>0.11884854276158618</v>
      </c>
      <c r="AI352">
        <v>52.591973244147098</v>
      </c>
      <c r="AJ352">
        <v>31.181447821999299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-0.06</v>
      </c>
      <c r="AM352" t="s">
        <v>3181</v>
      </c>
      <c r="AN352">
        <v>-4.9800000000000004</v>
      </c>
      <c r="AO352" t="s">
        <v>3181</v>
      </c>
      <c r="AP352">
        <v>7.4824190808942995E-2</v>
      </c>
      <c r="AQ352">
        <f>(Table2[[#This Row],[Sharpe Ratio]]-AVERAGE(Table2[Sharpe Ratio]))/_xlfn.STDEV.P(Table2[Sharpe Ratio])</f>
        <v>0.20296764690944299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523</v>
      </c>
      <c r="AT352">
        <f>_xlfn.RANK.AVG(Table2[[#This Row],[6M Return vs Nifty Z-Score]],Table2[6M Return vs Nifty Z-Score])</f>
        <v>272</v>
      </c>
      <c r="AU352">
        <f>_xlfn.RANK.AVG(Table2[[#This Row],[Sharpe Ratio Z-Score]],Table2[Sharpe Ratio Z-Score])</f>
        <v>291</v>
      </c>
      <c r="AV352">
        <f>(Table2[[#This Row],[Rank 1Y]]+Table2[[#This Row],[Rank 6M]]+Table2[[#This Row],[Rank Sharpe]])/3</f>
        <v>362</v>
      </c>
    </row>
    <row r="353" spans="1:48" x14ac:dyDescent="0.3">
      <c r="A353" t="s">
        <v>35</v>
      </c>
      <c r="B353" t="s">
        <v>36</v>
      </c>
      <c r="C353" t="s">
        <v>3131</v>
      </c>
      <c r="D353" t="s">
        <v>37</v>
      </c>
      <c r="E353">
        <v>591520.80234418495</v>
      </c>
      <c r="F353">
        <v>472.85</v>
      </c>
      <c r="G353">
        <v>-14.4731410616949</v>
      </c>
      <c r="H353">
        <f>(Table2[[#This Row],[1Y Return vs Nifty]]-AVERAGE(Table2[1Y Return vs Nifty]))/_xlfn.STDEV.P(Table2[1Y Return vs Nifty])</f>
        <v>-0.61707668256960557</v>
      </c>
      <c r="I353">
        <v>1.5272716079367401</v>
      </c>
      <c r="J353">
        <f>(Table2[[#This Row],[1M Return vs Nifty]]-AVERAGE(Table2[1M Return vs Nifty]))/_xlfn.STDEV.P(Table2[1M Return vs Nifty])</f>
        <v>0.28617117378367091</v>
      </c>
      <c r="K353">
        <v>1.20460893803425</v>
      </c>
      <c r="L353">
        <f>(Table2[[#This Row],[6M Return vs Nifty]]-AVERAGE(Table2[6M Return vs Nifty]))/_xlfn.STDEV.P(Table2[6M Return vs Nifty])</f>
        <v>-0.16009121471283397</v>
      </c>
      <c r="M353">
        <v>-0.26710206368732498</v>
      </c>
      <c r="N353">
        <f>(Table2[[#This Row],[1W Return vs Nifty]]-AVERAGE(Table2[1W Return vs Nifty]))/_xlfn.STDEV.P(Table2[1W Return vs Nifty])</f>
        <v>-0.30187244627107318</v>
      </c>
      <c r="O353">
        <v>484.54</v>
      </c>
      <c r="P353">
        <v>490.128986115175</v>
      </c>
      <c r="Q353">
        <v>467.79632751358798</v>
      </c>
      <c r="R353">
        <v>27.2217910592409</v>
      </c>
      <c r="S353" s="1">
        <f>(Table2[[#This Row],[Close Price]]-Table2[[#This Row],[20D EMA]])/Table2[[#This Row],[20D EMA]]</f>
        <v>-2.4125975151690258E-2</v>
      </c>
      <c r="T353" s="1">
        <f>(Table2[[#This Row],[Close Price]]-Table2[[#This Row],[50D EMA]])/Table2[[#This Row],[50D EMA]]</f>
        <v>-3.525395682497872E-2</v>
      </c>
      <c r="U353" s="1">
        <f>(Table2[[#This Row],[Close Price]]-Table2[[#This Row],[200D EMA]])/Table2[[#This Row],[200D EMA]]</f>
        <v>1.0803146987649764E-2</v>
      </c>
      <c r="V353">
        <v>0.61845555546623099</v>
      </c>
      <c r="W353">
        <v>471.15</v>
      </c>
      <c r="X353">
        <v>477.95</v>
      </c>
      <c r="Y353">
        <v>471.15</v>
      </c>
      <c r="Z353">
        <v>481.5</v>
      </c>
      <c r="AA353">
        <v>471.15</v>
      </c>
      <c r="AB353">
        <v>493.45</v>
      </c>
      <c r="AC353" s="1">
        <f>(Table2[[#This Row],[Close Price]]/Table2[[#This Row],[Day Low]])-1</f>
        <v>3.6081927199407282E-3</v>
      </c>
      <c r="AD353" s="1">
        <f>(Table2[[#This Row],[Day High]]/Table2[[#This Row],[Close Price]])-1</f>
        <v>1.0785661414824954E-2</v>
      </c>
      <c r="AE353" s="1">
        <f>(Table2[[#This Row],[Close Price]]/Table2[[#This Row],[Current Week Low]])-1</f>
        <v>3.6081927199407282E-3</v>
      </c>
      <c r="AF353" s="1">
        <f>(Table2[[#This Row],[Current Week High]]/Table2[[#This Row],[Close Price]])-1</f>
        <v>1.8293327693771788E-2</v>
      </c>
      <c r="AG353" s="1">
        <f>(Table2[[#This Row],[Close Price]]/Table2[[#This Row],[Current Month Low]])-1</f>
        <v>3.6081927199407282E-3</v>
      </c>
      <c r="AH353" s="1">
        <f>(Table2[[#This Row],[Current Month High]]/Table2[[#This Row],[Close Price]])-1</f>
        <v>4.3565612773606821E-2</v>
      </c>
      <c r="AI353">
        <v>11.7690599555884</v>
      </c>
      <c r="AJ353">
        <v>18.404907975460102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0.05</v>
      </c>
      <c r="AM353" t="s">
        <v>3180</v>
      </c>
      <c r="AN353">
        <v>-1.96</v>
      </c>
      <c r="AO353" t="s">
        <v>3181</v>
      </c>
      <c r="AP353">
        <v>0.11133684727842801</v>
      </c>
      <c r="AQ353">
        <f>(Table2[[#This Row],[Sharpe Ratio]]-AVERAGE(Table2[Sharpe Ratio]))/_xlfn.STDEV.P(Table2[Sharpe Ratio])</f>
        <v>0.63363081628557705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542</v>
      </c>
      <c r="AT353">
        <f>_xlfn.RANK.AVG(Table2[[#This Row],[6M Return vs Nifty Z-Score]],Table2[6M Return vs Nifty Z-Score])</f>
        <v>357</v>
      </c>
      <c r="AU353">
        <f>_xlfn.RANK.AVG(Table2[[#This Row],[Sharpe Ratio Z-Score]],Table2[Sharpe Ratio Z-Score])</f>
        <v>188</v>
      </c>
      <c r="AV353">
        <f>(Table2[[#This Row],[Rank 1Y]]+Table2[[#This Row],[Rank 6M]]+Table2[[#This Row],[Rank Sharpe]])/3</f>
        <v>362.33333333333331</v>
      </c>
    </row>
    <row r="354" spans="1:48" x14ac:dyDescent="0.3">
      <c r="A354" t="s">
        <v>1230</v>
      </c>
      <c r="B354" t="s">
        <v>1231</v>
      </c>
      <c r="C354" t="s">
        <v>3141</v>
      </c>
      <c r="D354" t="s">
        <v>856</v>
      </c>
      <c r="E354">
        <v>9235.7914791719995</v>
      </c>
      <c r="F354">
        <v>198.39</v>
      </c>
      <c r="G354">
        <v>11.367022261749799</v>
      </c>
      <c r="H354">
        <f>(Table2[[#This Row],[1Y Return vs Nifty]]-AVERAGE(Table2[1Y Return vs Nifty]))/_xlfn.STDEV.P(Table2[1Y Return vs Nifty])</f>
        <v>-0.12368412774821373</v>
      </c>
      <c r="I354">
        <v>-1.9394513884001801</v>
      </c>
      <c r="J354">
        <f>(Table2[[#This Row],[1M Return vs Nifty]]-AVERAGE(Table2[1M Return vs Nifty]))/_xlfn.STDEV.P(Table2[1M Return vs Nifty])</f>
        <v>-9.7303622698839368E-2</v>
      </c>
      <c r="K354">
        <v>-15.104834637463901</v>
      </c>
      <c r="L354">
        <f>(Table2[[#This Row],[6M Return vs Nifty]]-AVERAGE(Table2[6M Return vs Nifty]))/_xlfn.STDEV.P(Table2[6M Return vs Nifty])</f>
        <v>-0.70912423016974702</v>
      </c>
      <c r="M354">
        <v>3.8315328196821201</v>
      </c>
      <c r="N354">
        <f>(Table2[[#This Row],[1W Return vs Nifty]]-AVERAGE(Table2[1W Return vs Nifty]))/_xlfn.STDEV.P(Table2[1W Return vs Nifty])</f>
        <v>0.5338530335957975</v>
      </c>
      <c r="O354">
        <v>193.82</v>
      </c>
      <c r="P354">
        <v>199.49625397223099</v>
      </c>
      <c r="Q354">
        <v>194.130737290838</v>
      </c>
      <c r="R354">
        <v>60.431168078126198</v>
      </c>
      <c r="S354" s="1">
        <f>(Table2[[#This Row],[Close Price]]-Table2[[#This Row],[20D EMA]])/Table2[[#This Row],[20D EMA]]</f>
        <v>2.3578578062119458E-2</v>
      </c>
      <c r="T354" s="1">
        <f>(Table2[[#This Row],[Close Price]]-Table2[[#This Row],[50D EMA]])/Table2[[#This Row],[50D EMA]]</f>
        <v>-5.5452368162511355E-3</v>
      </c>
      <c r="U354" s="1">
        <f>(Table2[[#This Row],[Close Price]]-Table2[[#This Row],[200D EMA]])/Table2[[#This Row],[200D EMA]]</f>
        <v>2.1940176855048722E-2</v>
      </c>
      <c r="V354">
        <v>0.61247667338060297</v>
      </c>
      <c r="W354">
        <v>196.65</v>
      </c>
      <c r="X354">
        <v>202.5</v>
      </c>
      <c r="Y354">
        <v>189.47</v>
      </c>
      <c r="Z354">
        <v>204.75</v>
      </c>
      <c r="AA354">
        <v>186.1</v>
      </c>
      <c r="AB354">
        <v>204.75</v>
      </c>
      <c r="AC354" s="1">
        <f>(Table2[[#This Row],[Close Price]]/Table2[[#This Row],[Day Low]])-1</f>
        <v>8.8482074752096462E-3</v>
      </c>
      <c r="AD354" s="1">
        <f>(Table2[[#This Row],[Day High]]/Table2[[#This Row],[Close Price]])-1</f>
        <v>2.0716769998487816E-2</v>
      </c>
      <c r="AE354" s="1">
        <f>(Table2[[#This Row],[Close Price]]/Table2[[#This Row],[Current Week Low]])-1</f>
        <v>4.7078693196812127E-2</v>
      </c>
      <c r="AF354" s="1">
        <f>(Table2[[#This Row],[Current Week High]]/Table2[[#This Row],[Close Price]])-1</f>
        <v>3.2058067442915616E-2</v>
      </c>
      <c r="AG354" s="1">
        <f>(Table2[[#This Row],[Close Price]]/Table2[[#This Row],[Current Month Low]])-1</f>
        <v>6.6039763567974141E-2</v>
      </c>
      <c r="AH354" s="1">
        <f>(Table2[[#This Row],[Current Month High]]/Table2[[#This Row],[Close Price]])-1</f>
        <v>3.2058067442915616E-2</v>
      </c>
      <c r="AI354">
        <v>33.071223347950998</v>
      </c>
      <c r="AJ354">
        <v>47.282850779509999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-0.12</v>
      </c>
      <c r="AM354" t="s">
        <v>3181</v>
      </c>
      <c r="AN354">
        <v>8.1300000000000008</v>
      </c>
      <c r="AO354" t="s">
        <v>3180</v>
      </c>
      <c r="AP354">
        <v>0.112578986069372</v>
      </c>
      <c r="AQ354">
        <f>(Table2[[#This Row],[Sharpe Ratio]]-AVERAGE(Table2[Sharpe Ratio]))/_xlfn.STDEV.P(Table2[Sharpe Ratio])</f>
        <v>0.64828172038947462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339</v>
      </c>
      <c r="AT354">
        <f>_xlfn.RANK.AVG(Table2[[#This Row],[6M Return vs Nifty Z-Score]],Table2[6M Return vs Nifty Z-Score])</f>
        <v>570</v>
      </c>
      <c r="AU354">
        <f>_xlfn.RANK.AVG(Table2[[#This Row],[Sharpe Ratio Z-Score]],Table2[Sharpe Ratio Z-Score])</f>
        <v>183</v>
      </c>
      <c r="AV354">
        <f>(Table2[[#This Row],[Rank 1Y]]+Table2[[#This Row],[Rank 6M]]+Table2[[#This Row],[Rank Sharpe]])/3</f>
        <v>364</v>
      </c>
    </row>
    <row r="355" spans="1:48" x14ac:dyDescent="0.3">
      <c r="A355" t="s">
        <v>1971</v>
      </c>
      <c r="B355" t="s">
        <v>1972</v>
      </c>
      <c r="C355" t="s">
        <v>3139</v>
      </c>
      <c r="D355" t="s">
        <v>114</v>
      </c>
      <c r="E355">
        <v>3469.7889869999999</v>
      </c>
      <c r="F355">
        <v>602.35</v>
      </c>
      <c r="G355">
        <v>-11.5623191091836</v>
      </c>
      <c r="H355">
        <f>(Table2[[#This Row],[1Y Return vs Nifty]]-AVERAGE(Table2[1Y Return vs Nifty]))/_xlfn.STDEV.P(Table2[1Y Return vs Nifty])</f>
        <v>-0.56149739455184366</v>
      </c>
      <c r="I355">
        <v>-9.5769582892829792</v>
      </c>
      <c r="J355">
        <f>(Table2[[#This Row],[1M Return vs Nifty]]-AVERAGE(Table2[1M Return vs Nifty]))/_xlfn.STDEV.P(Table2[1M Return vs Nifty])</f>
        <v>-0.9421335694654196</v>
      </c>
      <c r="K355">
        <v>3.7444226748912599</v>
      </c>
      <c r="L355">
        <f>(Table2[[#This Row],[6M Return vs Nifty]]-AVERAGE(Table2[6M Return vs Nifty]))/_xlfn.STDEV.P(Table2[6M Return vs Nifty])</f>
        <v>-7.4592185381117254E-2</v>
      </c>
      <c r="M355">
        <v>-3.1048167949667098</v>
      </c>
      <c r="N355">
        <f>(Table2[[#This Row],[1W Return vs Nifty]]-AVERAGE(Table2[1W Return vs Nifty]))/_xlfn.STDEV.P(Table2[1W Return vs Nifty])</f>
        <v>-0.88049205328864799</v>
      </c>
      <c r="O355">
        <v>638.21</v>
      </c>
      <c r="P355">
        <v>631.19342923962597</v>
      </c>
      <c r="Q355">
        <v>591.423080452352</v>
      </c>
      <c r="R355">
        <v>33.242881181738497</v>
      </c>
      <c r="S355" s="1">
        <f>(Table2[[#This Row],[Close Price]]-Table2[[#This Row],[20D EMA]])/Table2[[#This Row],[20D EMA]]</f>
        <v>-5.6188401936666632E-2</v>
      </c>
      <c r="T355" s="1">
        <f>(Table2[[#This Row],[Close Price]]-Table2[[#This Row],[50D EMA]])/Table2[[#This Row],[50D EMA]]</f>
        <v>-4.5696656371046987E-2</v>
      </c>
      <c r="U355" s="1">
        <f>(Table2[[#This Row],[Close Price]]-Table2[[#This Row],[200D EMA]])/Table2[[#This Row],[200D EMA]]</f>
        <v>1.8475639366814251E-2</v>
      </c>
      <c r="V355">
        <v>0.63572642824453696</v>
      </c>
      <c r="W355">
        <v>600.04999999999995</v>
      </c>
      <c r="X355">
        <v>615.4</v>
      </c>
      <c r="Y355">
        <v>600.04999999999995</v>
      </c>
      <c r="Z355">
        <v>623.65</v>
      </c>
      <c r="AA355">
        <v>600.04999999999995</v>
      </c>
      <c r="AB355">
        <v>684.9</v>
      </c>
      <c r="AC355" s="1">
        <f>(Table2[[#This Row],[Close Price]]/Table2[[#This Row],[Day Low]])-1</f>
        <v>3.8330139155071663E-3</v>
      </c>
      <c r="AD355" s="1">
        <f>(Table2[[#This Row],[Day High]]/Table2[[#This Row],[Close Price]])-1</f>
        <v>2.1665144849339901E-2</v>
      </c>
      <c r="AE355" s="1">
        <f>(Table2[[#This Row],[Close Price]]/Table2[[#This Row],[Current Week Low]])-1</f>
        <v>3.8330139155071663E-3</v>
      </c>
      <c r="AF355" s="1">
        <f>(Table2[[#This Row],[Current Week High]]/Table2[[#This Row],[Close Price]])-1</f>
        <v>3.5361500788577915E-2</v>
      </c>
      <c r="AG355" s="1">
        <f>(Table2[[#This Row],[Close Price]]/Table2[[#This Row],[Current Month Low]])-1</f>
        <v>3.8330139155071663E-3</v>
      </c>
      <c r="AH355" s="1">
        <f>(Table2[[#This Row],[Current Month High]]/Table2[[#This Row],[Close Price]])-1</f>
        <v>0.13704656761019329</v>
      </c>
      <c r="AI355">
        <v>21.158794720677299</v>
      </c>
      <c r="AJ355">
        <v>30.945652173913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0.06</v>
      </c>
      <c r="AM355" t="s">
        <v>3180</v>
      </c>
      <c r="AN355">
        <v>-3.38</v>
      </c>
      <c r="AO355" t="s">
        <v>3181</v>
      </c>
      <c r="AP355">
        <v>9.2127933155861E-2</v>
      </c>
      <c r="AQ355">
        <f>(Table2[[#This Row],[Sharpe Ratio]]-AVERAGE(Table2[Sharpe Ratio]))/_xlfn.STDEV.P(Table2[Sharpe Ratio])</f>
        <v>0.4070635753286671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-2.0516516273583614</v>
      </c>
      <c r="AS355">
        <f>_xlfn.RANK.AVG(Table2[[#This Row],[1Y Return vs Nifty Z-Score]],Table2[1Y Return vs Nifty Z-Score])</f>
        <v>519</v>
      </c>
      <c r="AT355">
        <f>_xlfn.RANK.AVG(Table2[[#This Row],[6M Return vs Nifty Z-Score]],Table2[6M Return vs Nifty Z-Score])</f>
        <v>333</v>
      </c>
      <c r="AU355">
        <f>_xlfn.RANK.AVG(Table2[[#This Row],[Sharpe Ratio Z-Score]],Table2[Sharpe Ratio Z-Score])</f>
        <v>241</v>
      </c>
      <c r="AV355">
        <f>(Table2[[#This Row],[Rank 1Y]]+Table2[[#This Row],[Rank 6M]]+Table2[[#This Row],[Rank Sharpe]])/3</f>
        <v>364.33333333333331</v>
      </c>
    </row>
    <row r="356" spans="1:48" x14ac:dyDescent="0.3">
      <c r="A356" t="s">
        <v>782</v>
      </c>
      <c r="B356" t="s">
        <v>783</v>
      </c>
      <c r="C356" t="s">
        <v>3127</v>
      </c>
      <c r="D356" t="s">
        <v>284</v>
      </c>
      <c r="E356">
        <v>19767.61084424</v>
      </c>
      <c r="F356">
        <v>199.85</v>
      </c>
      <c r="G356">
        <v>23.1322756977209</v>
      </c>
      <c r="H356">
        <f>(Table2[[#This Row],[1Y Return vs Nifty]]-AVERAGE(Table2[1Y Return vs Nifty]))/_xlfn.STDEV.P(Table2[1Y Return vs Nifty])</f>
        <v>0.10096183823251142</v>
      </c>
      <c r="I356">
        <v>-6.2344201596394804</v>
      </c>
      <c r="J356">
        <f>(Table2[[#This Row],[1M Return vs Nifty]]-AVERAGE(Table2[1M Return vs Nifty]))/_xlfn.STDEV.P(Table2[1M Return vs Nifty])</f>
        <v>-0.57239559779752125</v>
      </c>
      <c r="K356">
        <v>-2.7720049009793701</v>
      </c>
      <c r="L356">
        <f>(Table2[[#This Row],[6M Return vs Nifty]]-AVERAGE(Table2[6M Return vs Nifty]))/_xlfn.STDEV.P(Table2[6M Return vs Nifty])</f>
        <v>-0.29395796971490662</v>
      </c>
      <c r="M356">
        <v>1.7252086459442399</v>
      </c>
      <c r="N356">
        <f>(Table2[[#This Row],[1W Return vs Nifty]]-AVERAGE(Table2[1W Return vs Nifty]))/_xlfn.STDEV.P(Table2[1W Return vs Nifty])</f>
        <v>0.10436642867890666</v>
      </c>
      <c r="O356">
        <v>212.95</v>
      </c>
      <c r="P356">
        <v>225.50851319415099</v>
      </c>
      <c r="Q356">
        <v>216.29526261731999</v>
      </c>
      <c r="R356">
        <v>33.055644649776298</v>
      </c>
      <c r="S356" s="1">
        <f>(Table2[[#This Row],[Close Price]]-Table2[[#This Row],[20D EMA]])/Table2[[#This Row],[20D EMA]]</f>
        <v>-6.1516787978398664E-2</v>
      </c>
      <c r="T356" s="1">
        <f>(Table2[[#This Row],[Close Price]]-Table2[[#This Row],[50D EMA]])/Table2[[#This Row],[50D EMA]]</f>
        <v>-0.11378068539727529</v>
      </c>
      <c r="U356" s="1">
        <f>(Table2[[#This Row],[Close Price]]-Table2[[#This Row],[200D EMA]])/Table2[[#This Row],[200D EMA]]</f>
        <v>-7.6031543263227863E-2</v>
      </c>
      <c r="V356">
        <v>0.51009576459503203</v>
      </c>
      <c r="W356">
        <v>198.63</v>
      </c>
      <c r="X356">
        <v>205.89</v>
      </c>
      <c r="Y356">
        <v>198.63</v>
      </c>
      <c r="Z356">
        <v>208.66</v>
      </c>
      <c r="AA356">
        <v>198.63</v>
      </c>
      <c r="AB356">
        <v>219.45</v>
      </c>
      <c r="AC356" s="1">
        <f>(Table2[[#This Row],[Close Price]]/Table2[[#This Row],[Day Low]])-1</f>
        <v>6.1420732014298984E-3</v>
      </c>
      <c r="AD356" s="1">
        <f>(Table2[[#This Row],[Day High]]/Table2[[#This Row],[Close Price]])-1</f>
        <v>3.0222667000250114E-2</v>
      </c>
      <c r="AE356" s="1">
        <f>(Table2[[#This Row],[Close Price]]/Table2[[#This Row],[Current Week Low]])-1</f>
        <v>6.1420732014298984E-3</v>
      </c>
      <c r="AF356" s="1">
        <f>(Table2[[#This Row],[Current Week High]]/Table2[[#This Row],[Close Price]])-1</f>
        <v>4.4083062296722542E-2</v>
      </c>
      <c r="AG356" s="1">
        <f>(Table2[[#This Row],[Close Price]]/Table2[[#This Row],[Current Month Low]])-1</f>
        <v>6.1420732014298984E-3</v>
      </c>
      <c r="AH356" s="1">
        <f>(Table2[[#This Row],[Current Month High]]/Table2[[#This Row],[Close Price]])-1</f>
        <v>9.8073555166374726E-2</v>
      </c>
      <c r="AI356">
        <v>42.306730047535602</v>
      </c>
      <c r="AJ356">
        <v>50.037537537537503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-0.15</v>
      </c>
      <c r="AM356" t="s">
        <v>3181</v>
      </c>
      <c r="AN356">
        <v>-2.29</v>
      </c>
      <c r="AO356" t="s">
        <v>3181</v>
      </c>
      <c r="AP356">
        <v>3.4127787277197001E-2</v>
      </c>
      <c r="AQ356">
        <f>(Table2[[#This Row],[Sharpe Ratio]]-AVERAGE(Table2[Sharpe Ratio]))/_xlfn.STDEV.P(Table2[Sharpe Ratio])</f>
        <v>-0.27704240499788196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270</v>
      </c>
      <c r="AT356">
        <f>_xlfn.RANK.AVG(Table2[[#This Row],[6M Return vs Nifty Z-Score]],Table2[6M Return vs Nifty Z-Score])</f>
        <v>408</v>
      </c>
      <c r="AU356">
        <f>_xlfn.RANK.AVG(Table2[[#This Row],[Sharpe Ratio Z-Score]],Table2[Sharpe Ratio Z-Score])</f>
        <v>416</v>
      </c>
      <c r="AV356">
        <f>(Table2[[#This Row],[Rank 1Y]]+Table2[[#This Row],[Rank 6M]]+Table2[[#This Row],[Rank Sharpe]])/3</f>
        <v>364.66666666666669</v>
      </c>
    </row>
    <row r="357" spans="1:48" x14ac:dyDescent="0.3">
      <c r="A357" t="s">
        <v>246</v>
      </c>
      <c r="B357" t="s">
        <v>247</v>
      </c>
      <c r="C357" t="s">
        <v>3133</v>
      </c>
      <c r="D357" t="s">
        <v>248</v>
      </c>
      <c r="E357">
        <v>100930.35890443499</v>
      </c>
      <c r="F357">
        <v>7019.55</v>
      </c>
      <c r="G357">
        <v>10.739202985819899</v>
      </c>
      <c r="H357">
        <f>(Table2[[#This Row],[1Y Return vs Nifty]]-AVERAGE(Table2[1Y Return vs Nifty]))/_xlfn.STDEV.P(Table2[1Y Return vs Nifty])</f>
        <v>-0.13567172057569885</v>
      </c>
      <c r="I357">
        <v>6.89002054413558</v>
      </c>
      <c r="J357">
        <f>(Table2[[#This Row],[1M Return vs Nifty]]-AVERAGE(Table2[1M Return vs Nifty]))/_xlfn.STDEV.P(Table2[1M Return vs Nifty])</f>
        <v>0.87937664738759247</v>
      </c>
      <c r="K357">
        <v>12.111418976108</v>
      </c>
      <c r="L357">
        <f>(Table2[[#This Row],[6M Return vs Nifty]]-AVERAGE(Table2[6M Return vs Nifty]))/_xlfn.STDEV.P(Table2[6M Return vs Nifty])</f>
        <v>0.2070702262339004</v>
      </c>
      <c r="M357">
        <v>4.5180152982370796</v>
      </c>
      <c r="N357">
        <f>(Table2[[#This Row],[1W Return vs Nifty]]-AVERAGE(Table2[1W Return vs Nifty]))/_xlfn.STDEV.P(Table2[1W Return vs Nifty])</f>
        <v>0.67382912688930419</v>
      </c>
      <c r="O357">
        <v>7064.93</v>
      </c>
      <c r="P357">
        <v>6970.6027883135203</v>
      </c>
      <c r="Q357">
        <v>6452.3432084679798</v>
      </c>
      <c r="R357">
        <v>45.100401366637101</v>
      </c>
      <c r="S357" s="1">
        <f>(Table2[[#This Row],[Close Price]]-Table2[[#This Row],[20D EMA]])/Table2[[#This Row],[20D EMA]]</f>
        <v>-6.423276663746153E-3</v>
      </c>
      <c r="T357" s="1">
        <f>(Table2[[#This Row],[Close Price]]-Table2[[#This Row],[50D EMA]])/Table2[[#This Row],[50D EMA]]</f>
        <v>7.0219481977285792E-3</v>
      </c>
      <c r="U357" s="1">
        <f>(Table2[[#This Row],[Close Price]]-Table2[[#This Row],[200D EMA]])/Table2[[#This Row],[200D EMA]]</f>
        <v>8.7907101839781981E-2</v>
      </c>
      <c r="V357">
        <v>1.40247569892196</v>
      </c>
      <c r="W357">
        <v>7001</v>
      </c>
      <c r="X357">
        <v>7232.85</v>
      </c>
      <c r="Y357">
        <v>6982.6</v>
      </c>
      <c r="Z357">
        <v>7454.15</v>
      </c>
      <c r="AA357">
        <v>6814.25</v>
      </c>
      <c r="AB357">
        <v>7545</v>
      </c>
      <c r="AC357" s="1">
        <f>(Table2[[#This Row],[Close Price]]/Table2[[#This Row],[Day Low]])-1</f>
        <v>2.64962148264547E-3</v>
      </c>
      <c r="AD357" s="1">
        <f>(Table2[[#This Row],[Day High]]/Table2[[#This Row],[Close Price]])-1</f>
        <v>3.0386563241233455E-2</v>
      </c>
      <c r="AE357" s="1">
        <f>(Table2[[#This Row],[Close Price]]/Table2[[#This Row],[Current Week Low]])-1</f>
        <v>5.2917251453612479E-3</v>
      </c>
      <c r="AF357" s="1">
        <f>(Table2[[#This Row],[Current Week High]]/Table2[[#This Row],[Close Price]])-1</f>
        <v>6.1912800678106006E-2</v>
      </c>
      <c r="AG357" s="1">
        <f>(Table2[[#This Row],[Close Price]]/Table2[[#This Row],[Current Month Low]])-1</f>
        <v>3.0128040503357045E-2</v>
      </c>
      <c r="AH357" s="1">
        <f>(Table2[[#This Row],[Current Month High]]/Table2[[#This Row],[Close Price]])-1</f>
        <v>7.4855225762335165E-2</v>
      </c>
      <c r="AI357">
        <v>7.4855225762335103</v>
      </c>
      <c r="AJ357">
        <v>34.986154378677703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0.05</v>
      </c>
      <c r="AM357" t="s">
        <v>3180</v>
      </c>
      <c r="AN357">
        <v>1.08</v>
      </c>
      <c r="AO357" t="s">
        <v>3180</v>
      </c>
      <c r="AP357">
        <v>1.7924211415000001E-3</v>
      </c>
      <c r="AQ357">
        <f>(Table2[[#This Row],[Sharpe Ratio]]-AVERAGE(Table2[Sharpe Ratio]))/_xlfn.STDEV.P(Table2[Sharpe Ratio])</f>
        <v>-0.65843484831613719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0.96616943161896096</v>
      </c>
      <c r="AS357">
        <f>_xlfn.RANK.AVG(Table2[[#This Row],[1Y Return vs Nifty Z-Score]],Table2[1Y Return vs Nifty Z-Score])</f>
        <v>343</v>
      </c>
      <c r="AT357">
        <f>_xlfn.RANK.AVG(Table2[[#This Row],[6M Return vs Nifty Z-Score]],Table2[6M Return vs Nifty Z-Score])</f>
        <v>245</v>
      </c>
      <c r="AU357">
        <f>_xlfn.RANK.AVG(Table2[[#This Row],[Sharpe Ratio Z-Score]],Table2[Sharpe Ratio Z-Score])</f>
        <v>507</v>
      </c>
      <c r="AV357">
        <f>(Table2[[#This Row],[Rank 1Y]]+Table2[[#This Row],[Rank 6M]]+Table2[[#This Row],[Rank Sharpe]])/3</f>
        <v>365</v>
      </c>
    </row>
    <row r="358" spans="1:48" x14ac:dyDescent="0.3">
      <c r="A358" t="s">
        <v>1075</v>
      </c>
      <c r="B358" t="s">
        <v>1076</v>
      </c>
      <c r="C358" t="s">
        <v>3134</v>
      </c>
      <c r="D358" t="s">
        <v>108</v>
      </c>
      <c r="E358">
        <v>11863.337229536901</v>
      </c>
      <c r="F358">
        <v>17.309999999999999</v>
      </c>
      <c r="G358">
        <v>1.76705993963298</v>
      </c>
      <c r="H358">
        <f>(Table2[[#This Row],[1Y Return vs Nifty]]-AVERAGE(Table2[1Y Return vs Nifty]))/_xlfn.STDEV.P(Table2[1Y Return vs Nifty])</f>
        <v>-0.30698598528720467</v>
      </c>
      <c r="I358">
        <v>-15.9914645858015</v>
      </c>
      <c r="J358">
        <f>(Table2[[#This Row],[1M Return vs Nifty]]-AVERAGE(Table2[1M Return vs Nifty]))/_xlfn.STDEV.P(Table2[1M Return vs Nifty])</f>
        <v>-1.6516801641002798</v>
      </c>
      <c r="K358">
        <v>-12.3891513351189</v>
      </c>
      <c r="L358">
        <f>(Table2[[#This Row],[6M Return vs Nifty]]-AVERAGE(Table2[6M Return vs Nifty]))/_xlfn.STDEV.P(Table2[6M Return vs Nifty])</f>
        <v>-0.61770481505540131</v>
      </c>
      <c r="M358">
        <v>2.0946622107288899</v>
      </c>
      <c r="N358">
        <f>(Table2[[#This Row],[1W Return vs Nifty]]-AVERAGE(Table2[1W Return vs Nifty]))/_xlfn.STDEV.P(Table2[1W Return vs Nifty])</f>
        <v>0.17969925692642985</v>
      </c>
      <c r="O358">
        <v>18.420000000000002</v>
      </c>
      <c r="P358">
        <v>18.612045909736398</v>
      </c>
      <c r="Q358">
        <v>17.514444771659701</v>
      </c>
      <c r="R358">
        <v>32.352442284788197</v>
      </c>
      <c r="S358" s="1">
        <f>(Table2[[#This Row],[Close Price]]-Table2[[#This Row],[20D EMA]])/Table2[[#This Row],[20D EMA]]</f>
        <v>-6.02605863192184E-2</v>
      </c>
      <c r="T358" s="1">
        <f>(Table2[[#This Row],[Close Price]]-Table2[[#This Row],[50D EMA]])/Table2[[#This Row],[50D EMA]]</f>
        <v>-6.995716193969137E-2</v>
      </c>
      <c r="U358" s="1">
        <f>(Table2[[#This Row],[Close Price]]-Table2[[#This Row],[200D EMA]])/Table2[[#This Row],[200D EMA]]</f>
        <v>-1.1672923368402527E-2</v>
      </c>
      <c r="V358">
        <v>0.83059549093775997</v>
      </c>
      <c r="W358">
        <v>17.2</v>
      </c>
      <c r="X358">
        <v>18.09</v>
      </c>
      <c r="Y358">
        <v>17.2</v>
      </c>
      <c r="Z358">
        <v>18.2</v>
      </c>
      <c r="AA358">
        <v>17.2</v>
      </c>
      <c r="AB358">
        <v>19.48</v>
      </c>
      <c r="AC358" s="1">
        <f>(Table2[[#This Row],[Close Price]]/Table2[[#This Row],[Day Low]])-1</f>
        <v>6.3953488372092693E-3</v>
      </c>
      <c r="AD358" s="1">
        <f>(Table2[[#This Row],[Day High]]/Table2[[#This Row],[Close Price]])-1</f>
        <v>4.5060658578856216E-2</v>
      </c>
      <c r="AE358" s="1">
        <f>(Table2[[#This Row],[Close Price]]/Table2[[#This Row],[Current Week Low]])-1</f>
        <v>6.3953488372092693E-3</v>
      </c>
      <c r="AF358" s="1">
        <f>(Table2[[#This Row],[Current Week High]]/Table2[[#This Row],[Close Price]])-1</f>
        <v>5.1415366839976828E-2</v>
      </c>
      <c r="AG358" s="1">
        <f>(Table2[[#This Row],[Close Price]]/Table2[[#This Row],[Current Month Low]])-1</f>
        <v>6.3953488372092693E-3</v>
      </c>
      <c r="AH358" s="1">
        <f>(Table2[[#This Row],[Current Month High]]/Table2[[#This Row],[Close Price]])-1</f>
        <v>0.12536106296938199</v>
      </c>
      <c r="AI358">
        <v>38.648180242634297</v>
      </c>
      <c r="AJ358">
        <v>41.306122448979501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0.11</v>
      </c>
      <c r="AM358" t="s">
        <v>3180</v>
      </c>
      <c r="AN358">
        <v>-3.24</v>
      </c>
      <c r="AO358" t="s">
        <v>3181</v>
      </c>
      <c r="AP358">
        <v>0.12728489497574799</v>
      </c>
      <c r="AQ358">
        <f>(Table2[[#This Row],[Sharpe Ratio]]-AVERAGE(Table2[Sharpe Ratio]))/_xlfn.STDEV.P(Table2[Sharpe Ratio])</f>
        <v>0.82173646048677684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417</v>
      </c>
      <c r="AT358">
        <f>_xlfn.RANK.AVG(Table2[[#This Row],[6M Return vs Nifty Z-Score]],Table2[6M Return vs Nifty Z-Score])</f>
        <v>531</v>
      </c>
      <c r="AU358">
        <f>_xlfn.RANK.AVG(Table2[[#This Row],[Sharpe Ratio Z-Score]],Table2[Sharpe Ratio Z-Score])</f>
        <v>147</v>
      </c>
      <c r="AV358">
        <f>(Table2[[#This Row],[Rank 1Y]]+Table2[[#This Row],[Rank 6M]]+Table2[[#This Row],[Rank Sharpe]])/3</f>
        <v>365</v>
      </c>
    </row>
    <row r="359" spans="1:48" x14ac:dyDescent="0.3">
      <c r="A359" t="s">
        <v>302</v>
      </c>
      <c r="B359" t="s">
        <v>303</v>
      </c>
      <c r="C359" t="s">
        <v>3138</v>
      </c>
      <c r="D359" t="s">
        <v>48</v>
      </c>
      <c r="E359">
        <v>82592.309896544</v>
      </c>
      <c r="F359">
        <v>78.22</v>
      </c>
      <c r="G359">
        <v>11.849134489145101</v>
      </c>
      <c r="H359">
        <f>(Table2[[#This Row],[1Y Return vs Nifty]]-AVERAGE(Table2[1Y Return vs Nifty]))/_xlfn.STDEV.P(Table2[1Y Return vs Nifty])</f>
        <v>-0.11447866799133284</v>
      </c>
      <c r="I359">
        <v>-5.8716934715061004</v>
      </c>
      <c r="J359">
        <f>(Table2[[#This Row],[1M Return vs Nifty]]-AVERAGE(Table2[1M Return vs Nifty]))/_xlfn.STDEV.P(Table2[1M Return vs Nifty])</f>
        <v>-0.53227224699686659</v>
      </c>
      <c r="K359">
        <v>-13.304607456968901</v>
      </c>
      <c r="L359">
        <f>(Table2[[#This Row],[6M Return vs Nifty]]-AVERAGE(Table2[6M Return vs Nifty]))/_xlfn.STDEV.P(Table2[6M Return vs Nifty])</f>
        <v>-0.64852227567391574</v>
      </c>
      <c r="M359">
        <v>4.28859181190189</v>
      </c>
      <c r="N359">
        <f>(Table2[[#This Row],[1W Return vs Nifty]]-AVERAGE(Table2[1W Return vs Nifty]))/_xlfn.STDEV.P(Table2[1W Return vs Nifty])</f>
        <v>0.62704890404286628</v>
      </c>
      <c r="O359">
        <v>81.650000000000006</v>
      </c>
      <c r="P359">
        <v>86.043335066520399</v>
      </c>
      <c r="Q359">
        <v>85.003502286042405</v>
      </c>
      <c r="R359">
        <v>36.293050654080702</v>
      </c>
      <c r="S359" s="1">
        <f>(Table2[[#This Row],[Close Price]]-Table2[[#This Row],[20D EMA]])/Table2[[#This Row],[20D EMA]]</f>
        <v>-4.2008573178199712E-2</v>
      </c>
      <c r="T359" s="1">
        <f>(Table2[[#This Row],[Close Price]]-Table2[[#This Row],[50D EMA]])/Table2[[#This Row],[50D EMA]]</f>
        <v>-9.092319655522596E-2</v>
      </c>
      <c r="U359" s="1">
        <f>(Table2[[#This Row],[Close Price]]-Table2[[#This Row],[200D EMA]])/Table2[[#This Row],[200D EMA]]</f>
        <v>-7.9802621111015784E-2</v>
      </c>
      <c r="V359">
        <v>0.59746878091889999</v>
      </c>
      <c r="W359">
        <v>77.75</v>
      </c>
      <c r="X359">
        <v>80.22</v>
      </c>
      <c r="Y359">
        <v>77.75</v>
      </c>
      <c r="Z359">
        <v>80.39</v>
      </c>
      <c r="AA359">
        <v>76.12</v>
      </c>
      <c r="AB359">
        <v>82.27</v>
      </c>
      <c r="AC359" s="1">
        <f>(Table2[[#This Row],[Close Price]]/Table2[[#This Row],[Day Low]])-1</f>
        <v>6.0450160771703398E-3</v>
      </c>
      <c r="AD359" s="1">
        <f>(Table2[[#This Row],[Day High]]/Table2[[#This Row],[Close Price]])-1</f>
        <v>2.5568908207619589E-2</v>
      </c>
      <c r="AE359" s="1">
        <f>(Table2[[#This Row],[Close Price]]/Table2[[#This Row],[Current Week Low]])-1</f>
        <v>6.0450160771703398E-3</v>
      </c>
      <c r="AF359" s="1">
        <f>(Table2[[#This Row],[Current Week High]]/Table2[[#This Row],[Close Price]])-1</f>
        <v>2.7742265405267252E-2</v>
      </c>
      <c r="AG359" s="1">
        <f>(Table2[[#This Row],[Close Price]]/Table2[[#This Row],[Current Month Low]])-1</f>
        <v>2.7588018917498625E-2</v>
      </c>
      <c r="AH359" s="1">
        <f>(Table2[[#This Row],[Current Month High]]/Table2[[#This Row],[Close Price]])-1</f>
        <v>5.1777039120429524E-2</v>
      </c>
      <c r="AI359">
        <v>32.6387113270263</v>
      </c>
      <c r="AJ359">
        <v>38.687943262411302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-0.11</v>
      </c>
      <c r="AM359" t="s">
        <v>3181</v>
      </c>
      <c r="AN359">
        <v>-0.76</v>
      </c>
      <c r="AO359" t="s">
        <v>3181</v>
      </c>
      <c r="AP359">
        <v>9.8556532486996001E-2</v>
      </c>
      <c r="AQ359">
        <f>(Table2[[#This Row],[Sharpe Ratio]]-AVERAGE(Table2[Sharpe Ratio]))/_xlfn.STDEV.P(Table2[Sharpe Ratio])</f>
        <v>0.48288826819673286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337</v>
      </c>
      <c r="AT359">
        <f>_xlfn.RANK.AVG(Table2[[#This Row],[6M Return vs Nifty Z-Score]],Table2[6M Return vs Nifty Z-Score])</f>
        <v>543</v>
      </c>
      <c r="AU359">
        <f>_xlfn.RANK.AVG(Table2[[#This Row],[Sharpe Ratio Z-Score]],Table2[Sharpe Ratio Z-Score])</f>
        <v>227</v>
      </c>
      <c r="AV359">
        <f>(Table2[[#This Row],[Rank 1Y]]+Table2[[#This Row],[Rank 6M]]+Table2[[#This Row],[Rank Sharpe]])/3</f>
        <v>369</v>
      </c>
    </row>
    <row r="360" spans="1:48" x14ac:dyDescent="0.3">
      <c r="A360" t="s">
        <v>1222</v>
      </c>
      <c r="B360" t="s">
        <v>1223</v>
      </c>
      <c r="C360" t="s">
        <v>3129</v>
      </c>
      <c r="D360" t="s">
        <v>569</v>
      </c>
      <c r="E360">
        <v>9353.3061385799992</v>
      </c>
      <c r="F360">
        <v>1048.1500000000001</v>
      </c>
      <c r="G360">
        <v>-10.7734258045367</v>
      </c>
      <c r="H360">
        <f>(Table2[[#This Row],[1Y Return vs Nifty]]-AVERAGE(Table2[1Y Return vs Nifty]))/_xlfn.STDEV.P(Table2[1Y Return vs Nifty])</f>
        <v>-0.54643425125088485</v>
      </c>
      <c r="I360">
        <v>-9.0692217819257994</v>
      </c>
      <c r="J360">
        <f>(Table2[[#This Row],[1M Return vs Nifty]]-AVERAGE(Table2[1M Return vs Nifty]))/_xlfn.STDEV.P(Table2[1M Return vs Nifty])</f>
        <v>-0.88596982230959909</v>
      </c>
      <c r="K360">
        <v>24.203303296060099</v>
      </c>
      <c r="L360">
        <f>(Table2[[#This Row],[6M Return vs Nifty]]-AVERAGE(Table2[6M Return vs Nifty]))/_xlfn.STDEV.P(Table2[6M Return vs Nifty])</f>
        <v>0.6141254197484769</v>
      </c>
      <c r="M360">
        <v>-7.0595114289172498</v>
      </c>
      <c r="N360">
        <f>(Table2[[#This Row],[1W Return vs Nifty]]-AVERAGE(Table2[1W Return vs Nifty]))/_xlfn.STDEV.P(Table2[1W Return vs Nifty])</f>
        <v>-1.6868676307024175</v>
      </c>
      <c r="O360">
        <v>1140.74</v>
      </c>
      <c r="P360">
        <v>1148.6790438737701</v>
      </c>
      <c r="Q360">
        <v>1041.56661046053</v>
      </c>
      <c r="R360">
        <v>25.821435781614699</v>
      </c>
      <c r="S360" s="1">
        <f>(Table2[[#This Row],[Close Price]]-Table2[[#This Row],[20D EMA]])/Table2[[#This Row],[20D EMA]]</f>
        <v>-8.1166611147150028E-2</v>
      </c>
      <c r="T360" s="1">
        <f>(Table2[[#This Row],[Close Price]]-Table2[[#This Row],[50D EMA]])/Table2[[#This Row],[50D EMA]]</f>
        <v>-8.7517087048745057E-2</v>
      </c>
      <c r="U360" s="1">
        <f>(Table2[[#This Row],[Close Price]]-Table2[[#This Row],[200D EMA]])/Table2[[#This Row],[200D EMA]]</f>
        <v>6.3206610824047401E-3</v>
      </c>
      <c r="V360">
        <v>0.510592881346835</v>
      </c>
      <c r="W360">
        <v>1044.3</v>
      </c>
      <c r="X360">
        <v>1085.75</v>
      </c>
      <c r="Y360">
        <v>1044.3</v>
      </c>
      <c r="Z360">
        <v>1099.9000000000001</v>
      </c>
      <c r="AA360">
        <v>1044.3</v>
      </c>
      <c r="AB360">
        <v>1201.95</v>
      </c>
      <c r="AC360" s="1">
        <f>(Table2[[#This Row],[Close Price]]/Table2[[#This Row],[Day Low]])-1</f>
        <v>3.6866800727761717E-3</v>
      </c>
      <c r="AD360" s="1">
        <f>(Table2[[#This Row],[Day High]]/Table2[[#This Row],[Close Price]])-1</f>
        <v>3.5872728140056154E-2</v>
      </c>
      <c r="AE360" s="1">
        <f>(Table2[[#This Row],[Close Price]]/Table2[[#This Row],[Current Week Low]])-1</f>
        <v>3.6866800727761717E-3</v>
      </c>
      <c r="AF360" s="1">
        <f>(Table2[[#This Row],[Current Week High]]/Table2[[#This Row],[Close Price]])-1</f>
        <v>4.9372704288508373E-2</v>
      </c>
      <c r="AG360" s="1">
        <f>(Table2[[#This Row],[Close Price]]/Table2[[#This Row],[Current Month Low]])-1</f>
        <v>3.6866800727761717E-3</v>
      </c>
      <c r="AH360" s="1">
        <f>(Table2[[#This Row],[Current Month High]]/Table2[[#This Row],[Close Price]])-1</f>
        <v>0.14673472308352808</v>
      </c>
      <c r="AI360">
        <v>31.975385202499599</v>
      </c>
      <c r="AJ360">
        <v>34.957831713126801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-0.05</v>
      </c>
      <c r="AM360" t="s">
        <v>3181</v>
      </c>
      <c r="AN360">
        <v>-4.8899999999999997</v>
      </c>
      <c r="AO360" t="s">
        <v>3181</v>
      </c>
      <c r="AP360">
        <v>2.2742375828785001E-2</v>
      </c>
      <c r="AQ360">
        <f>(Table2[[#This Row],[Sharpe Ratio]]-AVERAGE(Table2[Sharpe Ratio]))/_xlfn.STDEV.P(Table2[Sharpe Ratio])</f>
        <v>-0.41133220621029948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509</v>
      </c>
      <c r="AT360">
        <f>_xlfn.RANK.AVG(Table2[[#This Row],[6M Return vs Nifty Z-Score]],Table2[6M Return vs Nifty Z-Score])</f>
        <v>154</v>
      </c>
      <c r="AU360">
        <f>_xlfn.RANK.AVG(Table2[[#This Row],[Sharpe Ratio Z-Score]],Table2[Sharpe Ratio Z-Score])</f>
        <v>446</v>
      </c>
      <c r="AV360">
        <f>(Table2[[#This Row],[Rank 1Y]]+Table2[[#This Row],[Rank 6M]]+Table2[[#This Row],[Rank Sharpe]])/3</f>
        <v>369.66666666666669</v>
      </c>
    </row>
    <row r="361" spans="1:48" x14ac:dyDescent="0.3">
      <c r="A361" t="s">
        <v>1232</v>
      </c>
      <c r="B361" t="s">
        <v>1233</v>
      </c>
      <c r="C361" t="s">
        <v>3131</v>
      </c>
      <c r="D361" t="s">
        <v>265</v>
      </c>
      <c r="E361">
        <v>9229.4498304000008</v>
      </c>
      <c r="F361">
        <v>691.2</v>
      </c>
      <c r="G361">
        <v>-12.9605247332142</v>
      </c>
      <c r="H361">
        <f>(Table2[[#This Row],[1Y Return vs Nifty]]-AVERAGE(Table2[1Y Return vs Nifty]))/_xlfn.STDEV.P(Table2[1Y Return vs Nifty])</f>
        <v>-0.58819475851084713</v>
      </c>
      <c r="I361">
        <v>10.248880036896001</v>
      </c>
      <c r="J361">
        <f>(Table2[[#This Row],[1M Return vs Nifty]]-AVERAGE(Table2[1M Return vs Nifty]))/_xlfn.STDEV.P(Table2[1M Return vs Nifty])</f>
        <v>1.2509200218540968</v>
      </c>
      <c r="K361">
        <v>12.391497016675499</v>
      </c>
      <c r="L361">
        <f>(Table2[[#This Row],[6M Return vs Nifty]]-AVERAGE(Table2[6M Return vs Nifty]))/_xlfn.STDEV.P(Table2[6M Return vs Nifty])</f>
        <v>0.21649863441129838</v>
      </c>
      <c r="M361">
        <v>7.8432653805579902</v>
      </c>
      <c r="N361">
        <f>(Table2[[#This Row],[1W Return vs Nifty]]-AVERAGE(Table2[1W Return vs Nifty]))/_xlfn.STDEV.P(Table2[1W Return vs Nifty])</f>
        <v>1.3518588367326974</v>
      </c>
      <c r="O361">
        <v>678.42</v>
      </c>
      <c r="P361">
        <v>678.49781572839095</v>
      </c>
      <c r="Q361">
        <v>648.35689361575305</v>
      </c>
      <c r="R361">
        <v>54.520337149359499</v>
      </c>
      <c r="S361" s="1">
        <f>(Table2[[#This Row],[Close Price]]-Table2[[#This Row],[20D EMA]])/Table2[[#This Row],[20D EMA]]</f>
        <v>1.883788803396139E-2</v>
      </c>
      <c r="T361" s="1">
        <f>(Table2[[#This Row],[Close Price]]-Table2[[#This Row],[50D EMA]])/Table2[[#This Row],[50D EMA]]</f>
        <v>1.8721039297632615E-2</v>
      </c>
      <c r="U361" s="1">
        <f>(Table2[[#This Row],[Close Price]]-Table2[[#This Row],[200D EMA]])/Table2[[#This Row],[200D EMA]]</f>
        <v>6.607951084674954E-2</v>
      </c>
      <c r="V361">
        <v>1.80446622577986</v>
      </c>
      <c r="W361">
        <v>686.55</v>
      </c>
      <c r="X361">
        <v>724</v>
      </c>
      <c r="Y361">
        <v>685.55</v>
      </c>
      <c r="Z361">
        <v>724</v>
      </c>
      <c r="AA361">
        <v>659.65</v>
      </c>
      <c r="AB361">
        <v>751.7</v>
      </c>
      <c r="AC361" s="1">
        <f>(Table2[[#This Row],[Close Price]]/Table2[[#This Row],[Day Low]])-1</f>
        <v>6.7729954118418423E-3</v>
      </c>
      <c r="AD361" s="1">
        <f>(Table2[[#This Row],[Day High]]/Table2[[#This Row],[Close Price]])-1</f>
        <v>4.745370370370372E-2</v>
      </c>
      <c r="AE361" s="1">
        <f>(Table2[[#This Row],[Close Price]]/Table2[[#This Row],[Current Week Low]])-1</f>
        <v>8.2415578732406569E-3</v>
      </c>
      <c r="AF361" s="1">
        <f>(Table2[[#This Row],[Current Week High]]/Table2[[#This Row],[Close Price]])-1</f>
        <v>4.745370370370372E-2</v>
      </c>
      <c r="AG361" s="1">
        <f>(Table2[[#This Row],[Close Price]]/Table2[[#This Row],[Current Month Low]])-1</f>
        <v>4.7828393845221084E-2</v>
      </c>
      <c r="AH361" s="1">
        <f>(Table2[[#This Row],[Current Month High]]/Table2[[#This Row],[Close Price]])-1</f>
        <v>8.7528935185185119E-2</v>
      </c>
      <c r="AI361">
        <v>23.6979166666666</v>
      </c>
      <c r="AJ361">
        <v>25.308194343727301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0.09</v>
      </c>
      <c r="AM361" t="s">
        <v>3180</v>
      </c>
      <c r="AN361">
        <v>9.64</v>
      </c>
      <c r="AO361" t="s">
        <v>3180</v>
      </c>
      <c r="AP361">
        <v>6.1083293797346998E-2</v>
      </c>
      <c r="AQ361">
        <f>(Table2[[#This Row],[Sharpe Ratio]]-AVERAGE(Table2[Sharpe Ratio]))/_xlfn.STDEV.P(Table2[Sharpe Ratio])</f>
        <v>4.0895126603213795E-2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532</v>
      </c>
      <c r="AT361">
        <f>_xlfn.RANK.AVG(Table2[[#This Row],[6M Return vs Nifty Z-Score]],Table2[6M Return vs Nifty Z-Score])</f>
        <v>239</v>
      </c>
      <c r="AU361">
        <f>_xlfn.RANK.AVG(Table2[[#This Row],[Sharpe Ratio Z-Score]],Table2[Sharpe Ratio Z-Score])</f>
        <v>338</v>
      </c>
      <c r="AV361">
        <f>(Table2[[#This Row],[Rank 1Y]]+Table2[[#This Row],[Rank 6M]]+Table2[[#This Row],[Rank Sharpe]])/3</f>
        <v>369.66666666666669</v>
      </c>
    </row>
    <row r="362" spans="1:48" x14ac:dyDescent="0.3">
      <c r="A362" t="s">
        <v>1625</v>
      </c>
      <c r="B362" t="s">
        <v>1626</v>
      </c>
      <c r="C362" t="s">
        <v>3139</v>
      </c>
      <c r="D362" t="s">
        <v>574</v>
      </c>
      <c r="E362">
        <v>5592.4666656749996</v>
      </c>
      <c r="F362">
        <v>318.64999999999998</v>
      </c>
      <c r="G362">
        <v>-15.9604835951158</v>
      </c>
      <c r="H362">
        <f>(Table2[[#This Row],[1Y Return vs Nifty]]-AVERAGE(Table2[1Y Return vs Nifty]))/_xlfn.STDEV.P(Table2[1Y Return vs Nifty])</f>
        <v>-0.64547602831960882</v>
      </c>
      <c r="I362">
        <v>-7.9768238151141801</v>
      </c>
      <c r="J362">
        <f>(Table2[[#This Row],[1M Return vs Nifty]]-AVERAGE(Table2[1M Return vs Nifty]))/_xlfn.STDEV.P(Table2[1M Return vs Nifty])</f>
        <v>-0.76513320269977503</v>
      </c>
      <c r="K362">
        <v>2.5453542652664298</v>
      </c>
      <c r="L362">
        <f>(Table2[[#This Row],[6M Return vs Nifty]]-AVERAGE(Table2[6M Return vs Nifty]))/_xlfn.STDEV.P(Table2[6M Return vs Nifty])</f>
        <v>-0.1149570293212538</v>
      </c>
      <c r="M362">
        <v>0.53992494305771399</v>
      </c>
      <c r="N362">
        <f>(Table2[[#This Row],[1W Return vs Nifty]]-AVERAGE(Table2[1W Return vs Nifty]))/_xlfn.STDEV.P(Table2[1W Return vs Nifty])</f>
        <v>-0.13731691701078907</v>
      </c>
      <c r="O362">
        <v>334.69</v>
      </c>
      <c r="P362">
        <v>345.81147096957699</v>
      </c>
      <c r="Q362">
        <v>335.39541230916097</v>
      </c>
      <c r="R362">
        <v>34.232206309379997</v>
      </c>
      <c r="S362" s="1">
        <f>(Table2[[#This Row],[Close Price]]-Table2[[#This Row],[20D EMA]])/Table2[[#This Row],[20D EMA]]</f>
        <v>-4.7924945471929312E-2</v>
      </c>
      <c r="T362" s="1">
        <f>(Table2[[#This Row],[Close Price]]-Table2[[#This Row],[50D EMA]])/Table2[[#This Row],[50D EMA]]</f>
        <v>-7.854415844975414E-2</v>
      </c>
      <c r="U362" s="1">
        <f>(Table2[[#This Row],[Close Price]]-Table2[[#This Row],[200D EMA]])/Table2[[#This Row],[200D EMA]]</f>
        <v>-4.9927374360521672E-2</v>
      </c>
      <c r="V362">
        <v>0.386662867396944</v>
      </c>
      <c r="W362">
        <v>315.25</v>
      </c>
      <c r="X362">
        <v>331.9</v>
      </c>
      <c r="Y362">
        <v>315.25</v>
      </c>
      <c r="Z362">
        <v>331.9</v>
      </c>
      <c r="AA362">
        <v>315.25</v>
      </c>
      <c r="AB362">
        <v>346.55</v>
      </c>
      <c r="AC362" s="1">
        <f>(Table2[[#This Row],[Close Price]]/Table2[[#This Row],[Day Low]])-1</f>
        <v>1.0785091197462293E-2</v>
      </c>
      <c r="AD362" s="1">
        <f>(Table2[[#This Row],[Day High]]/Table2[[#This Row],[Close Price]])-1</f>
        <v>4.1581672681625603E-2</v>
      </c>
      <c r="AE362" s="1">
        <f>(Table2[[#This Row],[Close Price]]/Table2[[#This Row],[Current Week Low]])-1</f>
        <v>1.0785091197462293E-2</v>
      </c>
      <c r="AF362" s="1">
        <f>(Table2[[#This Row],[Current Week High]]/Table2[[#This Row],[Close Price]])-1</f>
        <v>4.1581672681625603E-2</v>
      </c>
      <c r="AG362" s="1">
        <f>(Table2[[#This Row],[Close Price]]/Table2[[#This Row],[Current Month Low]])-1</f>
        <v>1.0785091197462293E-2</v>
      </c>
      <c r="AH362" s="1">
        <f>(Table2[[#This Row],[Current Month High]]/Table2[[#This Row],[Close Price]])-1</f>
        <v>8.7556880589989117E-2</v>
      </c>
      <c r="AI362">
        <v>37.549034991369801</v>
      </c>
      <c r="AJ362">
        <v>27.946195543063599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-0.12</v>
      </c>
      <c r="AM362" t="s">
        <v>3181</v>
      </c>
      <c r="AN362">
        <v>-0.05</v>
      </c>
      <c r="AO362" t="s">
        <v>3181</v>
      </c>
      <c r="AP362">
        <v>0.10437651860404699</v>
      </c>
      <c r="AQ362">
        <f>(Table2[[#This Row],[Sharpe Ratio]]-AVERAGE(Table2[Sharpe Ratio]))/_xlfn.STDEV.P(Table2[Sharpe Ratio])</f>
        <v>0.55153442843952472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561</v>
      </c>
      <c r="AT362">
        <f>_xlfn.RANK.AVG(Table2[[#This Row],[6M Return vs Nifty Z-Score]],Table2[6M Return vs Nifty Z-Score])</f>
        <v>348</v>
      </c>
      <c r="AU362">
        <f>_xlfn.RANK.AVG(Table2[[#This Row],[Sharpe Ratio Z-Score]],Table2[Sharpe Ratio Z-Score])</f>
        <v>208</v>
      </c>
      <c r="AV362">
        <f>(Table2[[#This Row],[Rank 1Y]]+Table2[[#This Row],[Rank 6M]]+Table2[[#This Row],[Rank Sharpe]])/3</f>
        <v>372.33333333333331</v>
      </c>
    </row>
    <row r="363" spans="1:48" x14ac:dyDescent="0.3">
      <c r="A363" t="s">
        <v>332</v>
      </c>
      <c r="B363" t="s">
        <v>333</v>
      </c>
      <c r="C363" t="s">
        <v>3131</v>
      </c>
      <c r="D363" t="s">
        <v>205</v>
      </c>
      <c r="E363">
        <v>75864.952891619905</v>
      </c>
      <c r="F363">
        <v>2789.3</v>
      </c>
      <c r="G363">
        <v>9.8315098418465592</v>
      </c>
      <c r="H363">
        <f>(Table2[[#This Row],[1Y Return vs Nifty]]-AVERAGE(Table2[1Y Return vs Nifty]))/_xlfn.STDEV.P(Table2[1Y Return vs Nifty])</f>
        <v>-0.15300323019864831</v>
      </c>
      <c r="I363">
        <v>-17.3295260249755</v>
      </c>
      <c r="J363">
        <f>(Table2[[#This Row],[1M Return vs Nifty]]-AVERAGE(Table2[1M Return vs Nifty]))/_xlfn.STDEV.P(Table2[1M Return vs Nifty])</f>
        <v>-1.7996910777528905</v>
      </c>
      <c r="K363">
        <v>-10.739285828521901</v>
      </c>
      <c r="L363">
        <f>(Table2[[#This Row],[6M Return vs Nifty]]-AVERAGE(Table2[6M Return vs Nifty]))/_xlfn.STDEV.P(Table2[6M Return vs Nifty])</f>
        <v>-0.56216456133723425</v>
      </c>
      <c r="M363">
        <v>-2.2400811487568602</v>
      </c>
      <c r="N363">
        <f>(Table2[[#This Row],[1W Return vs Nifty]]-AVERAGE(Table2[1W Return vs Nifty]))/_xlfn.STDEV.P(Table2[1W Return vs Nifty])</f>
        <v>-0.70416953775571867</v>
      </c>
      <c r="O363">
        <v>3103.63</v>
      </c>
      <c r="P363">
        <v>3294.8222486802601</v>
      </c>
      <c r="Q363">
        <v>3033.9689867484599</v>
      </c>
      <c r="R363">
        <v>5.56202946237556</v>
      </c>
      <c r="S363" s="1">
        <f>(Table2[[#This Row],[Close Price]]-Table2[[#This Row],[20D EMA]])/Table2[[#This Row],[20D EMA]]</f>
        <v>-0.1012781807109739</v>
      </c>
      <c r="T363" s="1">
        <f>(Table2[[#This Row],[Close Price]]-Table2[[#This Row],[50D EMA]])/Table2[[#This Row],[50D EMA]]</f>
        <v>-0.15342929315314255</v>
      </c>
      <c r="U363" s="1">
        <f>(Table2[[#This Row],[Close Price]]-Table2[[#This Row],[200D EMA]])/Table2[[#This Row],[200D EMA]]</f>
        <v>-8.0643206248022431E-2</v>
      </c>
      <c r="V363">
        <v>0.87573650800891101</v>
      </c>
      <c r="W363">
        <v>2780.1</v>
      </c>
      <c r="X363">
        <v>2877.65</v>
      </c>
      <c r="Y363">
        <v>2780.1</v>
      </c>
      <c r="Z363">
        <v>2892.5</v>
      </c>
      <c r="AA363">
        <v>2780.1</v>
      </c>
      <c r="AB363">
        <v>3096.6</v>
      </c>
      <c r="AC363" s="1">
        <f>(Table2[[#This Row],[Close Price]]/Table2[[#This Row],[Day Low]])-1</f>
        <v>3.3092334808102475E-3</v>
      </c>
      <c r="AD363" s="1">
        <f>(Table2[[#This Row],[Day High]]/Table2[[#This Row],[Close Price]])-1</f>
        <v>3.1674613702362464E-2</v>
      </c>
      <c r="AE363" s="1">
        <f>(Table2[[#This Row],[Close Price]]/Table2[[#This Row],[Current Week Low]])-1</f>
        <v>3.3092334808102475E-3</v>
      </c>
      <c r="AF363" s="1">
        <f>(Table2[[#This Row],[Current Week High]]/Table2[[#This Row],[Close Price]])-1</f>
        <v>3.6998530097156923E-2</v>
      </c>
      <c r="AG363" s="1">
        <f>(Table2[[#This Row],[Close Price]]/Table2[[#This Row],[Current Month Low]])-1</f>
        <v>3.3092334808102475E-3</v>
      </c>
      <c r="AH363" s="1">
        <f>(Table2[[#This Row],[Current Month High]]/Table2[[#This Row],[Close Price]])-1</f>
        <v>0.11017101064783263</v>
      </c>
      <c r="AI363">
        <v>39.461513641415301</v>
      </c>
      <c r="AJ363">
        <v>33.124925426559997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-0.13</v>
      </c>
      <c r="AM363" t="s">
        <v>3181</v>
      </c>
      <c r="AN363">
        <v>-9.5</v>
      </c>
      <c r="AO363" t="s">
        <v>3181</v>
      </c>
      <c r="AP363">
        <v>8.5244358549741994E-2</v>
      </c>
      <c r="AQ363">
        <f>(Table2[[#This Row],[Sharpe Ratio]]-AVERAGE(Table2[Sharpe Ratio]))/_xlfn.STDEV.P(Table2[Sharpe Ratio])</f>
        <v>0.32587249412136493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349</v>
      </c>
      <c r="AT363">
        <f>_xlfn.RANK.AVG(Table2[[#This Row],[6M Return vs Nifty Z-Score]],Table2[6M Return vs Nifty Z-Score])</f>
        <v>508</v>
      </c>
      <c r="AU363">
        <f>_xlfn.RANK.AVG(Table2[[#This Row],[Sharpe Ratio Z-Score]],Table2[Sharpe Ratio Z-Score])</f>
        <v>261</v>
      </c>
      <c r="AV363">
        <f>(Table2[[#This Row],[Rank 1Y]]+Table2[[#This Row],[Rank 6M]]+Table2[[#This Row],[Rank Sharpe]])/3</f>
        <v>372.66666666666669</v>
      </c>
    </row>
    <row r="364" spans="1:48" x14ac:dyDescent="0.3">
      <c r="A364" t="s">
        <v>572</v>
      </c>
      <c r="B364" t="s">
        <v>573</v>
      </c>
      <c r="C364" t="s">
        <v>3141</v>
      </c>
      <c r="D364" t="s">
        <v>574</v>
      </c>
      <c r="E364">
        <v>33203.727668079999</v>
      </c>
      <c r="F364">
        <v>1366.9</v>
      </c>
      <c r="G364">
        <v>-20.920645479544699</v>
      </c>
      <c r="H364">
        <f>(Table2[[#This Row],[1Y Return vs Nifty]]-AVERAGE(Table2[1Y Return vs Nifty]))/_xlfn.STDEV.P(Table2[1Y Return vs Nifty])</f>
        <v>-0.74018545077382492</v>
      </c>
      <c r="I364">
        <v>10.0838955336762</v>
      </c>
      <c r="J364">
        <f>(Table2[[#This Row],[1M Return vs Nifty]]-AVERAGE(Table2[1M Return vs Nifty]))/_xlfn.STDEV.P(Table2[1M Return vs Nifty])</f>
        <v>1.2326701072050659</v>
      </c>
      <c r="K364">
        <v>29.170346395106598</v>
      </c>
      <c r="L364">
        <f>(Table2[[#This Row],[6M Return vs Nifty]]-AVERAGE(Table2[6M Return vs Nifty]))/_xlfn.STDEV.P(Table2[6M Return vs Nifty])</f>
        <v>0.78133349388969753</v>
      </c>
      <c r="M364">
        <v>6.0946098519666698</v>
      </c>
      <c r="N364">
        <f>(Table2[[#This Row],[1W Return vs Nifty]]-AVERAGE(Table2[1W Return vs Nifty]))/_xlfn.STDEV.P(Table2[1W Return vs Nifty])</f>
        <v>0.99530207519153779</v>
      </c>
      <c r="O364">
        <v>1353.19</v>
      </c>
      <c r="P364">
        <v>1305.97229851671</v>
      </c>
      <c r="Q364">
        <v>1191.6991469111699</v>
      </c>
      <c r="R364">
        <v>50.808066479446701</v>
      </c>
      <c r="S364" s="1">
        <f>(Table2[[#This Row],[Close Price]]-Table2[[#This Row],[20D EMA]])/Table2[[#This Row],[20D EMA]]</f>
        <v>1.0131614924733435E-2</v>
      </c>
      <c r="T364" s="1">
        <f>(Table2[[#This Row],[Close Price]]-Table2[[#This Row],[50D EMA]])/Table2[[#This Row],[50D EMA]]</f>
        <v>4.6653134643430204E-2</v>
      </c>
      <c r="U364" s="1">
        <f>(Table2[[#This Row],[Close Price]]-Table2[[#This Row],[200D EMA]])/Table2[[#This Row],[200D EMA]]</f>
        <v>0.14701768776367999</v>
      </c>
      <c r="V364">
        <v>0.93342002417858605</v>
      </c>
      <c r="W364">
        <v>1358</v>
      </c>
      <c r="X364">
        <v>1425.95</v>
      </c>
      <c r="Y364">
        <v>1358</v>
      </c>
      <c r="Z364">
        <v>1425.95</v>
      </c>
      <c r="AA364">
        <v>1328.05</v>
      </c>
      <c r="AB364">
        <v>1475</v>
      </c>
      <c r="AC364" s="1">
        <f>(Table2[[#This Row],[Close Price]]/Table2[[#This Row],[Day Low]])-1</f>
        <v>6.5537555228276645E-3</v>
      </c>
      <c r="AD364" s="1">
        <f>(Table2[[#This Row],[Day High]]/Table2[[#This Row],[Close Price]])-1</f>
        <v>4.3199941473407E-2</v>
      </c>
      <c r="AE364" s="1">
        <f>(Table2[[#This Row],[Close Price]]/Table2[[#This Row],[Current Week Low]])-1</f>
        <v>6.5537555228276645E-3</v>
      </c>
      <c r="AF364" s="1">
        <f>(Table2[[#This Row],[Current Week High]]/Table2[[#This Row],[Close Price]])-1</f>
        <v>4.3199941473407E-2</v>
      </c>
      <c r="AG364" s="1">
        <f>(Table2[[#This Row],[Close Price]]/Table2[[#This Row],[Current Month Low]])-1</f>
        <v>2.925341666352943E-2</v>
      </c>
      <c r="AH364" s="1">
        <f>(Table2[[#This Row],[Current Month High]]/Table2[[#This Row],[Close Price]])-1</f>
        <v>7.9084058819225866E-2</v>
      </c>
      <c r="AI364">
        <v>8.85214719438145</v>
      </c>
      <c r="AJ364">
        <v>54.268946447717397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0.23</v>
      </c>
      <c r="AM364" t="s">
        <v>3180</v>
      </c>
      <c r="AN364">
        <v>7.69</v>
      </c>
      <c r="AO364" t="s">
        <v>3180</v>
      </c>
      <c r="AP364">
        <v>3.4895169481331999E-2</v>
      </c>
      <c r="AQ364">
        <f>(Table2[[#This Row],[Sharpe Ratio]]-AVERAGE(Table2[Sharpe Ratio]))/_xlfn.STDEV.P(Table2[Sharpe Ratio])</f>
        <v>-0.26799120784842723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2.0011290176640495</v>
      </c>
      <c r="AS364">
        <f>_xlfn.RANK.AVG(Table2[[#This Row],[1Y Return vs Nifty Z-Score]],Table2[1Y Return vs Nifty Z-Score])</f>
        <v>588</v>
      </c>
      <c r="AT364">
        <f>_xlfn.RANK.AVG(Table2[[#This Row],[6M Return vs Nifty Z-Score]],Table2[6M Return vs Nifty Z-Score])</f>
        <v>117</v>
      </c>
      <c r="AU364">
        <f>_xlfn.RANK.AVG(Table2[[#This Row],[Sharpe Ratio Z-Score]],Table2[Sharpe Ratio Z-Score])</f>
        <v>415</v>
      </c>
      <c r="AV364">
        <f>(Table2[[#This Row],[Rank 1Y]]+Table2[[#This Row],[Rank 6M]]+Table2[[#This Row],[Rank Sharpe]])/3</f>
        <v>373.33333333333331</v>
      </c>
    </row>
    <row r="365" spans="1:48" x14ac:dyDescent="0.3">
      <c r="A365" t="s">
        <v>772</v>
      </c>
      <c r="B365" t="s">
        <v>773</v>
      </c>
      <c r="C365" t="s">
        <v>3133</v>
      </c>
      <c r="D365" t="s">
        <v>51</v>
      </c>
      <c r="E365">
        <v>20329.5410997</v>
      </c>
      <c r="F365">
        <v>1034.25</v>
      </c>
      <c r="G365">
        <v>17.813820766076901</v>
      </c>
      <c r="H365">
        <f>(Table2[[#This Row],[1Y Return vs Nifty]]-AVERAGE(Table2[1Y Return vs Nifty]))/_xlfn.STDEV.P(Table2[1Y Return vs Nifty])</f>
        <v>-5.8883826980921702E-4</v>
      </c>
      <c r="I365">
        <v>-7.5891888120845801</v>
      </c>
      <c r="J365">
        <f>(Table2[[#This Row],[1M Return vs Nifty]]-AVERAGE(Table2[1M Return vs Nifty]))/_xlfn.STDEV.P(Table2[1M Return vs Nifty])</f>
        <v>-0.72225459542329484</v>
      </c>
      <c r="K365">
        <v>0.202127305369701</v>
      </c>
      <c r="L365">
        <f>(Table2[[#This Row],[6M Return vs Nifty]]-AVERAGE(Table2[6M Return vs Nifty]))/_xlfn.STDEV.P(Table2[6M Return vs Nifty])</f>
        <v>-0.19383825894362866</v>
      </c>
      <c r="M365">
        <v>-6.2387886038321296</v>
      </c>
      <c r="N365">
        <f>(Table2[[#This Row],[1W Return vs Nifty]]-AVERAGE(Table2[1W Return vs Nifty]))/_xlfn.STDEV.P(Table2[1W Return vs Nifty])</f>
        <v>-1.5195194778784007</v>
      </c>
      <c r="O365">
        <v>1100.1400000000001</v>
      </c>
      <c r="P365">
        <v>1120.89535372208</v>
      </c>
      <c r="Q365">
        <v>1029.67608870546</v>
      </c>
      <c r="R365">
        <v>28.3402710994141</v>
      </c>
      <c r="S365" s="1">
        <f>(Table2[[#This Row],[Close Price]]-Table2[[#This Row],[20D EMA]])/Table2[[#This Row],[20D EMA]]</f>
        <v>-5.9892377333793968E-2</v>
      </c>
      <c r="T365" s="1">
        <f>(Table2[[#This Row],[Close Price]]-Table2[[#This Row],[50D EMA]])/Table2[[#This Row],[50D EMA]]</f>
        <v>-7.730012746895841E-2</v>
      </c>
      <c r="U365" s="1">
        <f>(Table2[[#This Row],[Close Price]]-Table2[[#This Row],[200D EMA]])/Table2[[#This Row],[200D EMA]]</f>
        <v>4.4420875115110227E-3</v>
      </c>
      <c r="V365">
        <v>0.53139471131490301</v>
      </c>
      <c r="W365">
        <v>1017.15</v>
      </c>
      <c r="X365">
        <v>1045</v>
      </c>
      <c r="Y365">
        <v>1011</v>
      </c>
      <c r="Z365">
        <v>1062.7</v>
      </c>
      <c r="AA365">
        <v>1011</v>
      </c>
      <c r="AB365">
        <v>1156</v>
      </c>
      <c r="AC365" s="1">
        <f>(Table2[[#This Row],[Close Price]]/Table2[[#This Row],[Day Low]])-1</f>
        <v>1.6811679693260695E-2</v>
      </c>
      <c r="AD365" s="1">
        <f>(Table2[[#This Row],[Day High]]/Table2[[#This Row],[Close Price]])-1</f>
        <v>1.0394005317863275E-2</v>
      </c>
      <c r="AE365" s="1">
        <f>(Table2[[#This Row],[Close Price]]/Table2[[#This Row],[Current Week Low]])-1</f>
        <v>2.2997032640949655E-2</v>
      </c>
      <c r="AF365" s="1">
        <f>(Table2[[#This Row],[Current Week High]]/Table2[[#This Row],[Close Price]])-1</f>
        <v>2.7507855934251868E-2</v>
      </c>
      <c r="AG365" s="1">
        <f>(Table2[[#This Row],[Close Price]]/Table2[[#This Row],[Current Month Low]])-1</f>
        <v>2.2997032640949655E-2</v>
      </c>
      <c r="AH365" s="1">
        <f>(Table2[[#This Row],[Current Month High]]/Table2[[#This Row],[Close Price]])-1</f>
        <v>0.11771815325114821</v>
      </c>
      <c r="AI365">
        <v>26.0720328740633</v>
      </c>
      <c r="AJ365">
        <v>45.617740232312499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-0.04</v>
      </c>
      <c r="AM365" t="s">
        <v>3181</v>
      </c>
      <c r="AN365">
        <v>-3.15</v>
      </c>
      <c r="AO365" t="s">
        <v>3181</v>
      </c>
      <c r="AP365">
        <v>1.9864198933406001E-2</v>
      </c>
      <c r="AQ365">
        <f>(Table2[[#This Row],[Sharpe Ratio]]-AVERAGE(Table2[Sharpe Ratio]))/_xlfn.STDEV.P(Table2[Sharpe Ratio])</f>
        <v>-0.44528001783624888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294</v>
      </c>
      <c r="AT365">
        <f>_xlfn.RANK.AVG(Table2[[#This Row],[6M Return vs Nifty Z-Score]],Table2[6M Return vs Nifty Z-Score])</f>
        <v>371</v>
      </c>
      <c r="AU365">
        <f>_xlfn.RANK.AVG(Table2[[#This Row],[Sharpe Ratio Z-Score]],Table2[Sharpe Ratio Z-Score])</f>
        <v>455</v>
      </c>
      <c r="AV365">
        <f>(Table2[[#This Row],[Rank 1Y]]+Table2[[#This Row],[Rank 6M]]+Table2[[#This Row],[Rank Sharpe]])/3</f>
        <v>373.33333333333331</v>
      </c>
    </row>
    <row r="366" spans="1:48" x14ac:dyDescent="0.3">
      <c r="A366" t="s">
        <v>1071</v>
      </c>
      <c r="B366" t="s">
        <v>1072</v>
      </c>
      <c r="C366" t="s">
        <v>3135</v>
      </c>
      <c r="D366" t="s">
        <v>262</v>
      </c>
      <c r="E366">
        <v>11899.522634145</v>
      </c>
      <c r="F366">
        <v>4988.1499999999996</v>
      </c>
      <c r="G366">
        <v>-21.258343226264401</v>
      </c>
      <c r="H366">
        <f>(Table2[[#This Row],[1Y Return vs Nifty]]-AVERAGE(Table2[1Y Return vs Nifty]))/_xlfn.STDEV.P(Table2[1Y Return vs Nifty])</f>
        <v>-0.74663345777462764</v>
      </c>
      <c r="I366">
        <v>-15.8134994080987</v>
      </c>
      <c r="J366">
        <f>(Table2[[#This Row],[1M Return vs Nifty]]-AVERAGE(Table2[1M Return vs Nifty]))/_xlfn.STDEV.P(Table2[1M Return vs Nifty])</f>
        <v>-1.6319943800406169</v>
      </c>
      <c r="K366">
        <v>7.0328539888406301</v>
      </c>
      <c r="L366">
        <f>(Table2[[#This Row],[6M Return vs Nifty]]-AVERAGE(Table2[6M Return vs Nifty]))/_xlfn.STDEV.P(Table2[6M Return vs Nifty])</f>
        <v>3.6107934586980202E-2</v>
      </c>
      <c r="M366">
        <v>0.29396836225374801</v>
      </c>
      <c r="N366">
        <f>(Table2[[#This Row],[1W Return vs Nifty]]-AVERAGE(Table2[1W Return vs Nifty]))/_xlfn.STDEV.P(Table2[1W Return vs Nifty])</f>
        <v>-0.18746829359543057</v>
      </c>
      <c r="O366">
        <v>5289.36</v>
      </c>
      <c r="P366">
        <v>5586.4753205649004</v>
      </c>
      <c r="Q366">
        <v>5218.3357938775198</v>
      </c>
      <c r="R366">
        <v>30.185892419626001</v>
      </c>
      <c r="S366" s="1">
        <f>(Table2[[#This Row],[Close Price]]-Table2[[#This Row],[20D EMA]])/Table2[[#This Row],[20D EMA]]</f>
        <v>-5.6946398051938241E-2</v>
      </c>
      <c r="T366" s="1">
        <f>(Table2[[#This Row],[Close Price]]-Table2[[#This Row],[50D EMA]])/Table2[[#This Row],[50D EMA]]</f>
        <v>-0.10710247270982279</v>
      </c>
      <c r="U366" s="1">
        <f>(Table2[[#This Row],[Close Price]]-Table2[[#This Row],[200D EMA]])/Table2[[#This Row],[200D EMA]]</f>
        <v>-4.4110958544980684E-2</v>
      </c>
      <c r="V366">
        <v>0.41628840849444498</v>
      </c>
      <c r="W366">
        <v>4965</v>
      </c>
      <c r="X366">
        <v>5064</v>
      </c>
      <c r="Y366">
        <v>4910</v>
      </c>
      <c r="Z366">
        <v>5064</v>
      </c>
      <c r="AA366">
        <v>4910</v>
      </c>
      <c r="AB366">
        <v>5279</v>
      </c>
      <c r="AC366" s="1">
        <f>(Table2[[#This Row],[Close Price]]/Table2[[#This Row],[Day Low]])-1</f>
        <v>4.662638469284941E-3</v>
      </c>
      <c r="AD366" s="1">
        <f>(Table2[[#This Row],[Day High]]/Table2[[#This Row],[Close Price]])-1</f>
        <v>1.5206038310796588E-2</v>
      </c>
      <c r="AE366" s="1">
        <f>(Table2[[#This Row],[Close Price]]/Table2[[#This Row],[Current Week Low]])-1</f>
        <v>1.5916496945010072E-2</v>
      </c>
      <c r="AF366" s="1">
        <f>(Table2[[#This Row],[Current Week High]]/Table2[[#This Row],[Close Price]])-1</f>
        <v>1.5206038310796588E-2</v>
      </c>
      <c r="AG366" s="1">
        <f>(Table2[[#This Row],[Close Price]]/Table2[[#This Row],[Current Month Low]])-1</f>
        <v>1.5916496945010072E-2</v>
      </c>
      <c r="AH366" s="1">
        <f>(Table2[[#This Row],[Current Month High]]/Table2[[#This Row],[Close Price]])-1</f>
        <v>5.8308190411274774E-2</v>
      </c>
      <c r="AI366">
        <v>42.763349137455698</v>
      </c>
      <c r="AJ366">
        <v>31.890112505122801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-0.11</v>
      </c>
      <c r="AM366" t="s">
        <v>3181</v>
      </c>
      <c r="AN366">
        <v>-4.6399999999999997</v>
      </c>
      <c r="AO366" t="s">
        <v>3181</v>
      </c>
      <c r="AP366">
        <v>9.5296230961579007E-2</v>
      </c>
      <c r="AQ366">
        <f>(Table2[[#This Row],[Sharpe Ratio]]-AVERAGE(Table2[Sharpe Ratio]))/_xlfn.STDEV.P(Table2[Sharpe Ratio])</f>
        <v>0.44443333437860927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589</v>
      </c>
      <c r="AT366">
        <f>_xlfn.RANK.AVG(Table2[[#This Row],[6M Return vs Nifty Z-Score]],Table2[6M Return vs Nifty Z-Score])</f>
        <v>299</v>
      </c>
      <c r="AU366">
        <f>_xlfn.RANK.AVG(Table2[[#This Row],[Sharpe Ratio Z-Score]],Table2[Sharpe Ratio Z-Score])</f>
        <v>234</v>
      </c>
      <c r="AV366">
        <f>(Table2[[#This Row],[Rank 1Y]]+Table2[[#This Row],[Rank 6M]]+Table2[[#This Row],[Rank Sharpe]])/3</f>
        <v>374</v>
      </c>
    </row>
    <row r="367" spans="1:48" x14ac:dyDescent="0.3">
      <c r="A367" t="s">
        <v>745</v>
      </c>
      <c r="B367" t="s">
        <v>746</v>
      </c>
      <c r="C367" t="s">
        <v>3141</v>
      </c>
      <c r="D367" t="s">
        <v>238</v>
      </c>
      <c r="E367">
        <v>22685.085702050001</v>
      </c>
      <c r="F367">
        <v>362.75</v>
      </c>
      <c r="G367">
        <v>32.305931869891701</v>
      </c>
      <c r="H367">
        <f>(Table2[[#This Row],[1Y Return vs Nifty]]-AVERAGE(Table2[1Y Return vs Nifty]))/_xlfn.STDEV.P(Table2[1Y Return vs Nifty])</f>
        <v>0.27612379828613703</v>
      </c>
      <c r="I367">
        <v>-9.2218477750623205</v>
      </c>
      <c r="J367">
        <f>(Table2[[#This Row],[1M Return vs Nifty]]-AVERAGE(Table2[1M Return vs Nifty]))/_xlfn.STDEV.P(Table2[1M Return vs Nifty])</f>
        <v>-0.90285268884315595</v>
      </c>
      <c r="K367">
        <v>-31.800234880066</v>
      </c>
      <c r="L367">
        <f>(Table2[[#This Row],[6M Return vs Nifty]]-AVERAGE(Table2[6M Return vs Nifty]))/_xlfn.STDEV.P(Table2[6M Return vs Nifty])</f>
        <v>-1.2711498993487116</v>
      </c>
      <c r="M367">
        <v>3.1704870226139099</v>
      </c>
      <c r="N367">
        <f>(Table2[[#This Row],[1W Return vs Nifty]]-AVERAGE(Table2[1W Return vs Nifty]))/_xlfn.STDEV.P(Table2[1W Return vs Nifty])</f>
        <v>0.39906356547058547</v>
      </c>
      <c r="O367">
        <v>370.84</v>
      </c>
      <c r="P367">
        <v>381.16713933517502</v>
      </c>
      <c r="Q367">
        <v>379.16934077705798</v>
      </c>
      <c r="R367">
        <v>45.052010919050801</v>
      </c>
      <c r="S367" s="1">
        <f>(Table2[[#This Row],[Close Price]]-Table2[[#This Row],[20D EMA]])/Table2[[#This Row],[20D EMA]]</f>
        <v>-2.1815338151224183E-2</v>
      </c>
      <c r="T367" s="1">
        <f>(Table2[[#This Row],[Close Price]]-Table2[[#This Row],[50D EMA]])/Table2[[#This Row],[50D EMA]]</f>
        <v>-4.8317752068811261E-2</v>
      </c>
      <c r="U367" s="1">
        <f>(Table2[[#This Row],[Close Price]]-Table2[[#This Row],[200D EMA]])/Table2[[#This Row],[200D EMA]]</f>
        <v>-4.3303450493673068E-2</v>
      </c>
      <c r="V367">
        <v>0.91142326890967995</v>
      </c>
      <c r="W367">
        <v>359.5</v>
      </c>
      <c r="X367">
        <v>378.05</v>
      </c>
      <c r="Y367">
        <v>359.2</v>
      </c>
      <c r="Z367">
        <v>383.9</v>
      </c>
      <c r="AA367">
        <v>354.5</v>
      </c>
      <c r="AB367">
        <v>383.9</v>
      </c>
      <c r="AC367" s="1">
        <f>(Table2[[#This Row],[Close Price]]/Table2[[#This Row],[Day Low]])-1</f>
        <v>9.0403337969402475E-3</v>
      </c>
      <c r="AD367" s="1">
        <f>(Table2[[#This Row],[Day High]]/Table2[[#This Row],[Close Price]])-1</f>
        <v>4.2177808407994455E-2</v>
      </c>
      <c r="AE367" s="1">
        <f>(Table2[[#This Row],[Close Price]]/Table2[[#This Row],[Current Week Low]])-1</f>
        <v>9.8830734966592892E-3</v>
      </c>
      <c r="AF367" s="1">
        <f>(Table2[[#This Row],[Current Week High]]/Table2[[#This Row],[Close Price]])-1</f>
        <v>5.8304617505168688E-2</v>
      </c>
      <c r="AG367" s="1">
        <f>(Table2[[#This Row],[Close Price]]/Table2[[#This Row],[Current Month Low]])-1</f>
        <v>2.3272214386459877E-2</v>
      </c>
      <c r="AH367" s="1">
        <f>(Table2[[#This Row],[Current Month High]]/Table2[[#This Row],[Close Price]])-1</f>
        <v>5.8304617505168688E-2</v>
      </c>
      <c r="AI367">
        <v>38.442453480358303</v>
      </c>
      <c r="AJ367">
        <v>63.070352888289499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-0.06</v>
      </c>
      <c r="AM367" t="s">
        <v>3181</v>
      </c>
      <c r="AN367">
        <v>-0.04</v>
      </c>
      <c r="AO367" t="s">
        <v>3181</v>
      </c>
      <c r="AP367">
        <v>0.109003137399931</v>
      </c>
      <c r="AQ367">
        <f>(Table2[[#This Row],[Sharpe Ratio]]-AVERAGE(Table2[Sharpe Ratio]))/_xlfn.STDEV.P(Table2[Sharpe Ratio])</f>
        <v>0.60610493923749476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221</v>
      </c>
      <c r="AT367">
        <f>_xlfn.RANK.AVG(Table2[[#This Row],[6M Return vs Nifty Z-Score]],Table2[6M Return vs Nifty Z-Score])</f>
        <v>708</v>
      </c>
      <c r="AU367">
        <f>_xlfn.RANK.AVG(Table2[[#This Row],[Sharpe Ratio Z-Score]],Table2[Sharpe Ratio Z-Score])</f>
        <v>194</v>
      </c>
      <c r="AV367">
        <f>(Table2[[#This Row],[Rank 1Y]]+Table2[[#This Row],[Rank 6M]]+Table2[[#This Row],[Rank Sharpe]])/3</f>
        <v>374.33333333333331</v>
      </c>
    </row>
    <row r="368" spans="1:48" x14ac:dyDescent="0.3">
      <c r="A368" t="s">
        <v>365</v>
      </c>
      <c r="B368" t="s">
        <v>366</v>
      </c>
      <c r="C368" t="s">
        <v>3139</v>
      </c>
      <c r="D368" t="s">
        <v>193</v>
      </c>
      <c r="E368">
        <v>64930.279926912001</v>
      </c>
      <c r="F368">
        <v>221.12</v>
      </c>
      <c r="G368">
        <v>3.38882695045903</v>
      </c>
      <c r="H368">
        <f>(Table2[[#This Row],[1Y Return vs Nifty]]-AVERAGE(Table2[1Y Return vs Nifty]))/_xlfn.STDEV.P(Table2[1Y Return vs Nifty])</f>
        <v>-0.27601993608771963</v>
      </c>
      <c r="I368">
        <v>2.4315425072196302</v>
      </c>
      <c r="J368">
        <f>(Table2[[#This Row],[1M Return vs Nifty]]-AVERAGE(Table2[1M Return vs Nifty]))/_xlfn.STDEV.P(Table2[1M Return vs Nifty])</f>
        <v>0.38619794241617167</v>
      </c>
      <c r="K368">
        <v>2.6310632542632901</v>
      </c>
      <c r="L368">
        <f>(Table2[[#This Row],[6M Return vs Nifty]]-AVERAGE(Table2[6M Return vs Nifty]))/_xlfn.STDEV.P(Table2[6M Return vs Nifty])</f>
        <v>-0.11207176444615997</v>
      </c>
      <c r="M368">
        <v>9.6867487716200795</v>
      </c>
      <c r="N368">
        <f>(Table2[[#This Row],[1W Return vs Nifty]]-AVERAGE(Table2[1W Return vs Nifty]))/_xlfn.STDEV.P(Table2[1W Return vs Nifty])</f>
        <v>1.7277513193427663</v>
      </c>
      <c r="O368">
        <v>218.09</v>
      </c>
      <c r="P368">
        <v>225.26546941044199</v>
      </c>
      <c r="Q368">
        <v>215.747097735175</v>
      </c>
      <c r="R368">
        <v>61.081915459944803</v>
      </c>
      <c r="S368" s="1">
        <f>(Table2[[#This Row],[Close Price]]-Table2[[#This Row],[20D EMA]])/Table2[[#This Row],[20D EMA]]</f>
        <v>1.3893346783438036E-2</v>
      </c>
      <c r="T368" s="1">
        <f>(Table2[[#This Row],[Close Price]]-Table2[[#This Row],[50D EMA]])/Table2[[#This Row],[50D EMA]]</f>
        <v>-1.8402595929555416E-2</v>
      </c>
      <c r="U368" s="1">
        <f>(Table2[[#This Row],[Close Price]]-Table2[[#This Row],[200D EMA]])/Table2[[#This Row],[200D EMA]]</f>
        <v>2.4903705872419774E-2</v>
      </c>
      <c r="V368">
        <v>1.0568566572695699</v>
      </c>
      <c r="W368">
        <v>219.16</v>
      </c>
      <c r="X368">
        <v>226</v>
      </c>
      <c r="Y368">
        <v>219.16</v>
      </c>
      <c r="Z368">
        <v>230.45</v>
      </c>
      <c r="AA368">
        <v>202</v>
      </c>
      <c r="AB368">
        <v>230.45</v>
      </c>
      <c r="AC368" s="1">
        <f>(Table2[[#This Row],[Close Price]]/Table2[[#This Row],[Day Low]])-1</f>
        <v>8.9432378171199201E-3</v>
      </c>
      <c r="AD368" s="1">
        <f>(Table2[[#This Row],[Day High]]/Table2[[#This Row],[Close Price]])-1</f>
        <v>2.2069464544138828E-2</v>
      </c>
      <c r="AE368" s="1">
        <f>(Table2[[#This Row],[Close Price]]/Table2[[#This Row],[Current Week Low]])-1</f>
        <v>8.9432378171199201E-3</v>
      </c>
      <c r="AF368" s="1">
        <f>(Table2[[#This Row],[Current Week High]]/Table2[[#This Row],[Close Price]])-1</f>
        <v>4.2194283646888486E-2</v>
      </c>
      <c r="AG368" s="1">
        <f>(Table2[[#This Row],[Close Price]]/Table2[[#This Row],[Current Month Low]])-1</f>
        <v>9.4653465346534738E-2</v>
      </c>
      <c r="AH368" s="1">
        <f>(Table2[[#This Row],[Current Month High]]/Table2[[#This Row],[Close Price]])-1</f>
        <v>4.2194283646888486E-2</v>
      </c>
      <c r="AI368">
        <v>19.6861432706222</v>
      </c>
      <c r="AJ368">
        <v>40.349095525229998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-0.05</v>
      </c>
      <c r="AM368" t="s">
        <v>3181</v>
      </c>
      <c r="AN368">
        <v>3.33</v>
      </c>
      <c r="AO368" t="s">
        <v>3180</v>
      </c>
      <c r="AP368">
        <v>5.0093418726085998E-2</v>
      </c>
      <c r="AQ368">
        <f>(Table2[[#This Row],[Sharpe Ratio]]-AVERAGE(Table2[Sharpe Ratio]))/_xlfn.STDEV.P(Table2[Sharpe Ratio])</f>
        <v>-8.8729362187201094E-2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404</v>
      </c>
      <c r="AT368">
        <f>_xlfn.RANK.AVG(Table2[[#This Row],[6M Return vs Nifty Z-Score]],Table2[6M Return vs Nifty Z-Score])</f>
        <v>343</v>
      </c>
      <c r="AU368">
        <f>_xlfn.RANK.AVG(Table2[[#This Row],[Sharpe Ratio Z-Score]],Table2[Sharpe Ratio Z-Score])</f>
        <v>377</v>
      </c>
      <c r="AV368">
        <f>(Table2[[#This Row],[Rank 1Y]]+Table2[[#This Row],[Rank 6M]]+Table2[[#This Row],[Rank Sharpe]])/3</f>
        <v>374.66666666666669</v>
      </c>
    </row>
    <row r="369" spans="1:48" x14ac:dyDescent="0.3">
      <c r="A369" t="s">
        <v>97</v>
      </c>
      <c r="B369" t="s">
        <v>98</v>
      </c>
      <c r="C369" t="s">
        <v>3127</v>
      </c>
      <c r="D369" t="s">
        <v>99</v>
      </c>
      <c r="E369">
        <v>255167.76637943499</v>
      </c>
      <c r="F369">
        <v>414.05</v>
      </c>
      <c r="G369">
        <v>2.4700679701216202</v>
      </c>
      <c r="H369">
        <f>(Table2[[#This Row],[1Y Return vs Nifty]]-AVERAGE(Table2[1Y Return vs Nifty]))/_xlfn.STDEV.P(Table2[1Y Return vs Nifty])</f>
        <v>-0.29356273699418628</v>
      </c>
      <c r="I369">
        <v>-10.4401196865581</v>
      </c>
      <c r="J369">
        <f>(Table2[[#This Row],[1M Return vs Nifty]]-AVERAGE(Table2[1M Return vs Nifty]))/_xlfn.STDEV.P(Table2[1M Return vs Nifty])</f>
        <v>-1.0376129722043708</v>
      </c>
      <c r="K369">
        <v>-15.0349238389247</v>
      </c>
      <c r="L369">
        <f>(Table2[[#This Row],[6M Return vs Nifty]]-AVERAGE(Table2[6M Return vs Nifty]))/_xlfn.STDEV.P(Table2[6M Return vs Nifty])</f>
        <v>-0.70677078773884516</v>
      </c>
      <c r="M369">
        <v>-4.1076793522310397E-2</v>
      </c>
      <c r="N369">
        <f>(Table2[[#This Row],[1W Return vs Nifty]]-AVERAGE(Table2[1W Return vs Nifty]))/_xlfn.STDEV.P(Table2[1W Return vs Nifty])</f>
        <v>-0.25578513116595042</v>
      </c>
      <c r="O369">
        <v>449.77</v>
      </c>
      <c r="P369">
        <v>472.11686801925202</v>
      </c>
      <c r="Q369">
        <v>455.41261992104501</v>
      </c>
      <c r="R369">
        <v>15.1729210904456</v>
      </c>
      <c r="S369" s="1">
        <f>(Table2[[#This Row],[Close Price]]-Table2[[#This Row],[20D EMA]])/Table2[[#This Row],[20D EMA]]</f>
        <v>-7.9418369388798662E-2</v>
      </c>
      <c r="T369" s="1">
        <f>(Table2[[#This Row],[Close Price]]-Table2[[#This Row],[50D EMA]])/Table2[[#This Row],[50D EMA]]</f>
        <v>-0.12299257229013931</v>
      </c>
      <c r="U369" s="1">
        <f>(Table2[[#This Row],[Close Price]]-Table2[[#This Row],[200D EMA]])/Table2[[#This Row],[200D EMA]]</f>
        <v>-9.0824492145641561E-2</v>
      </c>
      <c r="V369">
        <v>0.95606089403043704</v>
      </c>
      <c r="W369">
        <v>412.8</v>
      </c>
      <c r="X369">
        <v>424.8</v>
      </c>
      <c r="Y369">
        <v>412.8</v>
      </c>
      <c r="Z369">
        <v>425.75</v>
      </c>
      <c r="AA369">
        <v>412.8</v>
      </c>
      <c r="AB369">
        <v>459.55</v>
      </c>
      <c r="AC369" s="1">
        <f>(Table2[[#This Row],[Close Price]]/Table2[[#This Row],[Day Low]])-1</f>
        <v>3.0281007751937761E-3</v>
      </c>
      <c r="AD369" s="1">
        <f>(Table2[[#This Row],[Day High]]/Table2[[#This Row],[Close Price]])-1</f>
        <v>2.5963047941069961E-2</v>
      </c>
      <c r="AE369" s="1">
        <f>(Table2[[#This Row],[Close Price]]/Table2[[#This Row],[Current Week Low]])-1</f>
        <v>3.0281007751937761E-3</v>
      </c>
      <c r="AF369" s="1">
        <f>(Table2[[#This Row],[Current Week High]]/Table2[[#This Row],[Close Price]])-1</f>
        <v>2.8257456828885363E-2</v>
      </c>
      <c r="AG369" s="1">
        <f>(Table2[[#This Row],[Close Price]]/Table2[[#This Row],[Current Month Low]])-1</f>
        <v>3.0281007751937761E-3</v>
      </c>
      <c r="AH369" s="1">
        <f>(Table2[[#This Row],[Current Month High]]/Table2[[#This Row],[Close Price]])-1</f>
        <v>0.10989010989010994</v>
      </c>
      <c r="AI369">
        <v>31.2764158918005</v>
      </c>
      <c r="AJ369">
        <v>26.138613861386101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-0.2</v>
      </c>
      <c r="AM369" t="s">
        <v>3181</v>
      </c>
      <c r="AN369">
        <v>-10.199999999999999</v>
      </c>
      <c r="AO369" t="s">
        <v>3181</v>
      </c>
      <c r="AP369">
        <v>0.12891240764058801</v>
      </c>
      <c r="AQ369">
        <f>(Table2[[#This Row],[Sharpe Ratio]]-AVERAGE(Table2[Sharpe Ratio]))/_xlfn.STDEV.P(Table2[Sharpe Ratio])</f>
        <v>0.84093281129257413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415</v>
      </c>
      <c r="AT369">
        <f>_xlfn.RANK.AVG(Table2[[#This Row],[6M Return vs Nifty Z-Score]],Table2[6M Return vs Nifty Z-Score])</f>
        <v>568</v>
      </c>
      <c r="AU369">
        <f>_xlfn.RANK.AVG(Table2[[#This Row],[Sharpe Ratio Z-Score]],Table2[Sharpe Ratio Z-Score])</f>
        <v>143</v>
      </c>
      <c r="AV369">
        <f>(Table2[[#This Row],[Rank 1Y]]+Table2[[#This Row],[Rank 6M]]+Table2[[#This Row],[Rank Sharpe]])/3</f>
        <v>375.33333333333331</v>
      </c>
    </row>
    <row r="370" spans="1:48" x14ac:dyDescent="0.3">
      <c r="A370" t="s">
        <v>30</v>
      </c>
      <c r="B370" t="s">
        <v>31</v>
      </c>
      <c r="C370" t="s">
        <v>3128</v>
      </c>
      <c r="D370" t="s">
        <v>21</v>
      </c>
      <c r="E370">
        <v>774042.39289088</v>
      </c>
      <c r="F370">
        <v>1868.8</v>
      </c>
      <c r="G370">
        <v>12.301410138622</v>
      </c>
      <c r="H370">
        <f>(Table2[[#This Row],[1Y Return vs Nifty]]-AVERAGE(Table2[1Y Return vs Nifty]))/_xlfn.STDEV.P(Table2[1Y Return vs Nifty])</f>
        <v>-0.10584290840321721</v>
      </c>
      <c r="I370">
        <v>0.19106903370684999</v>
      </c>
      <c r="J370">
        <f>(Table2[[#This Row],[1M Return vs Nifty]]-AVERAGE(Table2[1M Return vs Nifty]))/_xlfn.STDEV.P(Table2[1M Return vs Nifty])</f>
        <v>0.13836588020998877</v>
      </c>
      <c r="K370">
        <v>22.997234342299102</v>
      </c>
      <c r="L370">
        <f>(Table2[[#This Row],[6M Return vs Nifty]]-AVERAGE(Table2[6M Return vs Nifty]))/_xlfn.STDEV.P(Table2[6M Return vs Nifty])</f>
        <v>0.57352491296434893</v>
      </c>
      <c r="M370">
        <v>7.1008347660563</v>
      </c>
      <c r="N370">
        <f>(Table2[[#This Row],[1W Return vs Nifty]]-AVERAGE(Table2[1W Return vs Nifty]))/_xlfn.STDEV.P(Table2[1W Return vs Nifty])</f>
        <v>1.2004747297731138</v>
      </c>
      <c r="O370">
        <v>1840.86</v>
      </c>
      <c r="P370">
        <v>1853.44584570028</v>
      </c>
      <c r="Q370">
        <v>1715.2997557502999</v>
      </c>
      <c r="R370">
        <v>62.060664864158099</v>
      </c>
      <c r="S370" s="1">
        <f>(Table2[[#This Row],[Close Price]]-Table2[[#This Row],[20D EMA]])/Table2[[#This Row],[20D EMA]]</f>
        <v>1.5177688688982354E-2</v>
      </c>
      <c r="T370" s="1">
        <f>(Table2[[#This Row],[Close Price]]-Table2[[#This Row],[50D EMA]])/Table2[[#This Row],[50D EMA]]</f>
        <v>8.2841127165055074E-3</v>
      </c>
      <c r="U370" s="1">
        <f>(Table2[[#This Row],[Close Price]]-Table2[[#This Row],[200D EMA]])/Table2[[#This Row],[200D EMA]]</f>
        <v>8.9488874311975011E-2</v>
      </c>
      <c r="V370">
        <v>0.89935646979225703</v>
      </c>
      <c r="W370">
        <v>1861</v>
      </c>
      <c r="X370">
        <v>1881</v>
      </c>
      <c r="Y370">
        <v>1822.55</v>
      </c>
      <c r="Z370">
        <v>1881</v>
      </c>
      <c r="AA370">
        <v>1718</v>
      </c>
      <c r="AB370">
        <v>1881</v>
      </c>
      <c r="AC370" s="1">
        <f>(Table2[[#This Row],[Close Price]]/Table2[[#This Row],[Day Low]])-1</f>
        <v>4.191295002686779E-3</v>
      </c>
      <c r="AD370" s="1">
        <f>(Table2[[#This Row],[Day High]]/Table2[[#This Row],[Close Price]])-1</f>
        <v>6.5282534246575707E-3</v>
      </c>
      <c r="AE370" s="1">
        <f>(Table2[[#This Row],[Close Price]]/Table2[[#This Row],[Current Week Low]])-1</f>
        <v>2.5376532879756386E-2</v>
      </c>
      <c r="AF370" s="1">
        <f>(Table2[[#This Row],[Current Week High]]/Table2[[#This Row],[Close Price]])-1</f>
        <v>6.5282534246575707E-3</v>
      </c>
      <c r="AG370" s="1">
        <f>(Table2[[#This Row],[Close Price]]/Table2[[#This Row],[Current Month Low]])-1</f>
        <v>8.7776484284051159E-2</v>
      </c>
      <c r="AH370" s="1">
        <f>(Table2[[#This Row],[Current Month High]]/Table2[[#This Row],[Close Price]])-1</f>
        <v>6.5282534246575707E-3</v>
      </c>
      <c r="AI370">
        <v>6.56303510273972</v>
      </c>
      <c r="AJ370">
        <v>37.578680016196103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-0.03</v>
      </c>
      <c r="AM370" t="s">
        <v>3181</v>
      </c>
      <c r="AN370">
        <v>0.36</v>
      </c>
      <c r="AO370" t="s">
        <v>3180</v>
      </c>
      <c r="AP370">
        <v>-3.6041268088597998E-2</v>
      </c>
      <c r="AQ370">
        <f>(Table2[[#This Row],[Sharpe Ratio]]-AVERAGE(Table2[Sharpe Ratio]))/_xlfn.STDEV.P(Table2[Sharpe Ratio])</f>
        <v>-1.1046794683602268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330</v>
      </c>
      <c r="AT370">
        <f>_xlfn.RANK.AVG(Table2[[#This Row],[6M Return vs Nifty Z-Score]],Table2[6M Return vs Nifty Z-Score])</f>
        <v>159</v>
      </c>
      <c r="AU370">
        <f>_xlfn.RANK.AVG(Table2[[#This Row],[Sharpe Ratio Z-Score]],Table2[Sharpe Ratio Z-Score])</f>
        <v>643</v>
      </c>
      <c r="AV370">
        <f>(Table2[[#This Row],[Rank 1Y]]+Table2[[#This Row],[Rank 6M]]+Table2[[#This Row],[Rank Sharpe]])/3</f>
        <v>377.33333333333331</v>
      </c>
    </row>
    <row r="371" spans="1:48" x14ac:dyDescent="0.3">
      <c r="A371" t="s">
        <v>822</v>
      </c>
      <c r="B371" t="s">
        <v>823</v>
      </c>
      <c r="C371" t="s">
        <v>3132</v>
      </c>
      <c r="D371" t="s">
        <v>48</v>
      </c>
      <c r="E371">
        <v>18612.806494600001</v>
      </c>
      <c r="F371">
        <v>197.9</v>
      </c>
      <c r="G371">
        <v>6.4383578877374603</v>
      </c>
      <c r="H371">
        <f>(Table2[[#This Row],[1Y Return vs Nifty]]-AVERAGE(Table2[1Y Return vs Nifty]))/_xlfn.STDEV.P(Table2[1Y Return vs Nifty])</f>
        <v>-0.217792136157928</v>
      </c>
      <c r="I371">
        <v>-7.2984134403482699</v>
      </c>
      <c r="J371">
        <f>(Table2[[#This Row],[1M Return vs Nifty]]-AVERAGE(Table2[1M Return vs Nifty]))/_xlfn.STDEV.P(Table2[1M Return vs Nifty])</f>
        <v>-0.69009020657061515</v>
      </c>
      <c r="K371">
        <v>-20.177228877712299</v>
      </c>
      <c r="L371">
        <f>(Table2[[#This Row],[6M Return vs Nifty]]-AVERAGE(Table2[6M Return vs Nifty]))/_xlfn.STDEV.P(Table2[6M Return vs Nifty])</f>
        <v>-0.87987879285106729</v>
      </c>
      <c r="M371">
        <v>-2.1137323480444601</v>
      </c>
      <c r="N371">
        <f>(Table2[[#This Row],[1W Return vs Nifty]]-AVERAGE(Table2[1W Return vs Nifty]))/_xlfn.STDEV.P(Table2[1W Return vs Nifty])</f>
        <v>-0.67840659104035594</v>
      </c>
      <c r="O371">
        <v>211.02</v>
      </c>
      <c r="P371">
        <v>223.815942717773</v>
      </c>
      <c r="Q371">
        <v>228.45812500570301</v>
      </c>
      <c r="R371">
        <v>33.852797639547099</v>
      </c>
      <c r="S371" s="1">
        <f>(Table2[[#This Row],[Close Price]]-Table2[[#This Row],[20D EMA]])/Table2[[#This Row],[20D EMA]]</f>
        <v>-6.217420149748841E-2</v>
      </c>
      <c r="T371" s="1">
        <f>(Table2[[#This Row],[Close Price]]-Table2[[#This Row],[50D EMA]])/Table2[[#This Row],[50D EMA]]</f>
        <v>-0.11579131675375078</v>
      </c>
      <c r="U371" s="1">
        <f>(Table2[[#This Row],[Close Price]]-Table2[[#This Row],[200D EMA]])/Table2[[#This Row],[200D EMA]]</f>
        <v>-0.13375810120537487</v>
      </c>
      <c r="V371">
        <v>1.01488183899652</v>
      </c>
      <c r="W371">
        <v>197</v>
      </c>
      <c r="X371">
        <v>204.35</v>
      </c>
      <c r="Y371">
        <v>197</v>
      </c>
      <c r="Z371">
        <v>204.44</v>
      </c>
      <c r="AA371">
        <v>197</v>
      </c>
      <c r="AB371">
        <v>221.49</v>
      </c>
      <c r="AC371" s="1">
        <f>(Table2[[#This Row],[Close Price]]/Table2[[#This Row],[Day Low]])-1</f>
        <v>4.5685279187817063E-3</v>
      </c>
      <c r="AD371" s="1">
        <f>(Table2[[#This Row],[Day High]]/Table2[[#This Row],[Close Price]])-1</f>
        <v>3.2592218292066599E-2</v>
      </c>
      <c r="AE371" s="1">
        <f>(Table2[[#This Row],[Close Price]]/Table2[[#This Row],[Current Week Low]])-1</f>
        <v>4.5685279187817063E-3</v>
      </c>
      <c r="AF371" s="1">
        <f>(Table2[[#This Row],[Current Week High]]/Table2[[#This Row],[Close Price]])-1</f>
        <v>3.3046993431025795E-2</v>
      </c>
      <c r="AG371" s="1">
        <f>(Table2[[#This Row],[Close Price]]/Table2[[#This Row],[Current Month Low]])-1</f>
        <v>4.5685279187817063E-3</v>
      </c>
      <c r="AH371" s="1">
        <f>(Table2[[#This Row],[Current Month High]]/Table2[[#This Row],[Close Price]])-1</f>
        <v>0.11920161697827192</v>
      </c>
      <c r="AI371">
        <v>77.665487620010097</v>
      </c>
      <c r="AJ371">
        <v>29.515706806282701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-0.18</v>
      </c>
      <c r="AM371" t="s">
        <v>3181</v>
      </c>
      <c r="AN371">
        <v>2.46</v>
      </c>
      <c r="AO371" t="s">
        <v>3180</v>
      </c>
      <c r="AP371">
        <v>0.14500503652250599</v>
      </c>
      <c r="AQ371">
        <f>(Table2[[#This Row],[Sharpe Ratio]]-AVERAGE(Table2[Sharpe Ratio]))/_xlfn.STDEV.P(Table2[Sharpe Ratio])</f>
        <v>1.030743776256813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386</v>
      </c>
      <c r="AT371">
        <f>_xlfn.RANK.AVG(Table2[[#This Row],[6M Return vs Nifty Z-Score]],Table2[6M Return vs Nifty Z-Score])</f>
        <v>635</v>
      </c>
      <c r="AU371">
        <f>_xlfn.RANK.AVG(Table2[[#This Row],[Sharpe Ratio Z-Score]],Table2[Sharpe Ratio Z-Score])</f>
        <v>117</v>
      </c>
      <c r="AV371">
        <f>(Table2[[#This Row],[Rank 1Y]]+Table2[[#This Row],[Rank 6M]]+Table2[[#This Row],[Rank Sharpe]])/3</f>
        <v>379.33333333333331</v>
      </c>
    </row>
    <row r="372" spans="1:48" x14ac:dyDescent="0.3">
      <c r="A372" t="s">
        <v>1366</v>
      </c>
      <c r="B372" t="s">
        <v>1367</v>
      </c>
      <c r="C372" t="s">
        <v>3131</v>
      </c>
      <c r="D372" t="s">
        <v>355</v>
      </c>
      <c r="E372">
        <v>8026.2300633000004</v>
      </c>
      <c r="F372">
        <v>589.1</v>
      </c>
      <c r="G372">
        <v>24.900831012039902</v>
      </c>
      <c r="H372">
        <f>(Table2[[#This Row],[1Y Return vs Nifty]]-AVERAGE(Table2[1Y Return vs Nifty]))/_xlfn.STDEV.P(Table2[1Y Return vs Nifty])</f>
        <v>0.13473066600470673</v>
      </c>
      <c r="I372">
        <v>1.1250969497963099</v>
      </c>
      <c r="J372">
        <f>(Table2[[#This Row],[1M Return vs Nifty]]-AVERAGE(Table2[1M Return vs Nifty]))/_xlfn.STDEV.P(Table2[1M Return vs Nifty])</f>
        <v>0.24168424900087643</v>
      </c>
      <c r="K372">
        <v>7.2656913113373598</v>
      </c>
      <c r="L372">
        <f>(Table2[[#This Row],[6M Return vs Nifty]]-AVERAGE(Table2[6M Return vs Nifty]))/_xlfn.STDEV.P(Table2[6M Return vs Nifty])</f>
        <v>4.3946054673022969E-2</v>
      </c>
      <c r="M372">
        <v>4.9750475084996797</v>
      </c>
      <c r="N372">
        <f>(Table2[[#This Row],[1W Return vs Nifty]]-AVERAGE(Table2[1W Return vs Nifty]))/_xlfn.STDEV.P(Table2[1W Return vs Nifty])</f>
        <v>0.76701953640495446</v>
      </c>
      <c r="O372">
        <v>592.4</v>
      </c>
      <c r="P372">
        <v>613.05222947256505</v>
      </c>
      <c r="Q372">
        <v>582.43218172250795</v>
      </c>
      <c r="R372">
        <v>50.363240190349103</v>
      </c>
      <c r="S372" s="1">
        <f>(Table2[[#This Row],[Close Price]]-Table2[[#This Row],[20D EMA]])/Table2[[#This Row],[20D EMA]]</f>
        <v>-5.5705604321403691E-3</v>
      </c>
      <c r="T372" s="1">
        <f>(Table2[[#This Row],[Close Price]]-Table2[[#This Row],[50D EMA]])/Table2[[#This Row],[50D EMA]]</f>
        <v>-3.9070454883056452E-2</v>
      </c>
      <c r="U372" s="1">
        <f>(Table2[[#This Row],[Close Price]]-Table2[[#This Row],[200D EMA]])/Table2[[#This Row],[200D EMA]]</f>
        <v>1.1448231204828697E-2</v>
      </c>
      <c r="V372">
        <v>0.38613080693695601</v>
      </c>
      <c r="W372">
        <v>585</v>
      </c>
      <c r="X372">
        <v>611</v>
      </c>
      <c r="Y372">
        <v>565.5</v>
      </c>
      <c r="Z372">
        <v>611</v>
      </c>
      <c r="AA372">
        <v>565.5</v>
      </c>
      <c r="AB372">
        <v>611</v>
      </c>
      <c r="AC372" s="1">
        <f>(Table2[[#This Row],[Close Price]]/Table2[[#This Row],[Day Low]])-1</f>
        <v>7.0085470085470281E-3</v>
      </c>
      <c r="AD372" s="1">
        <f>(Table2[[#This Row],[Day High]]/Table2[[#This Row],[Close Price]])-1</f>
        <v>3.7175352232218684E-2</v>
      </c>
      <c r="AE372" s="1">
        <f>(Table2[[#This Row],[Close Price]]/Table2[[#This Row],[Current Week Low]])-1</f>
        <v>4.1732979664014236E-2</v>
      </c>
      <c r="AF372" s="1">
        <f>(Table2[[#This Row],[Current Week High]]/Table2[[#This Row],[Close Price]])-1</f>
        <v>3.7175352232218684E-2</v>
      </c>
      <c r="AG372" s="1">
        <f>(Table2[[#This Row],[Close Price]]/Table2[[#This Row],[Current Month Low]])-1</f>
        <v>4.1732979664014236E-2</v>
      </c>
      <c r="AH372" s="1">
        <f>(Table2[[#This Row],[Current Month High]]/Table2[[#This Row],[Close Price]])-1</f>
        <v>3.7175352232218684E-2</v>
      </c>
      <c r="AI372">
        <v>34.612120183330497</v>
      </c>
      <c r="AJ372">
        <v>52.399430862760298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-0.04</v>
      </c>
      <c r="AM372" t="s">
        <v>3181</v>
      </c>
      <c r="AN372">
        <v>7.01</v>
      </c>
      <c r="AO372" t="s">
        <v>3180</v>
      </c>
      <c r="AP372">
        <v>-7.133440456071E-3</v>
      </c>
      <c r="AQ372">
        <f>(Table2[[#This Row],[Sharpe Ratio]]-AVERAGE(Table2[Sharpe Ratio]))/_xlfn.STDEV.P(Table2[Sharpe Ratio])</f>
        <v>-0.76371450246113914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266</v>
      </c>
      <c r="AT372">
        <f>_xlfn.RANK.AVG(Table2[[#This Row],[6M Return vs Nifty Z-Score]],Table2[6M Return vs Nifty Z-Score])</f>
        <v>293</v>
      </c>
      <c r="AU372">
        <f>_xlfn.RANK.AVG(Table2[[#This Row],[Sharpe Ratio Z-Score]],Table2[Sharpe Ratio Z-Score])</f>
        <v>579</v>
      </c>
      <c r="AV372">
        <f>(Table2[[#This Row],[Rank 1Y]]+Table2[[#This Row],[Rank 6M]]+Table2[[#This Row],[Rank Sharpe]])/3</f>
        <v>379.33333333333331</v>
      </c>
    </row>
    <row r="373" spans="1:48" x14ac:dyDescent="0.3">
      <c r="A373" t="s">
        <v>276</v>
      </c>
      <c r="B373" t="s">
        <v>277</v>
      </c>
      <c r="C373" t="s">
        <v>3129</v>
      </c>
      <c r="D373" t="s">
        <v>34</v>
      </c>
      <c r="E373">
        <v>92067.110289000004</v>
      </c>
      <c r="F373">
        <v>101.5</v>
      </c>
      <c r="G373">
        <v>8.3789524182896091</v>
      </c>
      <c r="H373">
        <f>(Table2[[#This Row],[1Y Return vs Nifty]]-AVERAGE(Table2[1Y Return vs Nifty]))/_xlfn.STDEV.P(Table2[1Y Return vs Nifty])</f>
        <v>-0.1807383884196995</v>
      </c>
      <c r="I373">
        <v>3.60316073772402</v>
      </c>
      <c r="J373">
        <f>(Table2[[#This Row],[1M Return vs Nifty]]-AVERAGE(Table2[1M Return vs Nifty]))/_xlfn.STDEV.P(Table2[1M Return vs Nifty])</f>
        <v>0.51579758535637876</v>
      </c>
      <c r="K373">
        <v>-15.907522454651501</v>
      </c>
      <c r="L373">
        <f>(Table2[[#This Row],[6M Return vs Nifty]]-AVERAGE(Table2[6M Return vs Nifty]))/_xlfn.STDEV.P(Table2[6M Return vs Nifty])</f>
        <v>-0.73614551453797084</v>
      </c>
      <c r="M373">
        <v>3.41531303117219</v>
      </c>
      <c r="N373">
        <f>(Table2[[#This Row],[1W Return vs Nifty]]-AVERAGE(Table2[1W Return vs Nifty]))/_xlfn.STDEV.P(Table2[1W Return vs Nifty])</f>
        <v>0.44898441456023491</v>
      </c>
      <c r="O373">
        <v>103.12</v>
      </c>
      <c r="P373">
        <v>104.965627044011</v>
      </c>
      <c r="Q373">
        <v>105.07738955823601</v>
      </c>
      <c r="R373">
        <v>42.675286976768298</v>
      </c>
      <c r="S373" s="1">
        <f>(Table2[[#This Row],[Close Price]]-Table2[[#This Row],[20D EMA]])/Table2[[#This Row],[20D EMA]]</f>
        <v>-1.5709852598913929E-2</v>
      </c>
      <c r="T373" s="1">
        <f>(Table2[[#This Row],[Close Price]]-Table2[[#This Row],[50D EMA]])/Table2[[#This Row],[50D EMA]]</f>
        <v>-3.3016780269963034E-2</v>
      </c>
      <c r="U373" s="1">
        <f>(Table2[[#This Row],[Close Price]]-Table2[[#This Row],[200D EMA]])/Table2[[#This Row],[200D EMA]]</f>
        <v>-3.4045283892909665E-2</v>
      </c>
      <c r="V373">
        <v>0.96087969372225301</v>
      </c>
      <c r="W373">
        <v>101.12</v>
      </c>
      <c r="X373">
        <v>104.8</v>
      </c>
      <c r="Y373">
        <v>101.12</v>
      </c>
      <c r="Z373">
        <v>105.14</v>
      </c>
      <c r="AA373">
        <v>99.5</v>
      </c>
      <c r="AB373">
        <v>106.49</v>
      </c>
      <c r="AC373" s="1">
        <f>(Table2[[#This Row],[Close Price]]/Table2[[#This Row],[Day Low]])-1</f>
        <v>3.7579113924051111E-3</v>
      </c>
      <c r="AD373" s="1">
        <f>(Table2[[#This Row],[Day High]]/Table2[[#This Row],[Close Price]])-1</f>
        <v>3.2512315270935899E-2</v>
      </c>
      <c r="AE373" s="1">
        <f>(Table2[[#This Row],[Close Price]]/Table2[[#This Row],[Current Week Low]])-1</f>
        <v>3.7579113924051111E-3</v>
      </c>
      <c r="AF373" s="1">
        <f>(Table2[[#This Row],[Current Week High]]/Table2[[#This Row],[Close Price]])-1</f>
        <v>3.5862068965517357E-2</v>
      </c>
      <c r="AG373" s="1">
        <f>(Table2[[#This Row],[Close Price]]/Table2[[#This Row],[Current Month Low]])-1</f>
        <v>2.0100502512562901E-2</v>
      </c>
      <c r="AH373" s="1">
        <f>(Table2[[#This Row],[Current Month High]]/Table2[[#This Row],[Close Price]])-1</f>
        <v>4.916256157635468E-2</v>
      </c>
      <c r="AI373">
        <v>26.995073891625601</v>
      </c>
      <c r="AJ373">
        <v>31.1538958521772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-0.09</v>
      </c>
      <c r="AM373" t="s">
        <v>3181</v>
      </c>
      <c r="AN373">
        <v>7.7</v>
      </c>
      <c r="AO373" t="s">
        <v>3180</v>
      </c>
      <c r="AP373">
        <v>0.108124265180533</v>
      </c>
      <c r="AQ373">
        <f>(Table2[[#This Row],[Sharpe Ratio]]-AVERAGE(Table2[Sharpe Ratio]))/_xlfn.STDEV.P(Table2[Sharpe Ratio])</f>
        <v>0.5957387283922525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362</v>
      </c>
      <c r="AT373">
        <f>_xlfn.RANK.AVG(Table2[[#This Row],[6M Return vs Nifty Z-Score]],Table2[6M Return vs Nifty Z-Score])</f>
        <v>580</v>
      </c>
      <c r="AU373">
        <f>_xlfn.RANK.AVG(Table2[[#This Row],[Sharpe Ratio Z-Score]],Table2[Sharpe Ratio Z-Score])</f>
        <v>197</v>
      </c>
      <c r="AV373">
        <f>(Table2[[#This Row],[Rank 1Y]]+Table2[[#This Row],[Rank 6M]]+Table2[[#This Row],[Rank Sharpe]])/3</f>
        <v>379.66666666666669</v>
      </c>
    </row>
    <row r="374" spans="1:48" x14ac:dyDescent="0.3">
      <c r="A374" t="s">
        <v>1257</v>
      </c>
      <c r="B374" t="s">
        <v>1258</v>
      </c>
      <c r="C374" t="s">
        <v>3147</v>
      </c>
      <c r="D374" t="s">
        <v>1045</v>
      </c>
      <c r="E374">
        <v>9099.9644829000008</v>
      </c>
      <c r="F374">
        <v>473.1</v>
      </c>
      <c r="G374">
        <v>16.054831941130001</v>
      </c>
      <c r="H374">
        <f>(Table2[[#This Row],[1Y Return vs Nifty]]-AVERAGE(Table2[1Y Return vs Nifty]))/_xlfn.STDEV.P(Table2[1Y Return vs Nifty])</f>
        <v>-3.4175003317590151E-2</v>
      </c>
      <c r="I374">
        <v>-13.8354506650817</v>
      </c>
      <c r="J374">
        <f>(Table2[[#This Row],[1M Return vs Nifty]]-AVERAGE(Table2[1M Return vs Nifty]))/_xlfn.STDEV.P(Table2[1M Return vs Nifty])</f>
        <v>-1.4131906740732165</v>
      </c>
      <c r="K374">
        <v>2.6107123035468698</v>
      </c>
      <c r="L374">
        <f>(Table2[[#This Row],[6M Return vs Nifty]]-AVERAGE(Table2[6M Return vs Nifty]))/_xlfn.STDEV.P(Table2[6M Return vs Nifty])</f>
        <v>-0.11275684875253307</v>
      </c>
      <c r="M374">
        <v>-8.1968315926164905</v>
      </c>
      <c r="N374">
        <f>(Table2[[#This Row],[1W Return vs Nifty]]-AVERAGE(Table2[1W Return vs Nifty]))/_xlfn.STDEV.P(Table2[1W Return vs Nifty])</f>
        <v>-1.9187710489421095</v>
      </c>
      <c r="O374">
        <v>514.67999999999995</v>
      </c>
      <c r="P374">
        <v>528.41086793052898</v>
      </c>
      <c r="Q374">
        <v>486.53652745631598</v>
      </c>
      <c r="R374">
        <v>30.785097229184402</v>
      </c>
      <c r="S374" s="1">
        <f>(Table2[[#This Row],[Close Price]]-Table2[[#This Row],[20D EMA]])/Table2[[#This Row],[20D EMA]]</f>
        <v>-8.0788062485427706E-2</v>
      </c>
      <c r="T374" s="1">
        <f>(Table2[[#This Row],[Close Price]]-Table2[[#This Row],[50D EMA]])/Table2[[#This Row],[50D EMA]]</f>
        <v>-0.10467397869227922</v>
      </c>
      <c r="U374" s="1">
        <f>(Table2[[#This Row],[Close Price]]-Table2[[#This Row],[200D EMA]])/Table2[[#This Row],[200D EMA]]</f>
        <v>-2.7616687952627287E-2</v>
      </c>
      <c r="V374">
        <v>0.65174896656936798</v>
      </c>
      <c r="W374">
        <v>470</v>
      </c>
      <c r="X374">
        <v>484</v>
      </c>
      <c r="Y374">
        <v>470</v>
      </c>
      <c r="Z374">
        <v>493.95</v>
      </c>
      <c r="AA374">
        <v>470</v>
      </c>
      <c r="AB374">
        <v>550</v>
      </c>
      <c r="AC374" s="1">
        <f>(Table2[[#This Row],[Close Price]]/Table2[[#This Row],[Day Low]])-1</f>
        <v>6.5957446808511122E-3</v>
      </c>
      <c r="AD374" s="1">
        <f>(Table2[[#This Row],[Day High]]/Table2[[#This Row],[Close Price]])-1</f>
        <v>2.3039526527161236E-2</v>
      </c>
      <c r="AE374" s="1">
        <f>(Table2[[#This Row],[Close Price]]/Table2[[#This Row],[Current Week Low]])-1</f>
        <v>6.5957446808511122E-3</v>
      </c>
      <c r="AF374" s="1">
        <f>(Table2[[#This Row],[Current Week High]]/Table2[[#This Row],[Close Price]])-1</f>
        <v>4.4071020925808391E-2</v>
      </c>
      <c r="AG374" s="1">
        <f>(Table2[[#This Row],[Close Price]]/Table2[[#This Row],[Current Month Low]])-1</f>
        <v>6.5957446808511122E-3</v>
      </c>
      <c r="AH374" s="1">
        <f>(Table2[[#This Row],[Current Month High]]/Table2[[#This Row],[Close Price]])-1</f>
        <v>0.16254491650813785</v>
      </c>
      <c r="AI374">
        <v>45.614035087719202</v>
      </c>
      <c r="AJ374">
        <v>45.189504373177797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-0.01</v>
      </c>
      <c r="AM374" t="s">
        <v>3181</v>
      </c>
      <c r="AN374">
        <v>-2.54</v>
      </c>
      <c r="AO374" t="s">
        <v>3181</v>
      </c>
      <c r="AP374">
        <v>8.4020037831600003E-3</v>
      </c>
      <c r="AQ374">
        <f>(Table2[[#This Row],[Sharpe Ratio]]-AVERAGE(Table2[Sharpe Ratio]))/_xlfn.STDEV.P(Table2[Sharpe Ratio])</f>
        <v>-0.58047547521246545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306</v>
      </c>
      <c r="AT374">
        <f>_xlfn.RANK.AVG(Table2[[#This Row],[6M Return vs Nifty Z-Score]],Table2[6M Return vs Nifty Z-Score])</f>
        <v>345</v>
      </c>
      <c r="AU374">
        <f>_xlfn.RANK.AVG(Table2[[#This Row],[Sharpe Ratio Z-Score]],Table2[Sharpe Ratio Z-Score])</f>
        <v>490</v>
      </c>
      <c r="AV374">
        <f>(Table2[[#This Row],[Rank 1Y]]+Table2[[#This Row],[Rank 6M]]+Table2[[#This Row],[Rank Sharpe]])/3</f>
        <v>380.33333333333331</v>
      </c>
    </row>
    <row r="375" spans="1:48" x14ac:dyDescent="0.3">
      <c r="A375" t="s">
        <v>686</v>
      </c>
      <c r="B375" t="s">
        <v>687</v>
      </c>
      <c r="C375" t="s">
        <v>3133</v>
      </c>
      <c r="D375" t="s">
        <v>248</v>
      </c>
      <c r="E375">
        <v>26054.662332975</v>
      </c>
      <c r="F375">
        <v>1282.8499999999999</v>
      </c>
      <c r="G375">
        <v>-4.5290432845937696</v>
      </c>
      <c r="H375">
        <f>(Table2[[#This Row],[1Y Return vs Nifty]]-AVERAGE(Table2[1Y Return vs Nifty]))/_xlfn.STDEV.P(Table2[1Y Return vs Nifty])</f>
        <v>-0.42720389630953809</v>
      </c>
      <c r="I375">
        <v>9.0490833991373005</v>
      </c>
      <c r="J375">
        <f>(Table2[[#This Row],[1M Return vs Nifty]]-AVERAGE(Table2[1M Return vs Nifty]))/_xlfn.STDEV.P(Table2[1M Return vs Nifty])</f>
        <v>1.1182033981229622</v>
      </c>
      <c r="K375">
        <v>-6.2451217769892597</v>
      </c>
      <c r="L375">
        <f>(Table2[[#This Row],[6M Return vs Nifty]]-AVERAGE(Table2[6M Return vs Nifty]))/_xlfn.STDEV.P(Table2[6M Return vs Nifty])</f>
        <v>-0.41087525279957871</v>
      </c>
      <c r="M375">
        <v>8.5107457902761698</v>
      </c>
      <c r="N375">
        <f>(Table2[[#This Row],[1W Return vs Nifty]]-AVERAGE(Table2[1W Return vs Nifty]))/_xlfn.STDEV.P(Table2[1W Return vs Nifty])</f>
        <v>1.4879603440850369</v>
      </c>
      <c r="O375">
        <v>1255.99</v>
      </c>
      <c r="P375">
        <v>1253.9027462184199</v>
      </c>
      <c r="Q375">
        <v>1226.9142832438899</v>
      </c>
      <c r="R375">
        <v>59.830403891697998</v>
      </c>
      <c r="S375" s="1">
        <f>(Table2[[#This Row],[Close Price]]-Table2[[#This Row],[20D EMA]])/Table2[[#This Row],[20D EMA]]</f>
        <v>2.1385520585354898E-2</v>
      </c>
      <c r="T375" s="1">
        <f>(Table2[[#This Row],[Close Price]]-Table2[[#This Row],[50D EMA]])/Table2[[#This Row],[50D EMA]]</f>
        <v>2.3085724844993379E-2</v>
      </c>
      <c r="U375" s="1">
        <f>(Table2[[#This Row],[Close Price]]-Table2[[#This Row],[200D EMA]])/Table2[[#This Row],[200D EMA]]</f>
        <v>4.5590566121880324E-2</v>
      </c>
      <c r="V375">
        <v>0.87228382580347097</v>
      </c>
      <c r="W375">
        <v>1271.8</v>
      </c>
      <c r="X375">
        <v>1319.7</v>
      </c>
      <c r="Y375">
        <v>1271.8</v>
      </c>
      <c r="Z375">
        <v>1319.7</v>
      </c>
      <c r="AA375">
        <v>1185</v>
      </c>
      <c r="AB375">
        <v>1319.7</v>
      </c>
      <c r="AC375" s="1">
        <f>(Table2[[#This Row],[Close Price]]/Table2[[#This Row],[Day Low]])-1</f>
        <v>8.6884730303506963E-3</v>
      </c>
      <c r="AD375" s="1">
        <f>(Table2[[#This Row],[Day High]]/Table2[[#This Row],[Close Price]])-1</f>
        <v>2.8725104260046042E-2</v>
      </c>
      <c r="AE375" s="1">
        <f>(Table2[[#This Row],[Close Price]]/Table2[[#This Row],[Current Week Low]])-1</f>
        <v>8.6884730303506963E-3</v>
      </c>
      <c r="AF375" s="1">
        <f>(Table2[[#This Row],[Current Week High]]/Table2[[#This Row],[Close Price]])-1</f>
        <v>2.8725104260046042E-2</v>
      </c>
      <c r="AG375" s="1">
        <f>(Table2[[#This Row],[Close Price]]/Table2[[#This Row],[Current Month Low]])-1</f>
        <v>8.2573839662447135E-2</v>
      </c>
      <c r="AH375" s="1">
        <f>(Table2[[#This Row],[Current Month High]]/Table2[[#This Row],[Close Price]])-1</f>
        <v>2.8725104260046042E-2</v>
      </c>
      <c r="AI375">
        <v>12.6320302451572</v>
      </c>
      <c r="AJ375">
        <v>19.2239776951672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0.02</v>
      </c>
      <c r="AM375" t="s">
        <v>3180</v>
      </c>
      <c r="AN375">
        <v>3.73</v>
      </c>
      <c r="AO375" t="s">
        <v>3180</v>
      </c>
      <c r="AP375">
        <v>9.6758870998310001E-2</v>
      </c>
      <c r="AQ375">
        <f>(Table2[[#This Row],[Sharpe Ratio]]-AVERAGE(Table2[Sharpe Ratio]))/_xlfn.STDEV.P(Table2[Sharpe Ratio])</f>
        <v>0.46168502885341228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2.2297696219522947</v>
      </c>
      <c r="AS375">
        <f>_xlfn.RANK.AVG(Table2[[#This Row],[1Y Return vs Nifty Z-Score]],Table2[1Y Return vs Nifty Z-Score])</f>
        <v>462</v>
      </c>
      <c r="AT375">
        <f>_xlfn.RANK.AVG(Table2[[#This Row],[6M Return vs Nifty Z-Score]],Table2[6M Return vs Nifty Z-Score])</f>
        <v>449</v>
      </c>
      <c r="AU375">
        <f>_xlfn.RANK.AVG(Table2[[#This Row],[Sharpe Ratio Z-Score]],Table2[Sharpe Ratio Z-Score])</f>
        <v>233</v>
      </c>
      <c r="AV375">
        <f>(Table2[[#This Row],[Rank 1Y]]+Table2[[#This Row],[Rank 6M]]+Table2[[#This Row],[Rank Sharpe]])/3</f>
        <v>381.33333333333331</v>
      </c>
    </row>
    <row r="376" spans="1:48" x14ac:dyDescent="0.3">
      <c r="A376" t="s">
        <v>79</v>
      </c>
      <c r="B376" t="s">
        <v>80</v>
      </c>
      <c r="C376" t="s">
        <v>3128</v>
      </c>
      <c r="D376" t="s">
        <v>21</v>
      </c>
      <c r="E376">
        <v>298210.37714907498</v>
      </c>
      <c r="F376">
        <v>570.65</v>
      </c>
      <c r="G376">
        <v>26.890085368496401</v>
      </c>
      <c r="H376">
        <f>(Table2[[#This Row],[1Y Return vs Nifty]]-AVERAGE(Table2[1Y Return vs Nifty]))/_xlfn.STDEV.P(Table2[1Y Return vs Nifty])</f>
        <v>0.17271352535572171</v>
      </c>
      <c r="I376">
        <v>10.0436767434574</v>
      </c>
      <c r="J376">
        <f>(Table2[[#This Row],[1M Return vs Nifty]]-AVERAGE(Table2[1M Return vs Nifty]))/_xlfn.STDEV.P(Table2[1M Return vs Nifty])</f>
        <v>1.2282212682265197</v>
      </c>
      <c r="K376">
        <v>17.974538909585402</v>
      </c>
      <c r="L376">
        <f>(Table2[[#This Row],[6M Return vs Nifty]]-AVERAGE(Table2[6M Return vs Nifty]))/_xlfn.STDEV.P(Table2[6M Return vs Nifty])</f>
        <v>0.40444338627834486</v>
      </c>
      <c r="M376">
        <v>6.9889369669186596</v>
      </c>
      <c r="N376">
        <f>(Table2[[#This Row],[1W Return vs Nifty]]-AVERAGE(Table2[1W Return vs Nifty]))/_xlfn.STDEV.P(Table2[1W Return vs Nifty])</f>
        <v>1.1776583910307195</v>
      </c>
      <c r="O376">
        <v>554.66999999999996</v>
      </c>
      <c r="P376">
        <v>542.74041952323296</v>
      </c>
      <c r="Q376">
        <v>505.23229847919401</v>
      </c>
      <c r="R376">
        <v>65.840997421189499</v>
      </c>
      <c r="S376" s="1">
        <f>(Table2[[#This Row],[Close Price]]-Table2[[#This Row],[20D EMA]])/Table2[[#This Row],[20D EMA]]</f>
        <v>2.8809923017289595E-2</v>
      </c>
      <c r="T376" s="1">
        <f>(Table2[[#This Row],[Close Price]]-Table2[[#This Row],[50D EMA]])/Table2[[#This Row],[50D EMA]]</f>
        <v>5.1423441985920304E-2</v>
      </c>
      <c r="U376" s="1">
        <f>(Table2[[#This Row],[Close Price]]-Table2[[#This Row],[200D EMA]])/Table2[[#This Row],[200D EMA]]</f>
        <v>0.12948044239792386</v>
      </c>
      <c r="V376">
        <v>0.86800698795725895</v>
      </c>
      <c r="W376">
        <v>569.04999999999995</v>
      </c>
      <c r="X376">
        <v>579.70000000000005</v>
      </c>
      <c r="Y376">
        <v>566.04999999999995</v>
      </c>
      <c r="Z376">
        <v>583.20000000000005</v>
      </c>
      <c r="AA376">
        <v>534.20000000000005</v>
      </c>
      <c r="AB376">
        <v>583.20000000000005</v>
      </c>
      <c r="AC376" s="1">
        <f>(Table2[[#This Row],[Close Price]]/Table2[[#This Row],[Day Low]])-1</f>
        <v>2.8117037167207926E-3</v>
      </c>
      <c r="AD376" s="1">
        <f>(Table2[[#This Row],[Day High]]/Table2[[#This Row],[Close Price]])-1</f>
        <v>1.5859108034697478E-2</v>
      </c>
      <c r="AE376" s="1">
        <f>(Table2[[#This Row],[Close Price]]/Table2[[#This Row],[Current Week Low]])-1</f>
        <v>8.1264905927038722E-3</v>
      </c>
      <c r="AF376" s="1">
        <f>(Table2[[#This Row],[Current Week High]]/Table2[[#This Row],[Close Price]])-1</f>
        <v>2.1992464733199046E-2</v>
      </c>
      <c r="AG376" s="1">
        <f>(Table2[[#This Row],[Close Price]]/Table2[[#This Row],[Current Month Low]])-1</f>
        <v>6.8232871583676413E-2</v>
      </c>
      <c r="AH376" s="1">
        <f>(Table2[[#This Row],[Current Month High]]/Table2[[#This Row],[Close Price]])-1</f>
        <v>2.1992464733199046E-2</v>
      </c>
      <c r="AI376">
        <v>2.1992464733199002</v>
      </c>
      <c r="AJ376">
        <v>50.171052631578902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7.0000000000000007E-2</v>
      </c>
      <c r="AM376" t="s">
        <v>3180</v>
      </c>
      <c r="AN376">
        <v>5.01</v>
      </c>
      <c r="AO376" t="s">
        <v>3180</v>
      </c>
      <c r="AP376">
        <v>-7.9637827540199005E-2</v>
      </c>
      <c r="AQ376">
        <f>(Table2[[#This Row],[Sharpe Ratio]]-AVERAGE(Table2[Sharpe Ratio]))/_xlfn.STDEV.P(Table2[Sharpe Ratio])</f>
        <v>-1.6188965723119175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1.3641399985793883</v>
      </c>
      <c r="AS376">
        <f>_xlfn.RANK.AVG(Table2[[#This Row],[1Y Return vs Nifty Z-Score]],Table2[1Y Return vs Nifty Z-Score])</f>
        <v>250</v>
      </c>
      <c r="AT376">
        <f>_xlfn.RANK.AVG(Table2[[#This Row],[6M Return vs Nifty Z-Score]],Table2[6M Return vs Nifty Z-Score])</f>
        <v>196</v>
      </c>
      <c r="AU376">
        <f>_xlfn.RANK.AVG(Table2[[#This Row],[Sharpe Ratio Z-Score]],Table2[Sharpe Ratio Z-Score])</f>
        <v>699</v>
      </c>
      <c r="AV376">
        <f>(Table2[[#This Row],[Rank 1Y]]+Table2[[#This Row],[Rank 6M]]+Table2[[#This Row],[Rank Sharpe]])/3</f>
        <v>381.66666666666669</v>
      </c>
    </row>
    <row r="377" spans="1:48" x14ac:dyDescent="0.3">
      <c r="A377" t="s">
        <v>1280</v>
      </c>
      <c r="B377" t="s">
        <v>1281</v>
      </c>
      <c r="C377" t="s">
        <v>3128</v>
      </c>
      <c r="D377" t="s">
        <v>241</v>
      </c>
      <c r="E377">
        <v>8900.2111698000008</v>
      </c>
      <c r="F377">
        <v>755.1</v>
      </c>
      <c r="G377">
        <v>-11.103113565154199</v>
      </c>
      <c r="H377">
        <f>(Table2[[#This Row],[1Y Return vs Nifty]]-AVERAGE(Table2[1Y Return vs Nifty]))/_xlfn.STDEV.P(Table2[1Y Return vs Nifty])</f>
        <v>-0.55272931542940062</v>
      </c>
      <c r="I377">
        <v>16.906098831451001</v>
      </c>
      <c r="J377">
        <f>(Table2[[#This Row],[1M Return vs Nifty]]-AVERAGE(Table2[1M Return vs Nifty]))/_xlfn.STDEV.P(Table2[1M Return vs Nifty])</f>
        <v>1.9873144857553064</v>
      </c>
      <c r="K377">
        <v>0.56166002329991604</v>
      </c>
      <c r="L377">
        <f>(Table2[[#This Row],[6M Return vs Nifty]]-AVERAGE(Table2[6M Return vs Nifty]))/_xlfn.STDEV.P(Table2[6M Return vs Nifty])</f>
        <v>-0.18173512793447547</v>
      </c>
      <c r="M377">
        <v>6.3559785363556198</v>
      </c>
      <c r="N377">
        <f>(Table2[[#This Row],[1W Return vs Nifty]]-AVERAGE(Table2[1W Return vs Nifty]))/_xlfn.STDEV.P(Table2[1W Return vs Nifty])</f>
        <v>1.0485960316914047</v>
      </c>
      <c r="O377">
        <v>771.31</v>
      </c>
      <c r="P377">
        <v>756.978534248399</v>
      </c>
      <c r="Q377">
        <v>728.50625882582005</v>
      </c>
      <c r="R377">
        <v>41.761498899516099</v>
      </c>
      <c r="S377" s="1">
        <f>(Table2[[#This Row],[Close Price]]-Table2[[#This Row],[20D EMA]])/Table2[[#This Row],[20D EMA]]</f>
        <v>-2.1016193229700022E-2</v>
      </c>
      <c r="T377" s="1">
        <f>(Table2[[#This Row],[Close Price]]-Table2[[#This Row],[50D EMA]])/Table2[[#This Row],[50D EMA]]</f>
        <v>-2.4816215565004987E-3</v>
      </c>
      <c r="U377" s="1">
        <f>(Table2[[#This Row],[Close Price]]-Table2[[#This Row],[200D EMA]])/Table2[[#This Row],[200D EMA]]</f>
        <v>3.6504478653406211E-2</v>
      </c>
      <c r="V377">
        <v>1.3622969489369701</v>
      </c>
      <c r="W377">
        <v>733.3</v>
      </c>
      <c r="X377">
        <v>815</v>
      </c>
      <c r="Y377">
        <v>733.3</v>
      </c>
      <c r="Z377">
        <v>854</v>
      </c>
      <c r="AA377">
        <v>733.3</v>
      </c>
      <c r="AB377">
        <v>854</v>
      </c>
      <c r="AC377" s="1">
        <f>(Table2[[#This Row],[Close Price]]/Table2[[#This Row],[Day Low]])-1</f>
        <v>2.9728624028364958E-2</v>
      </c>
      <c r="AD377" s="1">
        <f>(Table2[[#This Row],[Day High]]/Table2[[#This Row],[Close Price]])-1</f>
        <v>7.9327241424976824E-2</v>
      </c>
      <c r="AE377" s="1">
        <f>(Table2[[#This Row],[Close Price]]/Table2[[#This Row],[Current Week Low]])-1</f>
        <v>2.9728624028364958E-2</v>
      </c>
      <c r="AF377" s="1">
        <f>(Table2[[#This Row],[Current Week High]]/Table2[[#This Row],[Close Price]])-1</f>
        <v>0.13097602966494493</v>
      </c>
      <c r="AG377" s="1">
        <f>(Table2[[#This Row],[Close Price]]/Table2[[#This Row],[Current Month Low]])-1</f>
        <v>2.9728624028364958E-2</v>
      </c>
      <c r="AH377" s="1">
        <f>(Table2[[#This Row],[Current Month High]]/Table2[[#This Row],[Close Price]])-1</f>
        <v>0.13097602966494493</v>
      </c>
      <c r="AI377">
        <v>22.0633028737915</v>
      </c>
      <c r="AJ377">
        <v>18.8104791125796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-0.01</v>
      </c>
      <c r="AM377" t="s">
        <v>3181</v>
      </c>
      <c r="AN377">
        <v>6.43</v>
      </c>
      <c r="AO377" t="s">
        <v>3180</v>
      </c>
      <c r="AP377">
        <v>8.4152747571320005E-2</v>
      </c>
      <c r="AQ377">
        <f>(Table2[[#This Row],[Sharpe Ratio]]-AVERAGE(Table2[Sharpe Ratio]))/_xlfn.STDEV.P(Table2[Sharpe Ratio])</f>
        <v>0.31299705066832856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2.6144431247511637</v>
      </c>
      <c r="AS377">
        <f>_xlfn.RANK.AVG(Table2[[#This Row],[1Y Return vs Nifty Z-Score]],Table2[1Y Return vs Nifty Z-Score])</f>
        <v>513</v>
      </c>
      <c r="AT377">
        <f>_xlfn.RANK.AVG(Table2[[#This Row],[6M Return vs Nifty Z-Score]],Table2[6M Return vs Nifty Z-Score])</f>
        <v>368</v>
      </c>
      <c r="AU377">
        <f>_xlfn.RANK.AVG(Table2[[#This Row],[Sharpe Ratio Z-Score]],Table2[Sharpe Ratio Z-Score])</f>
        <v>264</v>
      </c>
      <c r="AV377">
        <f>(Table2[[#This Row],[Rank 1Y]]+Table2[[#This Row],[Rank 6M]]+Table2[[#This Row],[Rank Sharpe]])/3</f>
        <v>381.66666666666669</v>
      </c>
    </row>
    <row r="378" spans="1:48" x14ac:dyDescent="0.3">
      <c r="A378" t="s">
        <v>112</v>
      </c>
      <c r="B378" t="s">
        <v>113</v>
      </c>
      <c r="C378" t="s">
        <v>3136</v>
      </c>
      <c r="D378" t="s">
        <v>114</v>
      </c>
      <c r="E378">
        <v>233528.44667810001</v>
      </c>
      <c r="F378">
        <v>957.25</v>
      </c>
      <c r="G378">
        <v>4.2093577786489602</v>
      </c>
      <c r="H378">
        <f>(Table2[[#This Row],[1Y Return vs Nifty]]-AVERAGE(Table2[1Y Return vs Nifty]))/_xlfn.STDEV.P(Table2[1Y Return vs Nifty])</f>
        <v>-0.26035270532904142</v>
      </c>
      <c r="I378">
        <v>0.592911186497179</v>
      </c>
      <c r="J378">
        <f>(Table2[[#This Row],[1M Return vs Nifty]]-AVERAGE(Table2[1M Return vs Nifty]))/_xlfn.STDEV.P(Table2[1M Return vs Nifty])</f>
        <v>0.18281602460346633</v>
      </c>
      <c r="K378">
        <v>2.9411084913372201</v>
      </c>
      <c r="L378">
        <f>(Table2[[#This Row],[6M Return vs Nifty]]-AVERAGE(Table2[6M Return vs Nifty]))/_xlfn.STDEV.P(Table2[6M Return vs Nifty])</f>
        <v>-0.10163455543588544</v>
      </c>
      <c r="M378">
        <v>3.9129408660579301</v>
      </c>
      <c r="N378">
        <f>(Table2[[#This Row],[1W Return vs Nifty]]-AVERAGE(Table2[1W Return vs Nifty]))/_xlfn.STDEV.P(Table2[1W Return vs Nifty])</f>
        <v>0.55045240888987534</v>
      </c>
      <c r="O378">
        <v>978.18</v>
      </c>
      <c r="P378">
        <v>971.16818317939703</v>
      </c>
      <c r="Q378">
        <v>911.09816186344199</v>
      </c>
      <c r="R378">
        <v>39.429612264284501</v>
      </c>
      <c r="S378" s="1">
        <f>(Table2[[#This Row],[Close Price]]-Table2[[#This Row],[20D EMA]])/Table2[[#This Row],[20D EMA]]</f>
        <v>-2.1396879919851102E-2</v>
      </c>
      <c r="T378" s="1">
        <f>(Table2[[#This Row],[Close Price]]-Table2[[#This Row],[50D EMA]])/Table2[[#This Row],[50D EMA]]</f>
        <v>-1.433138298850759E-2</v>
      </c>
      <c r="U378" s="1">
        <f>(Table2[[#This Row],[Close Price]]-Table2[[#This Row],[200D EMA]])/Table2[[#This Row],[200D EMA]]</f>
        <v>5.0655176432542713E-2</v>
      </c>
      <c r="V378">
        <v>0.87244302232472704</v>
      </c>
      <c r="W378">
        <v>953.65</v>
      </c>
      <c r="X378">
        <v>987.8</v>
      </c>
      <c r="Y378">
        <v>953.65</v>
      </c>
      <c r="Z378">
        <v>995.45</v>
      </c>
      <c r="AA378">
        <v>941.1</v>
      </c>
      <c r="AB378">
        <v>1018.95</v>
      </c>
      <c r="AC378" s="1">
        <f>(Table2[[#This Row],[Close Price]]/Table2[[#This Row],[Day Low]])-1</f>
        <v>3.7749698526714504E-3</v>
      </c>
      <c r="AD378" s="1">
        <f>(Table2[[#This Row],[Day High]]/Table2[[#This Row],[Close Price]])-1</f>
        <v>3.1914337947244631E-2</v>
      </c>
      <c r="AE378" s="1">
        <f>(Table2[[#This Row],[Close Price]]/Table2[[#This Row],[Current Week Low]])-1</f>
        <v>3.7749698526714504E-3</v>
      </c>
      <c r="AF378" s="1">
        <f>(Table2[[#This Row],[Current Week High]]/Table2[[#This Row],[Close Price]])-1</f>
        <v>3.990598067380513E-2</v>
      </c>
      <c r="AG378" s="1">
        <f>(Table2[[#This Row],[Close Price]]/Table2[[#This Row],[Current Month Low]])-1</f>
        <v>1.7160769312506652E-2</v>
      </c>
      <c r="AH378" s="1">
        <f>(Table2[[#This Row],[Current Month High]]/Table2[[#This Row],[Close Price]])-1</f>
        <v>6.4455471402455E-2</v>
      </c>
      <c r="AI378">
        <v>11.047270827892399</v>
      </c>
      <c r="AJ378">
        <v>27.124833997343899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0.04</v>
      </c>
      <c r="AM378" t="s">
        <v>3180</v>
      </c>
      <c r="AN378">
        <v>1.42</v>
      </c>
      <c r="AO378" t="s">
        <v>3180</v>
      </c>
      <c r="AP378">
        <v>3.6651420491300997E-2</v>
      </c>
      <c r="AQ378">
        <f>(Table2[[#This Row],[Sharpe Ratio]]-AVERAGE(Table2[Sharpe Ratio]))/_xlfn.STDEV.P(Table2[Sharpe Ratio])</f>
        <v>-0.24727640100315162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0.1240047717252632</v>
      </c>
      <c r="AS378">
        <f>_xlfn.RANK.AVG(Table2[[#This Row],[1Y Return vs Nifty Z-Score]],Table2[1Y Return vs Nifty Z-Score])</f>
        <v>400</v>
      </c>
      <c r="AT378">
        <f>_xlfn.RANK.AVG(Table2[[#This Row],[6M Return vs Nifty Z-Score]],Table2[6M Return vs Nifty Z-Score])</f>
        <v>339</v>
      </c>
      <c r="AU378">
        <f>_xlfn.RANK.AVG(Table2[[#This Row],[Sharpe Ratio Z-Score]],Table2[Sharpe Ratio Z-Score])</f>
        <v>412</v>
      </c>
      <c r="AV378">
        <f>(Table2[[#This Row],[Rank 1Y]]+Table2[[#This Row],[Rank 6M]]+Table2[[#This Row],[Rank Sharpe]])/3</f>
        <v>383.66666666666669</v>
      </c>
    </row>
    <row r="379" spans="1:48" x14ac:dyDescent="0.3">
      <c r="A379" t="s">
        <v>1306</v>
      </c>
      <c r="B379" t="s">
        <v>1307</v>
      </c>
      <c r="C379" t="s">
        <v>3131</v>
      </c>
      <c r="D379" t="s">
        <v>984</v>
      </c>
      <c r="E379">
        <v>8563.2885081599998</v>
      </c>
      <c r="F379">
        <v>391.2</v>
      </c>
      <c r="G379">
        <v>-14.461227901558001</v>
      </c>
      <c r="H379">
        <f>(Table2[[#This Row],[1Y Return vs Nifty]]-AVERAGE(Table2[1Y Return vs Nifty]))/_xlfn.STDEV.P(Table2[1Y Return vs Nifty])</f>
        <v>-0.61684921247035085</v>
      </c>
      <c r="I379">
        <v>-5.3800106802299998</v>
      </c>
      <c r="J379">
        <f>(Table2[[#This Row],[1M Return vs Nifty]]-AVERAGE(Table2[1M Return vs Nifty]))/_xlfn.STDEV.P(Table2[1M Return vs Nifty])</f>
        <v>-0.47788429661323845</v>
      </c>
      <c r="K379">
        <v>4.6925211150545296</v>
      </c>
      <c r="L379">
        <f>(Table2[[#This Row],[6M Return vs Nifty]]-AVERAGE(Table2[6M Return vs Nifty]))/_xlfn.STDEV.P(Table2[6M Return vs Nifty])</f>
        <v>-4.2675869956669277E-2</v>
      </c>
      <c r="M379">
        <v>0.14047505061573901</v>
      </c>
      <c r="N379">
        <f>(Table2[[#This Row],[1W Return vs Nifty]]-AVERAGE(Table2[1W Return vs Nifty]))/_xlfn.STDEV.P(Table2[1W Return vs Nifty])</f>
        <v>-0.21876609766320201</v>
      </c>
      <c r="O379">
        <v>412.34</v>
      </c>
      <c r="P379">
        <v>425.69463634426103</v>
      </c>
      <c r="Q379">
        <v>396.47059345551901</v>
      </c>
      <c r="R379">
        <v>34.118170171681399</v>
      </c>
      <c r="S379" s="1">
        <f>(Table2[[#This Row],[Close Price]]-Table2[[#This Row],[20D EMA]])/Table2[[#This Row],[20D EMA]]</f>
        <v>-5.1268370761992497E-2</v>
      </c>
      <c r="T379" s="1">
        <f>(Table2[[#This Row],[Close Price]]-Table2[[#This Row],[50D EMA]])/Table2[[#This Row],[50D EMA]]</f>
        <v>-8.1031409370084434E-2</v>
      </c>
      <c r="U379" s="1">
        <f>(Table2[[#This Row],[Close Price]]-Table2[[#This Row],[200D EMA]])/Table2[[#This Row],[200D EMA]]</f>
        <v>-1.3293781537697676E-2</v>
      </c>
      <c r="V379">
        <v>0.29382057141155699</v>
      </c>
      <c r="W379">
        <v>387.5</v>
      </c>
      <c r="X379">
        <v>407.9</v>
      </c>
      <c r="Y379">
        <v>387.5</v>
      </c>
      <c r="Z379">
        <v>407.9</v>
      </c>
      <c r="AA379">
        <v>387.5</v>
      </c>
      <c r="AB379">
        <v>423</v>
      </c>
      <c r="AC379" s="1">
        <f>(Table2[[#This Row],[Close Price]]/Table2[[#This Row],[Day Low]])-1</f>
        <v>9.5483870967740803E-3</v>
      </c>
      <c r="AD379" s="1">
        <f>(Table2[[#This Row],[Day High]]/Table2[[#This Row],[Close Price]])-1</f>
        <v>4.2689161554192223E-2</v>
      </c>
      <c r="AE379" s="1">
        <f>(Table2[[#This Row],[Close Price]]/Table2[[#This Row],[Current Week Low]])-1</f>
        <v>9.5483870967740803E-3</v>
      </c>
      <c r="AF379" s="1">
        <f>(Table2[[#This Row],[Current Week High]]/Table2[[#This Row],[Close Price]])-1</f>
        <v>4.2689161554192223E-2</v>
      </c>
      <c r="AG379" s="1">
        <f>(Table2[[#This Row],[Close Price]]/Table2[[#This Row],[Current Month Low]])-1</f>
        <v>9.5483870967740803E-3</v>
      </c>
      <c r="AH379" s="1">
        <f>(Table2[[#This Row],[Current Month High]]/Table2[[#This Row],[Close Price]])-1</f>
        <v>8.1288343558282294E-2</v>
      </c>
      <c r="AI379">
        <v>32.413087934560302</v>
      </c>
      <c r="AJ379">
        <v>46.242990654205599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-0.02</v>
      </c>
      <c r="AM379" t="s">
        <v>3181</v>
      </c>
      <c r="AN379">
        <v>-0.25</v>
      </c>
      <c r="AO379" t="s">
        <v>3181</v>
      </c>
      <c r="AP379">
        <v>7.3299957002357002E-2</v>
      </c>
      <c r="AQ379">
        <f>(Table2[[#This Row],[Sharpe Ratio]]-AVERAGE(Table2[Sharpe Ratio]))/_xlfn.STDEV.P(Table2[Sharpe Ratio])</f>
        <v>0.18498946001517588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541</v>
      </c>
      <c r="AT379">
        <f>_xlfn.RANK.AVG(Table2[[#This Row],[6M Return vs Nifty Z-Score]],Table2[6M Return vs Nifty Z-Score])</f>
        <v>319</v>
      </c>
      <c r="AU379">
        <f>_xlfn.RANK.AVG(Table2[[#This Row],[Sharpe Ratio Z-Score]],Table2[Sharpe Ratio Z-Score])</f>
        <v>294</v>
      </c>
      <c r="AV379">
        <f>(Table2[[#This Row],[Rank 1Y]]+Table2[[#This Row],[Rank 6M]]+Table2[[#This Row],[Rank Sharpe]])/3</f>
        <v>384.66666666666669</v>
      </c>
    </row>
    <row r="380" spans="1:48" x14ac:dyDescent="0.3">
      <c r="A380" t="s">
        <v>73</v>
      </c>
      <c r="B380" t="s">
        <v>74</v>
      </c>
      <c r="C380" t="s">
        <v>3137</v>
      </c>
      <c r="D380" t="s">
        <v>75</v>
      </c>
      <c r="E380">
        <v>313912.3490244</v>
      </c>
      <c r="F380">
        <v>10892</v>
      </c>
      <c r="G380">
        <v>2.7169122045037901</v>
      </c>
      <c r="H380">
        <f>(Table2[[#This Row],[1Y Return vs Nifty]]-AVERAGE(Table2[1Y Return vs Nifty]))/_xlfn.STDEV.P(Table2[1Y Return vs Nifty])</f>
        <v>-0.28884948863270055</v>
      </c>
      <c r="I380">
        <v>0.75298703351367502</v>
      </c>
      <c r="J380">
        <f>(Table2[[#This Row],[1M Return vs Nifty]]-AVERAGE(Table2[1M Return vs Nifty]))/_xlfn.STDEV.P(Table2[1M Return vs Nifty])</f>
        <v>0.20052296366992137</v>
      </c>
      <c r="K380">
        <v>5.7450165081647704</v>
      </c>
      <c r="L380">
        <f>(Table2[[#This Row],[6M Return vs Nifty]]-AVERAGE(Table2[6M Return vs Nifty]))/_xlfn.STDEV.P(Table2[6M Return vs Nifty])</f>
        <v>-7.2451873120484679E-3</v>
      </c>
      <c r="M380">
        <v>1.1793834574901301</v>
      </c>
      <c r="N380">
        <f>(Table2[[#This Row],[1W Return vs Nifty]]-AVERAGE(Table2[1W Return vs Nifty]))/_xlfn.STDEV.P(Table2[1W Return vs Nifty])</f>
        <v>-6.9291686418363222E-3</v>
      </c>
      <c r="O380">
        <v>11113.14</v>
      </c>
      <c r="P380">
        <v>11244.3122792223</v>
      </c>
      <c r="Q380">
        <v>10675.536486439099</v>
      </c>
      <c r="R380">
        <v>36.908569268271798</v>
      </c>
      <c r="S380" s="1">
        <f>(Table2[[#This Row],[Close Price]]-Table2[[#This Row],[20D EMA]])/Table2[[#This Row],[20D EMA]]</f>
        <v>-1.9898966448726411E-2</v>
      </c>
      <c r="T380" s="1">
        <f>(Table2[[#This Row],[Close Price]]-Table2[[#This Row],[50D EMA]])/Table2[[#This Row],[50D EMA]]</f>
        <v>-3.1332487970235162E-2</v>
      </c>
      <c r="U380" s="1">
        <f>(Table2[[#This Row],[Close Price]]-Table2[[#This Row],[200D EMA]])/Table2[[#This Row],[200D EMA]]</f>
        <v>2.0276593484165353E-2</v>
      </c>
      <c r="V380">
        <v>0.77878409733929899</v>
      </c>
      <c r="W380">
        <v>10840</v>
      </c>
      <c r="X380">
        <v>11074.75</v>
      </c>
      <c r="Y380">
        <v>10840</v>
      </c>
      <c r="Z380">
        <v>11109.95</v>
      </c>
      <c r="AA380">
        <v>10840</v>
      </c>
      <c r="AB380">
        <v>11306.9</v>
      </c>
      <c r="AC380" s="1">
        <f>(Table2[[#This Row],[Close Price]]/Table2[[#This Row],[Day Low]])-1</f>
        <v>4.7970479704797508E-3</v>
      </c>
      <c r="AD380" s="1">
        <f>(Table2[[#This Row],[Day High]]/Table2[[#This Row],[Close Price]])-1</f>
        <v>1.6778369445464625E-2</v>
      </c>
      <c r="AE380" s="1">
        <f>(Table2[[#This Row],[Close Price]]/Table2[[#This Row],[Current Week Low]])-1</f>
        <v>4.7970479704797508E-3</v>
      </c>
      <c r="AF380" s="1">
        <f>(Table2[[#This Row],[Current Week High]]/Table2[[#This Row],[Close Price]])-1</f>
        <v>2.0010099155343353E-2</v>
      </c>
      <c r="AG380" s="1">
        <f>(Table2[[#This Row],[Close Price]]/Table2[[#This Row],[Current Month Low]])-1</f>
        <v>4.7970479704797508E-3</v>
      </c>
      <c r="AH380" s="1">
        <f>(Table2[[#This Row],[Current Month High]]/Table2[[#This Row],[Close Price]])-1</f>
        <v>3.8092177745133959E-2</v>
      </c>
      <c r="AI380">
        <v>11.439588688945999</v>
      </c>
      <c r="AJ380">
        <v>27.465608744243699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0.05</v>
      </c>
      <c r="AM380" t="s">
        <v>3180</v>
      </c>
      <c r="AN380">
        <v>-0.94</v>
      </c>
      <c r="AO380" t="s">
        <v>3181</v>
      </c>
      <c r="AP380">
        <v>2.7935389953941001E-2</v>
      </c>
      <c r="AQ380">
        <f>(Table2[[#This Row],[Sharpe Ratio]]-AVERAGE(Table2[Sharpe Ratio]))/_xlfn.STDEV.P(Table2[Sharpe Ratio])</f>
        <v>-0.35008111856008178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412</v>
      </c>
      <c r="AT380">
        <f>_xlfn.RANK.AVG(Table2[[#This Row],[6M Return vs Nifty Z-Score]],Table2[6M Return vs Nifty Z-Score])</f>
        <v>312</v>
      </c>
      <c r="AU380">
        <f>_xlfn.RANK.AVG(Table2[[#This Row],[Sharpe Ratio Z-Score]],Table2[Sharpe Ratio Z-Score])</f>
        <v>433</v>
      </c>
      <c r="AV380">
        <f>(Table2[[#This Row],[Rank 1Y]]+Table2[[#This Row],[Rank 6M]]+Table2[[#This Row],[Rank Sharpe]])/3</f>
        <v>385.66666666666669</v>
      </c>
    </row>
    <row r="381" spans="1:48" x14ac:dyDescent="0.3">
      <c r="A381" t="s">
        <v>299</v>
      </c>
      <c r="B381" t="s">
        <v>300</v>
      </c>
      <c r="C381" t="s">
        <v>3130</v>
      </c>
      <c r="D381" t="s">
        <v>301</v>
      </c>
      <c r="E381">
        <v>84676.177322400006</v>
      </c>
      <c r="F381">
        <v>321</v>
      </c>
      <c r="G381">
        <v>49.891338863441099</v>
      </c>
      <c r="H381">
        <f>(Table2[[#This Row],[1Y Return vs Nifty]]-AVERAGE(Table2[1Y Return vs Nifty]))/_xlfn.STDEV.P(Table2[1Y Return vs Nifty])</f>
        <v>0.61189988358081226</v>
      </c>
      <c r="I381">
        <v>-10.2210821569481</v>
      </c>
      <c r="J381">
        <f>(Table2[[#This Row],[1M Return vs Nifty]]-AVERAGE(Table2[1M Return vs Nifty]))/_xlfn.STDEV.P(Table2[1M Return vs Nifty])</f>
        <v>-1.0133839316441702</v>
      </c>
      <c r="K381">
        <v>-10.513004340992399</v>
      </c>
      <c r="L381">
        <f>(Table2[[#This Row],[6M Return vs Nifty]]-AVERAGE(Table2[6M Return vs Nifty]))/_xlfn.STDEV.P(Table2[6M Return vs Nifty])</f>
        <v>-0.55454713362639318</v>
      </c>
      <c r="M381">
        <v>-2.3979098016562799</v>
      </c>
      <c r="N381">
        <f>(Table2[[#This Row],[1W Return vs Nifty]]-AVERAGE(Table2[1W Return vs Nifty]))/_xlfn.STDEV.P(Table2[1W Return vs Nifty])</f>
        <v>-0.73635133253239193</v>
      </c>
      <c r="O381">
        <v>347.3</v>
      </c>
      <c r="P381">
        <v>370.03295254510999</v>
      </c>
      <c r="Q381">
        <v>343.380199846621</v>
      </c>
      <c r="R381">
        <v>19.717197980047601</v>
      </c>
      <c r="S381" s="1">
        <f>(Table2[[#This Row],[Close Price]]-Table2[[#This Row],[20D EMA]])/Table2[[#This Row],[20D EMA]]</f>
        <v>-7.5727037143679843E-2</v>
      </c>
      <c r="T381" s="1">
        <f>(Table2[[#This Row],[Close Price]]-Table2[[#This Row],[50D EMA]])/Table2[[#This Row],[50D EMA]]</f>
        <v>-0.13250969192840328</v>
      </c>
      <c r="U381" s="1">
        <f>(Table2[[#This Row],[Close Price]]-Table2[[#This Row],[200D EMA]])/Table2[[#This Row],[200D EMA]]</f>
        <v>-6.5176151265034066E-2</v>
      </c>
      <c r="V381">
        <v>0.59460858754663903</v>
      </c>
      <c r="W381">
        <v>319.25</v>
      </c>
      <c r="X381">
        <v>331.1</v>
      </c>
      <c r="Y381">
        <v>315.5</v>
      </c>
      <c r="Z381">
        <v>331.1</v>
      </c>
      <c r="AA381">
        <v>315.5</v>
      </c>
      <c r="AB381">
        <v>350</v>
      </c>
      <c r="AC381" s="1">
        <f>(Table2[[#This Row],[Close Price]]/Table2[[#This Row],[Day Low]])-1</f>
        <v>5.4815974941269108E-3</v>
      </c>
      <c r="AD381" s="1">
        <f>(Table2[[#This Row],[Day High]]/Table2[[#This Row],[Close Price]])-1</f>
        <v>3.1464174454828742E-2</v>
      </c>
      <c r="AE381" s="1">
        <f>(Table2[[#This Row],[Close Price]]/Table2[[#This Row],[Current Week Low]])-1</f>
        <v>1.7432646592709933E-2</v>
      </c>
      <c r="AF381" s="1">
        <f>(Table2[[#This Row],[Current Week High]]/Table2[[#This Row],[Close Price]])-1</f>
        <v>3.1464174454828742E-2</v>
      </c>
      <c r="AG381" s="1">
        <f>(Table2[[#This Row],[Close Price]]/Table2[[#This Row],[Current Month Low]])-1</f>
        <v>1.7432646592709933E-2</v>
      </c>
      <c r="AH381" s="1">
        <f>(Table2[[#This Row],[Current Month High]]/Table2[[#This Row],[Close Price]])-1</f>
        <v>9.0342679127725756E-2</v>
      </c>
      <c r="AI381">
        <v>43.411214953270999</v>
      </c>
      <c r="AJ381">
        <v>81.818181818181799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-0.26</v>
      </c>
      <c r="AM381" t="s">
        <v>3181</v>
      </c>
      <c r="AN381">
        <v>-4.09</v>
      </c>
      <c r="AO381" t="s">
        <v>3181</v>
      </c>
      <c r="AP381">
        <v>3.1198274397620002E-3</v>
      </c>
      <c r="AQ381">
        <f>(Table2[[#This Row],[Sharpe Ratio]]-AVERAGE(Table2[Sharpe Ratio]))/_xlfn.STDEV.P(Table2[Sharpe Ratio])</f>
        <v>-0.64277822240240456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147</v>
      </c>
      <c r="AT381">
        <f>_xlfn.RANK.AVG(Table2[[#This Row],[6M Return vs Nifty Z-Score]],Table2[6M Return vs Nifty Z-Score])</f>
        <v>506</v>
      </c>
      <c r="AU381">
        <f>_xlfn.RANK.AVG(Table2[[#This Row],[Sharpe Ratio Z-Score]],Table2[Sharpe Ratio Z-Score])</f>
        <v>505</v>
      </c>
      <c r="AV381">
        <f>(Table2[[#This Row],[Rank 1Y]]+Table2[[#This Row],[Rank 6M]]+Table2[[#This Row],[Rank Sharpe]])/3</f>
        <v>386</v>
      </c>
    </row>
    <row r="382" spans="1:48" x14ac:dyDescent="0.3">
      <c r="A382" t="s">
        <v>421</v>
      </c>
      <c r="B382" t="s">
        <v>422</v>
      </c>
      <c r="C382" t="s">
        <v>574</v>
      </c>
      <c r="D382" t="s">
        <v>423</v>
      </c>
      <c r="E382">
        <v>52542.777329279998</v>
      </c>
      <c r="F382">
        <v>47107.199999999997</v>
      </c>
      <c r="G382">
        <v>0.49852590996088197</v>
      </c>
      <c r="H382">
        <f>(Table2[[#This Row],[1Y Return vs Nifty]]-AVERAGE(Table2[1Y Return vs Nifty]))/_xlfn.STDEV.P(Table2[1Y Return vs Nifty])</f>
        <v>-0.33120739743323113</v>
      </c>
      <c r="I382">
        <v>9.5411688069494893</v>
      </c>
      <c r="J382">
        <f>(Table2[[#This Row],[1M Return vs Nifty]]-AVERAGE(Table2[1M Return vs Nifty]))/_xlfn.STDEV.P(Table2[1M Return vs Nifty])</f>
        <v>1.1726358843101148</v>
      </c>
      <c r="K382">
        <v>25.738124192462401</v>
      </c>
      <c r="L382">
        <f>(Table2[[#This Row],[6M Return vs Nifty]]-AVERAGE(Table2[6M Return vs Nifty]))/_xlfn.STDEV.P(Table2[6M Return vs Nifty])</f>
        <v>0.66579286879646193</v>
      </c>
      <c r="M382">
        <v>11.495790373550699</v>
      </c>
      <c r="N382">
        <f>(Table2[[#This Row],[1W Return vs Nifty]]-AVERAGE(Table2[1W Return vs Nifty]))/_xlfn.STDEV.P(Table2[1W Return vs Nifty])</f>
        <v>2.096621004956166</v>
      </c>
      <c r="O382">
        <v>44675.78</v>
      </c>
      <c r="P382">
        <v>43525.009750070101</v>
      </c>
      <c r="Q382">
        <v>40516.3540545289</v>
      </c>
      <c r="R382">
        <v>71.157613162778404</v>
      </c>
      <c r="S382" s="1">
        <f>(Table2[[#This Row],[Close Price]]-Table2[[#This Row],[20D EMA]])/Table2[[#This Row],[20D EMA]]</f>
        <v>5.4423672065714315E-2</v>
      </c>
      <c r="T382" s="1">
        <f>(Table2[[#This Row],[Close Price]]-Table2[[#This Row],[50D EMA]])/Table2[[#This Row],[50D EMA]]</f>
        <v>8.2301882768082008E-2</v>
      </c>
      <c r="U382" s="1">
        <f>(Table2[[#This Row],[Close Price]]-Table2[[#This Row],[200D EMA]])/Table2[[#This Row],[200D EMA]]</f>
        <v>0.16267124965392527</v>
      </c>
      <c r="V382">
        <v>1.4166577024254501</v>
      </c>
      <c r="W382">
        <v>47021.4</v>
      </c>
      <c r="X382">
        <v>48000</v>
      </c>
      <c r="Y382">
        <v>47021.4</v>
      </c>
      <c r="Z382">
        <v>48393.7</v>
      </c>
      <c r="AA382">
        <v>42621.05</v>
      </c>
      <c r="AB382">
        <v>48393.7</v>
      </c>
      <c r="AC382" s="1">
        <f>(Table2[[#This Row],[Close Price]]/Table2[[#This Row],[Day Low]])-1</f>
        <v>1.8247010935446006E-3</v>
      </c>
      <c r="AD382" s="1">
        <f>(Table2[[#This Row],[Day High]]/Table2[[#This Row],[Close Price]])-1</f>
        <v>1.895251681271648E-2</v>
      </c>
      <c r="AE382" s="1">
        <f>(Table2[[#This Row],[Close Price]]/Table2[[#This Row],[Current Week Low]])-1</f>
        <v>1.8247010935446006E-3</v>
      </c>
      <c r="AF382" s="1">
        <f>(Table2[[#This Row],[Current Week High]]/Table2[[#This Row],[Close Price]])-1</f>
        <v>2.7310050268324115E-2</v>
      </c>
      <c r="AG382" s="1">
        <f>(Table2[[#This Row],[Close Price]]/Table2[[#This Row],[Current Month Low]])-1</f>
        <v>0.10525667481209378</v>
      </c>
      <c r="AH382" s="1">
        <f>(Table2[[#This Row],[Current Month High]]/Table2[[#This Row],[Close Price]])-1</f>
        <v>2.7310050268324115E-2</v>
      </c>
      <c r="AI382">
        <v>2.7310050268324102</v>
      </c>
      <c r="AJ382">
        <v>42.4467153814402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0.21</v>
      </c>
      <c r="AM382" t="s">
        <v>3180</v>
      </c>
      <c r="AN382">
        <v>9.4499999999999993</v>
      </c>
      <c r="AO382" t="s">
        <v>3180</v>
      </c>
      <c r="AP382">
        <v>-1.4983103885178E-2</v>
      </c>
      <c r="AQ382">
        <f>(Table2[[#This Row],[Sharpe Ratio]]-AVERAGE(Table2[Sharpe Ratio]))/_xlfn.STDEV.P(Table2[Sharpe Ratio])</f>
        <v>-0.85630050572114336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2.7475418549083681</v>
      </c>
      <c r="AS382">
        <f>_xlfn.RANK.AVG(Table2[[#This Row],[1Y Return vs Nifty Z-Score]],Table2[1Y Return vs Nifty Z-Score])</f>
        <v>426</v>
      </c>
      <c r="AT382">
        <f>_xlfn.RANK.AVG(Table2[[#This Row],[6M Return vs Nifty Z-Score]],Table2[6M Return vs Nifty Z-Score])</f>
        <v>144</v>
      </c>
      <c r="AU382">
        <f>_xlfn.RANK.AVG(Table2[[#This Row],[Sharpe Ratio Z-Score]],Table2[Sharpe Ratio Z-Score])</f>
        <v>591</v>
      </c>
      <c r="AV382">
        <f>(Table2[[#This Row],[Rank 1Y]]+Table2[[#This Row],[Rank 6M]]+Table2[[#This Row],[Rank Sharpe]])/3</f>
        <v>387</v>
      </c>
    </row>
    <row r="383" spans="1:48" x14ac:dyDescent="0.3">
      <c r="A383" t="s">
        <v>199</v>
      </c>
      <c r="B383" t="s">
        <v>200</v>
      </c>
      <c r="C383" t="s">
        <v>3133</v>
      </c>
      <c r="D383" t="s">
        <v>51</v>
      </c>
      <c r="E383">
        <v>123170.41914165999</v>
      </c>
      <c r="F383">
        <v>1525.15</v>
      </c>
      <c r="G383">
        <v>0.286448619553485</v>
      </c>
      <c r="H383">
        <f>(Table2[[#This Row],[1Y Return vs Nifty]]-AVERAGE(Table2[1Y Return vs Nifty]))/_xlfn.STDEV.P(Table2[1Y Return vs Nifty])</f>
        <v>-0.33525680512558759</v>
      </c>
      <c r="I383">
        <v>1.3521033913198499</v>
      </c>
      <c r="J383">
        <f>(Table2[[#This Row],[1M Return vs Nifty]]-AVERAGE(Table2[1M Return vs Nifty]))/_xlfn.STDEV.P(Table2[1M Return vs Nifty])</f>
        <v>0.26679477818230807</v>
      </c>
      <c r="K383">
        <v>-0.47830898528408899</v>
      </c>
      <c r="L383">
        <f>(Table2[[#This Row],[6M Return vs Nifty]]-AVERAGE(Table2[6M Return vs Nifty]))/_xlfn.STDEV.P(Table2[6M Return vs Nifty])</f>
        <v>-0.21674412858624501</v>
      </c>
      <c r="M383">
        <v>-0.23157226447047299</v>
      </c>
      <c r="N383">
        <f>(Table2[[#This Row],[1W Return vs Nifty]]-AVERAGE(Table2[1W Return vs Nifty]))/_xlfn.STDEV.P(Table2[1W Return vs Nifty])</f>
        <v>-0.29462780034748542</v>
      </c>
      <c r="O383">
        <v>1556.71</v>
      </c>
      <c r="P383">
        <v>1571.03052885956</v>
      </c>
      <c r="Q383">
        <v>1489.8588684961801</v>
      </c>
      <c r="R383">
        <v>41.7152370982609</v>
      </c>
      <c r="S383" s="1">
        <f>(Table2[[#This Row],[Close Price]]-Table2[[#This Row],[20D EMA]])/Table2[[#This Row],[20D EMA]]</f>
        <v>-2.0273525576375781E-2</v>
      </c>
      <c r="T383" s="1">
        <f>(Table2[[#This Row],[Close Price]]-Table2[[#This Row],[50D EMA]])/Table2[[#This Row],[50D EMA]]</f>
        <v>-2.9204097575917552E-2</v>
      </c>
      <c r="U383" s="1">
        <f>(Table2[[#This Row],[Close Price]]-Table2[[#This Row],[200D EMA]])/Table2[[#This Row],[200D EMA]]</f>
        <v>2.3687566822649338E-2</v>
      </c>
      <c r="V383">
        <v>2.01559563649064</v>
      </c>
      <c r="W383">
        <v>1521.95</v>
      </c>
      <c r="X383">
        <v>1556.95</v>
      </c>
      <c r="Y383">
        <v>1521.95</v>
      </c>
      <c r="Z383">
        <v>1599.75</v>
      </c>
      <c r="AA383">
        <v>1521.95</v>
      </c>
      <c r="AB383">
        <v>1612.35</v>
      </c>
      <c r="AC383" s="1">
        <f>(Table2[[#This Row],[Close Price]]/Table2[[#This Row],[Day Low]])-1</f>
        <v>2.1025657873123826E-3</v>
      </c>
      <c r="AD383" s="1">
        <f>(Table2[[#This Row],[Day High]]/Table2[[#This Row],[Close Price]])-1</f>
        <v>2.0850408156574796E-2</v>
      </c>
      <c r="AE383" s="1">
        <f>(Table2[[#This Row],[Close Price]]/Table2[[#This Row],[Current Week Low]])-1</f>
        <v>2.1025657873123826E-3</v>
      </c>
      <c r="AF383" s="1">
        <f>(Table2[[#This Row],[Current Week High]]/Table2[[#This Row],[Close Price]])-1</f>
        <v>4.8913221650329408E-2</v>
      </c>
      <c r="AG383" s="1">
        <f>(Table2[[#This Row],[Close Price]]/Table2[[#This Row],[Current Month Low]])-1</f>
        <v>2.1025657873123826E-3</v>
      </c>
      <c r="AH383" s="1">
        <f>(Table2[[#This Row],[Current Month High]]/Table2[[#This Row],[Close Price]])-1</f>
        <v>5.7174704127462839E-2</v>
      </c>
      <c r="AI383">
        <v>11.598859128610201</v>
      </c>
      <c r="AJ383">
        <v>30.964750332746501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-0.03</v>
      </c>
      <c r="AM383" t="s">
        <v>3181</v>
      </c>
      <c r="AN383">
        <v>2.4300000000000002</v>
      </c>
      <c r="AO383" t="s">
        <v>3180</v>
      </c>
      <c r="AP383">
        <v>5.8500585597845003E-2</v>
      </c>
      <c r="AQ383">
        <f>(Table2[[#This Row],[Sharpe Ratio]]-AVERAGE(Table2[Sharpe Ratio]))/_xlfn.STDEV.P(Table2[Sharpe Ratio])</f>
        <v>1.0432339002403942E-2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430</v>
      </c>
      <c r="AT383">
        <f>_xlfn.RANK.AVG(Table2[[#This Row],[6M Return vs Nifty Z-Score]],Table2[6M Return vs Nifty Z-Score])</f>
        <v>382</v>
      </c>
      <c r="AU383">
        <f>_xlfn.RANK.AVG(Table2[[#This Row],[Sharpe Ratio Z-Score]],Table2[Sharpe Ratio Z-Score])</f>
        <v>350</v>
      </c>
      <c r="AV383">
        <f>(Table2[[#This Row],[Rank 1Y]]+Table2[[#This Row],[Rank 6M]]+Table2[[#This Row],[Rank Sharpe]])/3</f>
        <v>387.33333333333331</v>
      </c>
    </row>
    <row r="384" spans="1:48" x14ac:dyDescent="0.3">
      <c r="A384" t="s">
        <v>176</v>
      </c>
      <c r="B384" t="s">
        <v>177</v>
      </c>
      <c r="C384" t="s">
        <v>3136</v>
      </c>
      <c r="D384" t="s">
        <v>178</v>
      </c>
      <c r="E384">
        <v>145707.508520445</v>
      </c>
      <c r="F384">
        <v>651.65</v>
      </c>
      <c r="G384">
        <v>13.5189490985742</v>
      </c>
      <c r="H384">
        <f>(Table2[[#This Row],[1Y Return vs Nifty]]-AVERAGE(Table2[1Y Return vs Nifty]))/_xlfn.STDEV.P(Table2[1Y Return vs Nifty])</f>
        <v>-8.2595197058437861E-2</v>
      </c>
      <c r="I384">
        <v>-7.6923568564505098</v>
      </c>
      <c r="J384">
        <f>(Table2[[#This Row],[1M Return vs Nifty]]-AVERAGE(Table2[1M Return vs Nifty]))/_xlfn.STDEV.P(Table2[1M Return vs Nifty])</f>
        <v>-0.73366662484085343</v>
      </c>
      <c r="K384">
        <v>-5.4243928264599903</v>
      </c>
      <c r="L384">
        <f>(Table2[[#This Row],[6M Return vs Nifty]]-AVERAGE(Table2[6M Return vs Nifty]))/_xlfn.STDEV.P(Table2[6M Return vs Nifty])</f>
        <v>-0.38324664067090836</v>
      </c>
      <c r="M384">
        <v>-1.54165096426893</v>
      </c>
      <c r="N384">
        <f>(Table2[[#This Row],[1W Return vs Nifty]]-AVERAGE(Table2[1W Return vs Nifty]))/_xlfn.STDEV.P(Table2[1W Return vs Nifty])</f>
        <v>-0.56175726691571837</v>
      </c>
      <c r="O384">
        <v>687.05</v>
      </c>
      <c r="P384">
        <v>694.63896237855795</v>
      </c>
      <c r="Q384">
        <v>645.28357276119505</v>
      </c>
      <c r="R384">
        <v>33.428969340053698</v>
      </c>
      <c r="S384" s="1">
        <f>(Table2[[#This Row],[Close Price]]-Table2[[#This Row],[20D EMA]])/Table2[[#This Row],[20D EMA]]</f>
        <v>-5.1524634306091228E-2</v>
      </c>
      <c r="T384" s="1">
        <f>(Table2[[#This Row],[Close Price]]-Table2[[#This Row],[50D EMA]])/Table2[[#This Row],[50D EMA]]</f>
        <v>-6.1886770980073877E-2</v>
      </c>
      <c r="U384" s="1">
        <f>(Table2[[#This Row],[Close Price]]-Table2[[#This Row],[200D EMA]])/Table2[[#This Row],[200D EMA]]</f>
        <v>9.8660922229318899E-3</v>
      </c>
      <c r="V384">
        <v>1.13058266687514</v>
      </c>
      <c r="W384">
        <v>648.15</v>
      </c>
      <c r="X384">
        <v>673.5</v>
      </c>
      <c r="Y384">
        <v>638.70000000000005</v>
      </c>
      <c r="Z384">
        <v>673.5</v>
      </c>
      <c r="AA384">
        <v>638.70000000000005</v>
      </c>
      <c r="AB384">
        <v>714.25</v>
      </c>
      <c r="AC384" s="1">
        <f>(Table2[[#This Row],[Close Price]]/Table2[[#This Row],[Day Low]])-1</f>
        <v>5.3999845714727268E-3</v>
      </c>
      <c r="AD384" s="1">
        <f>(Table2[[#This Row],[Day High]]/Table2[[#This Row],[Close Price]])-1</f>
        <v>3.3530269316350836E-2</v>
      </c>
      <c r="AE384" s="1">
        <f>(Table2[[#This Row],[Close Price]]/Table2[[#This Row],[Current Week Low]])-1</f>
        <v>2.0275559730702941E-2</v>
      </c>
      <c r="AF384" s="1">
        <f>(Table2[[#This Row],[Current Week High]]/Table2[[#This Row],[Close Price]])-1</f>
        <v>3.3530269316350836E-2</v>
      </c>
      <c r="AG384" s="1">
        <f>(Table2[[#This Row],[Close Price]]/Table2[[#This Row],[Current Month Low]])-1</f>
        <v>2.0275559730702941E-2</v>
      </c>
      <c r="AH384" s="1">
        <f>(Table2[[#This Row],[Current Month High]]/Table2[[#This Row],[Close Price]])-1</f>
        <v>9.6063837949819764E-2</v>
      </c>
      <c r="AI384">
        <v>18.568249827361299</v>
      </c>
      <c r="AJ384">
        <v>35.5768230521169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-0.04</v>
      </c>
      <c r="AM384" t="s">
        <v>3181</v>
      </c>
      <c r="AN384">
        <v>-3.99</v>
      </c>
      <c r="AO384" t="s">
        <v>3181</v>
      </c>
      <c r="AP384">
        <v>3.8217526187501002E-2</v>
      </c>
      <c r="AQ384">
        <f>(Table2[[#This Row],[Sharpe Ratio]]-AVERAGE(Table2[Sharpe Ratio]))/_xlfn.STDEV.P(Table2[Sharpe Ratio])</f>
        <v>-0.22880433931497549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324</v>
      </c>
      <c r="AT384">
        <f>_xlfn.RANK.AVG(Table2[[#This Row],[6M Return vs Nifty Z-Score]],Table2[6M Return vs Nifty Z-Score])</f>
        <v>432</v>
      </c>
      <c r="AU384">
        <f>_xlfn.RANK.AVG(Table2[[#This Row],[Sharpe Ratio Z-Score]],Table2[Sharpe Ratio Z-Score])</f>
        <v>407</v>
      </c>
      <c r="AV384">
        <f>(Table2[[#This Row],[Rank 1Y]]+Table2[[#This Row],[Rank 6M]]+Table2[[#This Row],[Rank Sharpe]])/3</f>
        <v>387.66666666666669</v>
      </c>
    </row>
    <row r="385" spans="1:48" x14ac:dyDescent="0.3">
      <c r="A385" t="s">
        <v>1571</v>
      </c>
      <c r="B385" t="s">
        <v>1572</v>
      </c>
      <c r="C385" t="s">
        <v>574</v>
      </c>
      <c r="D385" t="s">
        <v>423</v>
      </c>
      <c r="E385">
        <v>6102.5211047900002</v>
      </c>
      <c r="F385">
        <v>853.9</v>
      </c>
      <c r="G385">
        <v>-18.1149222710945</v>
      </c>
      <c r="H385">
        <f>(Table2[[#This Row],[1Y Return vs Nifty]]-AVERAGE(Table2[1Y Return vs Nifty]))/_xlfn.STDEV.P(Table2[1Y Return vs Nifty])</f>
        <v>-0.68661292011249864</v>
      </c>
      <c r="I385">
        <v>-3.9754218050528798</v>
      </c>
      <c r="J385">
        <f>(Table2[[#This Row],[1M Return vs Nifty]]-AVERAGE(Table2[1M Return vs Nifty]))/_xlfn.STDEV.P(Table2[1M Return vs Nifty])</f>
        <v>-0.32251438859945236</v>
      </c>
      <c r="K385">
        <v>-5.6818820805116497</v>
      </c>
      <c r="L385">
        <f>(Table2[[#This Row],[6M Return vs Nifty]]-AVERAGE(Table2[6M Return vs Nifty]))/_xlfn.STDEV.P(Table2[6M Return vs Nifty])</f>
        <v>-0.39191463114803998</v>
      </c>
      <c r="M385">
        <v>-0.23878804896075601</v>
      </c>
      <c r="N385">
        <f>(Table2[[#This Row],[1W Return vs Nifty]]-AVERAGE(Table2[1W Return vs Nifty]))/_xlfn.STDEV.P(Table2[1W Return vs Nifty])</f>
        <v>-0.29609912314821274</v>
      </c>
      <c r="O385">
        <v>881.62</v>
      </c>
      <c r="P385">
        <v>900.72811414761497</v>
      </c>
      <c r="Q385">
        <v>869.13952913624803</v>
      </c>
      <c r="R385">
        <v>37.589241455706002</v>
      </c>
      <c r="S385" s="1">
        <f>(Table2[[#This Row],[Close Price]]-Table2[[#This Row],[20D EMA]])/Table2[[#This Row],[20D EMA]]</f>
        <v>-3.144211791928498E-2</v>
      </c>
      <c r="T385" s="1">
        <f>(Table2[[#This Row],[Close Price]]-Table2[[#This Row],[50D EMA]])/Table2[[#This Row],[50D EMA]]</f>
        <v>-5.1989177879642176E-2</v>
      </c>
      <c r="U385" s="1">
        <f>(Table2[[#This Row],[Close Price]]-Table2[[#This Row],[200D EMA]])/Table2[[#This Row],[200D EMA]]</f>
        <v>-1.7534042147862167E-2</v>
      </c>
      <c r="V385">
        <v>0.54962321645814805</v>
      </c>
      <c r="W385">
        <v>851</v>
      </c>
      <c r="X385">
        <v>877.95</v>
      </c>
      <c r="Y385">
        <v>851</v>
      </c>
      <c r="Z385">
        <v>877.95</v>
      </c>
      <c r="AA385">
        <v>851</v>
      </c>
      <c r="AB385">
        <v>912.95</v>
      </c>
      <c r="AC385" s="1">
        <f>(Table2[[#This Row],[Close Price]]/Table2[[#This Row],[Day Low]])-1</f>
        <v>3.4077555816685035E-3</v>
      </c>
      <c r="AD385" s="1">
        <f>(Table2[[#This Row],[Day High]]/Table2[[#This Row],[Close Price]])-1</f>
        <v>2.8164890502400786E-2</v>
      </c>
      <c r="AE385" s="1">
        <f>(Table2[[#This Row],[Close Price]]/Table2[[#This Row],[Current Week Low]])-1</f>
        <v>3.4077555816685035E-3</v>
      </c>
      <c r="AF385" s="1">
        <f>(Table2[[#This Row],[Current Week High]]/Table2[[#This Row],[Close Price]])-1</f>
        <v>2.8164890502400786E-2</v>
      </c>
      <c r="AG385" s="1">
        <f>(Table2[[#This Row],[Close Price]]/Table2[[#This Row],[Current Month Low]])-1</f>
        <v>3.4077555816685035E-3</v>
      </c>
      <c r="AH385" s="1">
        <f>(Table2[[#This Row],[Current Month High]]/Table2[[#This Row],[Close Price]])-1</f>
        <v>6.9153296638950756E-2</v>
      </c>
      <c r="AI385">
        <v>32.099777491509499</v>
      </c>
      <c r="AJ385">
        <v>24.348332605213301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-0.03</v>
      </c>
      <c r="AM385" t="s">
        <v>3181</v>
      </c>
      <c r="AN385">
        <v>1.89</v>
      </c>
      <c r="AO385" t="s">
        <v>3180</v>
      </c>
      <c r="AP385">
        <v>0.12398258718525</v>
      </c>
      <c r="AQ385">
        <f>(Table2[[#This Row],[Sharpe Ratio]]-AVERAGE(Table2[Sharpe Ratio]))/_xlfn.STDEV.P(Table2[Sharpe Ratio])</f>
        <v>0.78278606692941033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577</v>
      </c>
      <c r="AT385">
        <f>_xlfn.RANK.AVG(Table2[[#This Row],[6M Return vs Nifty Z-Score]],Table2[6M Return vs Nifty Z-Score])</f>
        <v>436</v>
      </c>
      <c r="AU385">
        <f>_xlfn.RANK.AVG(Table2[[#This Row],[Sharpe Ratio Z-Score]],Table2[Sharpe Ratio Z-Score])</f>
        <v>156</v>
      </c>
      <c r="AV385">
        <f>(Table2[[#This Row],[Rank 1Y]]+Table2[[#This Row],[Rank 6M]]+Table2[[#This Row],[Rank Sharpe]])/3</f>
        <v>389.66666666666669</v>
      </c>
    </row>
    <row r="386" spans="1:48" x14ac:dyDescent="0.3">
      <c r="A386" t="s">
        <v>1619</v>
      </c>
      <c r="B386" t="s">
        <v>1620</v>
      </c>
      <c r="C386" t="s">
        <v>3143</v>
      </c>
      <c r="D386" t="s">
        <v>284</v>
      </c>
      <c r="E386">
        <v>5615.25875</v>
      </c>
      <c r="F386">
        <v>586.45000000000005</v>
      </c>
      <c r="G386">
        <v>-13.1612137760737</v>
      </c>
      <c r="H386">
        <f>(Table2[[#This Row],[1Y Return vs Nifty]]-AVERAGE(Table2[1Y Return vs Nifty]))/_xlfn.STDEV.P(Table2[1Y Return vs Nifty])</f>
        <v>-0.59202671879459912</v>
      </c>
      <c r="I386">
        <v>-3.3720027813645599</v>
      </c>
      <c r="J386">
        <f>(Table2[[#This Row],[1M Return vs Nifty]]-AVERAGE(Table2[1M Return vs Nifty]))/_xlfn.STDEV.P(Table2[1M Return vs Nifty])</f>
        <v>-0.25576663068886762</v>
      </c>
      <c r="K386">
        <v>10.786713788550401</v>
      </c>
      <c r="L386">
        <f>(Table2[[#This Row],[6M Return vs Nifty]]-AVERAGE(Table2[6M Return vs Nifty]))/_xlfn.STDEV.P(Table2[6M Return vs Nifty])</f>
        <v>0.16247600814489058</v>
      </c>
      <c r="M386">
        <v>1.65318938128194</v>
      </c>
      <c r="N386">
        <f>(Table2[[#This Row],[1W Return vs Nifty]]-AVERAGE(Table2[1W Return vs Nifty]))/_xlfn.STDEV.P(Table2[1W Return vs Nifty])</f>
        <v>8.9681457650191962E-2</v>
      </c>
      <c r="O386">
        <v>598.76</v>
      </c>
      <c r="P386">
        <v>612.30229725084405</v>
      </c>
      <c r="Q386">
        <v>582.86812500234305</v>
      </c>
      <c r="R386">
        <v>44.045821242036602</v>
      </c>
      <c r="S386" s="1">
        <f>(Table2[[#This Row],[Close Price]]-Table2[[#This Row],[20D EMA]])/Table2[[#This Row],[20D EMA]]</f>
        <v>-2.0559155588215555E-2</v>
      </c>
      <c r="T386" s="1">
        <f>(Table2[[#This Row],[Close Price]]-Table2[[#This Row],[50D EMA]])/Table2[[#This Row],[50D EMA]]</f>
        <v>-4.2221460489234454E-2</v>
      </c>
      <c r="U386" s="1">
        <f>(Table2[[#This Row],[Close Price]]-Table2[[#This Row],[200D EMA]])/Table2[[#This Row],[200D EMA]]</f>
        <v>6.1452579820565718E-3</v>
      </c>
      <c r="V386">
        <v>0.657962012330501</v>
      </c>
      <c r="W386">
        <v>577.9</v>
      </c>
      <c r="X386">
        <v>596.79999999999995</v>
      </c>
      <c r="Y386">
        <v>577.9</v>
      </c>
      <c r="Z386">
        <v>606.9</v>
      </c>
      <c r="AA386">
        <v>577.04999999999995</v>
      </c>
      <c r="AB386">
        <v>621</v>
      </c>
      <c r="AC386" s="1">
        <f>(Table2[[#This Row],[Close Price]]/Table2[[#This Row],[Day Low]])-1</f>
        <v>1.4794947222702914E-2</v>
      </c>
      <c r="AD386" s="1">
        <f>(Table2[[#This Row],[Day High]]/Table2[[#This Row],[Close Price]])-1</f>
        <v>1.7648563389888183E-2</v>
      </c>
      <c r="AE386" s="1">
        <f>(Table2[[#This Row],[Close Price]]/Table2[[#This Row],[Current Week Low]])-1</f>
        <v>1.4794947222702914E-2</v>
      </c>
      <c r="AF386" s="1">
        <f>(Table2[[#This Row],[Current Week High]]/Table2[[#This Row],[Close Price]])-1</f>
        <v>3.4870832978088462E-2</v>
      </c>
      <c r="AG386" s="1">
        <f>(Table2[[#This Row],[Close Price]]/Table2[[#This Row],[Current Month Low]])-1</f>
        <v>1.6289749588423996E-2</v>
      </c>
      <c r="AH386" s="1">
        <f>(Table2[[#This Row],[Current Month High]]/Table2[[#This Row],[Close Price]])-1</f>
        <v>5.8913803393298547E-2</v>
      </c>
      <c r="AI386">
        <v>23.932134026771202</v>
      </c>
      <c r="AJ386">
        <v>34.831589837912396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-0.05</v>
      </c>
      <c r="AM386" t="s">
        <v>3181</v>
      </c>
      <c r="AN386">
        <v>7.94</v>
      </c>
      <c r="AO386" t="s">
        <v>3180</v>
      </c>
      <c r="AP386">
        <v>5.0583024625930999E-2</v>
      </c>
      <c r="AQ386">
        <f>(Table2[[#This Row],[Sharpe Ratio]]-AVERAGE(Table2[Sharpe Ratio]))/_xlfn.STDEV.P(Table2[Sharpe Ratio])</f>
        <v>-8.2954509055144759E-2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534</v>
      </c>
      <c r="AT386">
        <f>_xlfn.RANK.AVG(Table2[[#This Row],[6M Return vs Nifty Z-Score]],Table2[6M Return vs Nifty Z-Score])</f>
        <v>266</v>
      </c>
      <c r="AU386">
        <f>_xlfn.RANK.AVG(Table2[[#This Row],[Sharpe Ratio Z-Score]],Table2[Sharpe Ratio Z-Score])</f>
        <v>373</v>
      </c>
      <c r="AV386">
        <f>(Table2[[#This Row],[Rank 1Y]]+Table2[[#This Row],[Rank 6M]]+Table2[[#This Row],[Rank Sharpe]])/3</f>
        <v>391</v>
      </c>
    </row>
    <row r="387" spans="1:48" x14ac:dyDescent="0.3">
      <c r="A387" t="s">
        <v>209</v>
      </c>
      <c r="B387" t="s">
        <v>210</v>
      </c>
      <c r="C387" t="s">
        <v>3129</v>
      </c>
      <c r="D387" t="s">
        <v>34</v>
      </c>
      <c r="E387">
        <v>119216.300518964</v>
      </c>
      <c r="F387">
        <v>103.73</v>
      </c>
      <c r="G387">
        <v>13.542204118605</v>
      </c>
      <c r="H387">
        <f>(Table2[[#This Row],[1Y Return vs Nifty]]-AVERAGE(Table2[1Y Return vs Nifty]))/_xlfn.STDEV.P(Table2[1Y Return vs Nifty])</f>
        <v>-8.2151165277299376E-2</v>
      </c>
      <c r="I387">
        <v>4.4150645179865604</v>
      </c>
      <c r="J387">
        <f>(Table2[[#This Row],[1M Return vs Nifty]]-AVERAGE(Table2[1M Return vs Nifty]))/_xlfn.STDEV.P(Table2[1M Return vs Nifty])</f>
        <v>0.60560707899880062</v>
      </c>
      <c r="K387">
        <v>-24.0246029981814</v>
      </c>
      <c r="L387">
        <f>(Table2[[#This Row],[6M Return vs Nifty]]-AVERAGE(Table2[6M Return vs Nifty]))/_xlfn.STDEV.P(Table2[6M Return vs Nifty])</f>
        <v>-1.0093948860993633</v>
      </c>
      <c r="M387">
        <v>3.2322416842759298</v>
      </c>
      <c r="N387">
        <f>(Table2[[#This Row],[1W Return vs Nifty]]-AVERAGE(Table2[1W Return vs Nifty]))/_xlfn.STDEV.P(Table2[1W Return vs Nifty])</f>
        <v>0.41165554931889536</v>
      </c>
      <c r="O387">
        <v>103.24</v>
      </c>
      <c r="P387">
        <v>105.840075711393</v>
      </c>
      <c r="Q387">
        <v>108.766738083151</v>
      </c>
      <c r="R387">
        <v>51.814050735391298</v>
      </c>
      <c r="S387" s="1">
        <f>(Table2[[#This Row],[Close Price]]-Table2[[#This Row],[20D EMA]])/Table2[[#This Row],[20D EMA]]</f>
        <v>4.7462223944208558E-3</v>
      </c>
      <c r="T387" s="1">
        <f>(Table2[[#This Row],[Close Price]]-Table2[[#This Row],[50D EMA]])/Table2[[#This Row],[50D EMA]]</f>
        <v>-1.993645315548332E-2</v>
      </c>
      <c r="U387" s="1">
        <f>(Table2[[#This Row],[Close Price]]-Table2[[#This Row],[200D EMA]])/Table2[[#This Row],[200D EMA]]</f>
        <v>-4.6307705571720481E-2</v>
      </c>
      <c r="V387">
        <v>1.6489210608385301</v>
      </c>
      <c r="W387">
        <v>103.35</v>
      </c>
      <c r="X387">
        <v>106.34</v>
      </c>
      <c r="Y387">
        <v>103.25</v>
      </c>
      <c r="Z387">
        <v>106.34</v>
      </c>
      <c r="AA387">
        <v>98.61</v>
      </c>
      <c r="AB387">
        <v>107.9</v>
      </c>
      <c r="AC387" s="1">
        <f>(Table2[[#This Row],[Close Price]]/Table2[[#This Row],[Day Low]])-1</f>
        <v>3.6768263183357686E-3</v>
      </c>
      <c r="AD387" s="1">
        <f>(Table2[[#This Row],[Day High]]/Table2[[#This Row],[Close Price]])-1</f>
        <v>2.5161476911211844E-2</v>
      </c>
      <c r="AE387" s="1">
        <f>(Table2[[#This Row],[Close Price]]/Table2[[#This Row],[Current Week Low]])-1</f>
        <v>4.6489104116222979E-3</v>
      </c>
      <c r="AF387" s="1">
        <f>(Table2[[#This Row],[Current Week High]]/Table2[[#This Row],[Close Price]])-1</f>
        <v>2.5161476911211844E-2</v>
      </c>
      <c r="AG387" s="1">
        <f>(Table2[[#This Row],[Close Price]]/Table2[[#This Row],[Current Month Low]])-1</f>
        <v>5.1921711793935676E-2</v>
      </c>
      <c r="AH387" s="1">
        <f>(Table2[[#This Row],[Current Month High]]/Table2[[#This Row],[Close Price]])-1</f>
        <v>4.0200520582280852E-2</v>
      </c>
      <c r="AI387">
        <v>37.761496192037001</v>
      </c>
      <c r="AJ387">
        <v>37.208994708994702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-0.11</v>
      </c>
      <c r="AM387" t="s">
        <v>3181</v>
      </c>
      <c r="AN387">
        <v>8.3699999999999992</v>
      </c>
      <c r="AO387" t="s">
        <v>3180</v>
      </c>
      <c r="AP387">
        <v>0.11405105736954201</v>
      </c>
      <c r="AQ387">
        <f>(Table2[[#This Row],[Sharpe Ratio]]-AVERAGE(Table2[Sharpe Ratio]))/_xlfn.STDEV.P(Table2[Sharpe Ratio])</f>
        <v>0.66564465568312248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323</v>
      </c>
      <c r="AT387">
        <f>_xlfn.RANK.AVG(Table2[[#This Row],[6M Return vs Nifty Z-Score]],Table2[6M Return vs Nifty Z-Score])</f>
        <v>675</v>
      </c>
      <c r="AU387">
        <f>_xlfn.RANK.AVG(Table2[[#This Row],[Sharpe Ratio Z-Score]],Table2[Sharpe Ratio Z-Score])</f>
        <v>177</v>
      </c>
      <c r="AV387">
        <f>(Table2[[#This Row],[Rank 1Y]]+Table2[[#This Row],[Rank 6M]]+Table2[[#This Row],[Rank Sharpe]])/3</f>
        <v>391.66666666666669</v>
      </c>
    </row>
    <row r="388" spans="1:48" x14ac:dyDescent="0.3">
      <c r="A388" t="s">
        <v>635</v>
      </c>
      <c r="B388" t="s">
        <v>636</v>
      </c>
      <c r="C388" t="s">
        <v>3130</v>
      </c>
      <c r="D388" t="s">
        <v>637</v>
      </c>
      <c r="E388">
        <v>28349.047331813999</v>
      </c>
      <c r="F388">
        <v>295.02999999999997</v>
      </c>
      <c r="G388">
        <v>-10.4168185731395</v>
      </c>
      <c r="H388">
        <f>(Table2[[#This Row],[1Y Return vs Nifty]]-AVERAGE(Table2[1Y Return vs Nifty]))/_xlfn.STDEV.P(Table2[1Y Return vs Nifty])</f>
        <v>-0.53962518620108268</v>
      </c>
      <c r="I388">
        <v>35.2955842678194</v>
      </c>
      <c r="J388">
        <f>(Table2[[#This Row],[1M Return vs Nifty]]-AVERAGE(Table2[1M Return vs Nifty]))/_xlfn.STDEV.P(Table2[1M Return vs Nifty])</f>
        <v>4.0214845629667781</v>
      </c>
      <c r="K388">
        <v>-2.8839263784417102</v>
      </c>
      <c r="L388">
        <f>(Table2[[#This Row],[6M Return vs Nifty]]-AVERAGE(Table2[6M Return vs Nifty]))/_xlfn.STDEV.P(Table2[6M Return vs Nifty])</f>
        <v>-0.29772563879454689</v>
      </c>
      <c r="M388">
        <v>48.2086701413198</v>
      </c>
      <c r="N388">
        <f>(Table2[[#This Row],[1W Return vs Nifty]]-AVERAGE(Table2[1W Return vs Nifty]))/_xlfn.STDEV.P(Table2[1W Return vs Nifty])</f>
        <v>9.5825010441145455</v>
      </c>
      <c r="O388">
        <v>254.73</v>
      </c>
      <c r="P388">
        <v>259.435048302582</v>
      </c>
      <c r="Q388">
        <v>270.26163186898702</v>
      </c>
      <c r="R388">
        <v>66.285245369620696</v>
      </c>
      <c r="S388" s="1">
        <f>(Table2[[#This Row],[Close Price]]-Table2[[#This Row],[20D EMA]])/Table2[[#This Row],[20D EMA]]</f>
        <v>0.15820672869312599</v>
      </c>
      <c r="T388" s="1">
        <f>(Table2[[#This Row],[Close Price]]-Table2[[#This Row],[50D EMA]])/Table2[[#This Row],[50D EMA]]</f>
        <v>0.13720178491806234</v>
      </c>
      <c r="U388" s="1">
        <f>(Table2[[#This Row],[Close Price]]-Table2[[#This Row],[200D EMA]])/Table2[[#This Row],[200D EMA]]</f>
        <v>9.1645891278491765E-2</v>
      </c>
      <c r="V388">
        <v>5.2629944543090499</v>
      </c>
      <c r="W388">
        <v>294.61</v>
      </c>
      <c r="X388">
        <v>344.64</v>
      </c>
      <c r="Y388">
        <v>293.38</v>
      </c>
      <c r="Z388">
        <v>344.64</v>
      </c>
      <c r="AA388">
        <v>220.15</v>
      </c>
      <c r="AB388">
        <v>344.64</v>
      </c>
      <c r="AC388" s="1">
        <f>(Table2[[#This Row],[Close Price]]/Table2[[#This Row],[Day Low]])-1</f>
        <v>1.4256135229624434E-3</v>
      </c>
      <c r="AD388" s="1">
        <f>(Table2[[#This Row],[Day High]]/Table2[[#This Row],[Close Price]])-1</f>
        <v>0.16815239128224246</v>
      </c>
      <c r="AE388" s="1">
        <f>(Table2[[#This Row],[Close Price]]/Table2[[#This Row],[Current Week Low]])-1</f>
        <v>5.6241052559820037E-3</v>
      </c>
      <c r="AF388" s="1">
        <f>(Table2[[#This Row],[Current Week High]]/Table2[[#This Row],[Close Price]])-1</f>
        <v>0.16815239128224246</v>
      </c>
      <c r="AG388" s="1">
        <f>(Table2[[#This Row],[Close Price]]/Table2[[#This Row],[Current Month Low]])-1</f>
        <v>0.34013172836702243</v>
      </c>
      <c r="AH388" s="1">
        <f>(Table2[[#This Row],[Current Month High]]/Table2[[#This Row],[Close Price]])-1</f>
        <v>0.16815239128224246</v>
      </c>
      <c r="AI388">
        <v>30.2579398705216</v>
      </c>
      <c r="AJ388">
        <v>40.490476190476102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0</v>
      </c>
      <c r="AM388" t="s">
        <v>3182</v>
      </c>
      <c r="AN388">
        <v>39.46</v>
      </c>
      <c r="AO388" t="s">
        <v>3180</v>
      </c>
      <c r="AP388">
        <v>8.5047435532802002E-2</v>
      </c>
      <c r="AQ388">
        <f>(Table2[[#This Row],[Sharpe Ratio]]-AVERAGE(Table2[Sharpe Ratio]))/_xlfn.STDEV.P(Table2[Sharpe Ratio])</f>
        <v>0.32354980662615723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504</v>
      </c>
      <c r="AT388">
        <f>_xlfn.RANK.AVG(Table2[[#This Row],[6M Return vs Nifty Z-Score]],Table2[6M Return vs Nifty Z-Score])</f>
        <v>409</v>
      </c>
      <c r="AU388">
        <f>_xlfn.RANK.AVG(Table2[[#This Row],[Sharpe Ratio Z-Score]],Table2[Sharpe Ratio Z-Score])</f>
        <v>262</v>
      </c>
      <c r="AV388">
        <f>(Table2[[#This Row],[Rank 1Y]]+Table2[[#This Row],[Rank 6M]]+Table2[[#This Row],[Rank Sharpe]])/3</f>
        <v>391.66666666666669</v>
      </c>
    </row>
    <row r="389" spans="1:48" x14ac:dyDescent="0.3">
      <c r="A389" t="s">
        <v>1931</v>
      </c>
      <c r="B389" t="s">
        <v>1932</v>
      </c>
      <c r="C389" t="s">
        <v>3136</v>
      </c>
      <c r="D389" t="s">
        <v>114</v>
      </c>
      <c r="E389">
        <v>3686.7492477360001</v>
      </c>
      <c r="F389">
        <v>204.57</v>
      </c>
      <c r="G389">
        <v>-8.1297346609150001</v>
      </c>
      <c r="H389">
        <f>(Table2[[#This Row],[1Y Return vs Nifty]]-AVERAGE(Table2[1Y Return vs Nifty]))/_xlfn.STDEV.P(Table2[1Y Return vs Nifty])</f>
        <v>-0.49595556382220524</v>
      </c>
      <c r="I389">
        <v>-1.8075855813424999</v>
      </c>
      <c r="J389">
        <f>(Table2[[#This Row],[1M Return vs Nifty]]-AVERAGE(Table2[1M Return vs Nifty]))/_xlfn.STDEV.P(Table2[1M Return vs Nifty])</f>
        <v>-8.2717163504413604E-2</v>
      </c>
      <c r="K389">
        <v>-7.0922974999961204</v>
      </c>
      <c r="L389">
        <f>(Table2[[#This Row],[6M Return vs Nifty]]-AVERAGE(Table2[6M Return vs Nifty]))/_xlfn.STDEV.P(Table2[6M Return vs Nifty])</f>
        <v>-0.43939415595352282</v>
      </c>
      <c r="M389">
        <v>6.9791832674172802</v>
      </c>
      <c r="N389">
        <f>(Table2[[#This Row],[1W Return vs Nifty]]-AVERAGE(Table2[1W Return vs Nifty]))/_xlfn.STDEV.P(Table2[1W Return vs Nifty])</f>
        <v>1.1756695787973237</v>
      </c>
      <c r="O389">
        <v>210.77</v>
      </c>
      <c r="P389">
        <v>215.684033233261</v>
      </c>
      <c r="Q389">
        <v>214.71780823791099</v>
      </c>
      <c r="R389">
        <v>38.700256791786799</v>
      </c>
      <c r="S389" s="1">
        <f>(Table2[[#This Row],[Close Price]]-Table2[[#This Row],[20D EMA]])/Table2[[#This Row],[20D EMA]]</f>
        <v>-2.9415951036675127E-2</v>
      </c>
      <c r="T389" s="1">
        <f>(Table2[[#This Row],[Close Price]]-Table2[[#This Row],[50D EMA]])/Table2[[#This Row],[50D EMA]]</f>
        <v>-5.1529234995532795E-2</v>
      </c>
      <c r="U389" s="1">
        <f>(Table2[[#This Row],[Close Price]]-Table2[[#This Row],[200D EMA]])/Table2[[#This Row],[200D EMA]]</f>
        <v>-4.7261139265482109E-2</v>
      </c>
      <c r="V389">
        <v>0.52053140222477901</v>
      </c>
      <c r="W389">
        <v>203</v>
      </c>
      <c r="X389">
        <v>215</v>
      </c>
      <c r="Y389">
        <v>203</v>
      </c>
      <c r="Z389">
        <v>216.27</v>
      </c>
      <c r="AA389">
        <v>200.65</v>
      </c>
      <c r="AB389">
        <v>225</v>
      </c>
      <c r="AC389" s="1">
        <f>(Table2[[#This Row],[Close Price]]/Table2[[#This Row],[Day Low]])-1</f>
        <v>7.7339901477833095E-3</v>
      </c>
      <c r="AD389" s="1">
        <f>(Table2[[#This Row],[Day High]]/Table2[[#This Row],[Close Price]])-1</f>
        <v>5.098499291196168E-2</v>
      </c>
      <c r="AE389" s="1">
        <f>(Table2[[#This Row],[Close Price]]/Table2[[#This Row],[Current Week Low]])-1</f>
        <v>7.7339901477833095E-3</v>
      </c>
      <c r="AF389" s="1">
        <f>(Table2[[#This Row],[Current Week High]]/Table2[[#This Row],[Close Price]])-1</f>
        <v>5.7193136823581181E-2</v>
      </c>
      <c r="AG389" s="1">
        <f>(Table2[[#This Row],[Close Price]]/Table2[[#This Row],[Current Month Low]])-1</f>
        <v>1.9536506354348226E-2</v>
      </c>
      <c r="AH389" s="1">
        <f>(Table2[[#This Row],[Current Month High]]/Table2[[#This Row],[Close Price]])-1</f>
        <v>9.9868015838099566E-2</v>
      </c>
      <c r="AI389">
        <v>34.403871535415703</v>
      </c>
      <c r="AJ389">
        <v>16.8971428571428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-0.08</v>
      </c>
      <c r="AM389" t="s">
        <v>3181</v>
      </c>
      <c r="AN389">
        <v>3.06</v>
      </c>
      <c r="AO389" t="s">
        <v>3180</v>
      </c>
      <c r="AP389">
        <v>9.4743800565624994E-2</v>
      </c>
      <c r="AQ389">
        <f>(Table2[[#This Row],[Sharpe Ratio]]-AVERAGE(Table2[Sharpe Ratio]))/_xlfn.STDEV.P(Table2[Sharpe Ratio])</f>
        <v>0.43791747253272856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485</v>
      </c>
      <c r="AT389">
        <f>_xlfn.RANK.AVG(Table2[[#This Row],[6M Return vs Nifty Z-Score]],Table2[6M Return vs Nifty Z-Score])</f>
        <v>457</v>
      </c>
      <c r="AU389">
        <f>_xlfn.RANK.AVG(Table2[[#This Row],[Sharpe Ratio Z-Score]],Table2[Sharpe Ratio Z-Score])</f>
        <v>235</v>
      </c>
      <c r="AV389">
        <f>(Table2[[#This Row],[Rank 1Y]]+Table2[[#This Row],[Rank 6M]]+Table2[[#This Row],[Rank Sharpe]])/3</f>
        <v>392.33333333333331</v>
      </c>
    </row>
    <row r="390" spans="1:48" x14ac:dyDescent="0.3">
      <c r="A390" t="s">
        <v>1006</v>
      </c>
      <c r="B390" t="s">
        <v>1007</v>
      </c>
      <c r="C390" t="s">
        <v>3127</v>
      </c>
      <c r="D390" t="s">
        <v>196</v>
      </c>
      <c r="E390">
        <v>13534.531141560001</v>
      </c>
      <c r="F390">
        <v>1370.2</v>
      </c>
      <c r="G390">
        <v>9.2855142542633509</v>
      </c>
      <c r="H390">
        <f>(Table2[[#This Row],[1Y Return vs Nifty]]-AVERAGE(Table2[1Y Return vs Nifty]))/_xlfn.STDEV.P(Table2[1Y Return vs Nifty])</f>
        <v>-0.16342848001254828</v>
      </c>
      <c r="I390">
        <v>-19.5083395906147</v>
      </c>
      <c r="J390">
        <f>(Table2[[#This Row],[1M Return vs Nifty]]-AVERAGE(Table2[1M Return vs Nifty]))/_xlfn.STDEV.P(Table2[1M Return vs Nifty])</f>
        <v>-2.0407025717602481</v>
      </c>
      <c r="K390">
        <v>-1.72542149944102</v>
      </c>
      <c r="L390">
        <f>(Table2[[#This Row],[6M Return vs Nifty]]-AVERAGE(Table2[6M Return vs Nifty]))/_xlfn.STDEV.P(Table2[6M Return vs Nifty])</f>
        <v>-0.25872630542091474</v>
      </c>
      <c r="M390">
        <v>2.9092011488826799</v>
      </c>
      <c r="N390">
        <f>(Table2[[#This Row],[1W Return vs Nifty]]-AVERAGE(Table2[1W Return vs Nifty]))/_xlfn.STDEV.P(Table2[1W Return vs Nifty])</f>
        <v>0.34578649434319764</v>
      </c>
      <c r="O390">
        <v>1502.68</v>
      </c>
      <c r="P390">
        <v>1631.6237427626099</v>
      </c>
      <c r="Q390">
        <v>1554.2774482366999</v>
      </c>
      <c r="R390">
        <v>25.934978664326199</v>
      </c>
      <c r="S390" s="1">
        <f>(Table2[[#This Row],[Close Price]]-Table2[[#This Row],[20D EMA]])/Table2[[#This Row],[20D EMA]]</f>
        <v>-8.8162483030319178E-2</v>
      </c>
      <c r="T390" s="1">
        <f>(Table2[[#This Row],[Close Price]]-Table2[[#This Row],[50D EMA]])/Table2[[#This Row],[50D EMA]]</f>
        <v>-0.16022305627887964</v>
      </c>
      <c r="U390" s="1">
        <f>(Table2[[#This Row],[Close Price]]-Table2[[#This Row],[200D EMA]])/Table2[[#This Row],[200D EMA]]</f>
        <v>-0.11843281162287496</v>
      </c>
      <c r="V390">
        <v>0.80243526490989503</v>
      </c>
      <c r="W390">
        <v>1366</v>
      </c>
      <c r="X390">
        <v>1416.4</v>
      </c>
      <c r="Y390">
        <v>1366</v>
      </c>
      <c r="Z390">
        <v>1420.35</v>
      </c>
      <c r="AA390">
        <v>1350</v>
      </c>
      <c r="AB390">
        <v>1460.5</v>
      </c>
      <c r="AC390" s="1">
        <f>(Table2[[#This Row],[Close Price]]/Table2[[#This Row],[Day Low]])-1</f>
        <v>3.0746705710102962E-3</v>
      </c>
      <c r="AD390" s="1">
        <f>(Table2[[#This Row],[Day High]]/Table2[[#This Row],[Close Price]])-1</f>
        <v>3.3717705444460622E-2</v>
      </c>
      <c r="AE390" s="1">
        <f>(Table2[[#This Row],[Close Price]]/Table2[[#This Row],[Current Week Low]])-1</f>
        <v>3.0746705710102962E-3</v>
      </c>
      <c r="AF390" s="1">
        <f>(Table2[[#This Row],[Current Week High]]/Table2[[#This Row],[Close Price]])-1</f>
        <v>3.6600496277915617E-2</v>
      </c>
      <c r="AG390" s="1">
        <f>(Table2[[#This Row],[Close Price]]/Table2[[#This Row],[Current Month Low]])-1</f>
        <v>1.4962962962963067E-2</v>
      </c>
      <c r="AH390" s="1">
        <f>(Table2[[#This Row],[Current Month High]]/Table2[[#This Row],[Close Price]])-1</f>
        <v>6.5902787914173144E-2</v>
      </c>
      <c r="AI390">
        <v>45.088308276164</v>
      </c>
      <c r="AJ390">
        <v>35.462184873949496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-0.1</v>
      </c>
      <c r="AM390" t="s">
        <v>3181</v>
      </c>
      <c r="AN390">
        <v>-8.49</v>
      </c>
      <c r="AO390" t="s">
        <v>3181</v>
      </c>
      <c r="AP390">
        <v>3.0253152023217999E-2</v>
      </c>
      <c r="AQ390">
        <f>(Table2[[#This Row],[Sharpe Ratio]]-AVERAGE(Table2[Sharpe Ratio]))/_xlfn.STDEV.P(Table2[Sharpe Ratio])</f>
        <v>-0.32274334434338431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356</v>
      </c>
      <c r="AT390">
        <f>_xlfn.RANK.AVG(Table2[[#This Row],[6M Return vs Nifty Z-Score]],Table2[6M Return vs Nifty Z-Score])</f>
        <v>396</v>
      </c>
      <c r="AU390">
        <f>_xlfn.RANK.AVG(Table2[[#This Row],[Sharpe Ratio Z-Score]],Table2[Sharpe Ratio Z-Score])</f>
        <v>426</v>
      </c>
      <c r="AV390">
        <f>(Table2[[#This Row],[Rank 1Y]]+Table2[[#This Row],[Rank 6M]]+Table2[[#This Row],[Rank Sharpe]])/3</f>
        <v>392.66666666666669</v>
      </c>
    </row>
    <row r="391" spans="1:48" x14ac:dyDescent="0.3">
      <c r="A391" t="s">
        <v>646</v>
      </c>
      <c r="B391" t="s">
        <v>647</v>
      </c>
      <c r="C391" t="s">
        <v>3133</v>
      </c>
      <c r="D391" t="s">
        <v>51</v>
      </c>
      <c r="E391">
        <v>27638.97547564</v>
      </c>
      <c r="F391">
        <v>1779.55</v>
      </c>
      <c r="G391">
        <v>-3.6625188252866101</v>
      </c>
      <c r="H391">
        <f>(Table2[[#This Row],[1Y Return vs Nifty]]-AVERAGE(Table2[1Y Return vs Nifty]))/_xlfn.STDEV.P(Table2[1Y Return vs Nifty])</f>
        <v>-0.41065846231048586</v>
      </c>
      <c r="I391">
        <v>2.8187250634245302</v>
      </c>
      <c r="J391">
        <f>(Table2[[#This Row],[1M Return vs Nifty]]-AVERAGE(Table2[1M Return vs Nifty]))/_xlfn.STDEV.P(Table2[1M Return vs Nifty])</f>
        <v>0.42902650186529312</v>
      </c>
      <c r="K391">
        <v>-9.0506373552516592</v>
      </c>
      <c r="L391">
        <f>(Table2[[#This Row],[6M Return vs Nifty]]-AVERAGE(Table2[6M Return vs Nifty]))/_xlfn.STDEV.P(Table2[6M Return vs Nifty])</f>
        <v>-0.50531873707385466</v>
      </c>
      <c r="M391">
        <v>-2.37498843605997</v>
      </c>
      <c r="N391">
        <f>(Table2[[#This Row],[1W Return vs Nifty]]-AVERAGE(Table2[1W Return vs Nifty]))/_xlfn.STDEV.P(Table2[1W Return vs Nifty])</f>
        <v>-0.73167758875982336</v>
      </c>
      <c r="O391">
        <v>1857.68</v>
      </c>
      <c r="P391">
        <v>1866.03992649766</v>
      </c>
      <c r="Q391">
        <v>1769.4195362713699</v>
      </c>
      <c r="R391">
        <v>30.403655045589101</v>
      </c>
      <c r="S391" s="1">
        <f>(Table2[[#This Row],[Close Price]]-Table2[[#This Row],[20D EMA]])/Table2[[#This Row],[20D EMA]]</f>
        <v>-4.2057835579863111E-2</v>
      </c>
      <c r="T391" s="1">
        <f>(Table2[[#This Row],[Close Price]]-Table2[[#This Row],[50D EMA]])/Table2[[#This Row],[50D EMA]]</f>
        <v>-4.6349451193143307E-2</v>
      </c>
      <c r="U391" s="1">
        <f>(Table2[[#This Row],[Close Price]]-Table2[[#This Row],[200D EMA]])/Table2[[#This Row],[200D EMA]]</f>
        <v>5.7253034235044036E-3</v>
      </c>
      <c r="V391">
        <v>0.69183748934449596</v>
      </c>
      <c r="W391">
        <v>1762.1</v>
      </c>
      <c r="X391">
        <v>1799</v>
      </c>
      <c r="Y391">
        <v>1755.9</v>
      </c>
      <c r="Z391">
        <v>1846.05</v>
      </c>
      <c r="AA391">
        <v>1755.9</v>
      </c>
      <c r="AB391">
        <v>1984</v>
      </c>
      <c r="AC391" s="1">
        <f>(Table2[[#This Row],[Close Price]]/Table2[[#This Row],[Day Low]])-1</f>
        <v>9.9029566993928952E-3</v>
      </c>
      <c r="AD391" s="1">
        <f>(Table2[[#This Row],[Day High]]/Table2[[#This Row],[Close Price]])-1</f>
        <v>1.0929729425978474E-2</v>
      </c>
      <c r="AE391" s="1">
        <f>(Table2[[#This Row],[Close Price]]/Table2[[#This Row],[Current Week Low]])-1</f>
        <v>1.3468876359701509E-2</v>
      </c>
      <c r="AF391" s="1">
        <f>(Table2[[#This Row],[Current Week High]]/Table2[[#This Row],[Close Price]])-1</f>
        <v>3.7368997780337754E-2</v>
      </c>
      <c r="AG391" s="1">
        <f>(Table2[[#This Row],[Close Price]]/Table2[[#This Row],[Current Month Low]])-1</f>
        <v>1.3468876359701509E-2</v>
      </c>
      <c r="AH391" s="1">
        <f>(Table2[[#This Row],[Current Month High]]/Table2[[#This Row],[Close Price]])-1</f>
        <v>0.11488859543142937</v>
      </c>
      <c r="AI391">
        <v>14.073782697873</v>
      </c>
      <c r="AJ391">
        <v>29.799416484318002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-0.05</v>
      </c>
      <c r="AM391" t="s">
        <v>3181</v>
      </c>
      <c r="AN391">
        <v>-5.94</v>
      </c>
      <c r="AO391" t="s">
        <v>3181</v>
      </c>
      <c r="AP391">
        <v>9.1978708931595002E-2</v>
      </c>
      <c r="AQ391">
        <f>(Table2[[#This Row],[Sharpe Ratio]]-AVERAGE(Table2[Sharpe Ratio]))/_xlfn.STDEV.P(Table2[Sharpe Ratio])</f>
        <v>0.40530349037226854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454</v>
      </c>
      <c r="AT391">
        <f>_xlfn.RANK.AVG(Table2[[#This Row],[6M Return vs Nifty Z-Score]],Table2[6M Return vs Nifty Z-Score])</f>
        <v>485</v>
      </c>
      <c r="AU391">
        <f>_xlfn.RANK.AVG(Table2[[#This Row],[Sharpe Ratio Z-Score]],Table2[Sharpe Ratio Z-Score])</f>
        <v>242</v>
      </c>
      <c r="AV391">
        <f>(Table2[[#This Row],[Rank 1Y]]+Table2[[#This Row],[Rank 6M]]+Table2[[#This Row],[Rank Sharpe]])/3</f>
        <v>393.66666666666669</v>
      </c>
    </row>
    <row r="392" spans="1:48" x14ac:dyDescent="0.3">
      <c r="A392" t="s">
        <v>844</v>
      </c>
      <c r="B392" t="s">
        <v>845</v>
      </c>
      <c r="C392" t="s">
        <v>3135</v>
      </c>
      <c r="D392" t="s">
        <v>213</v>
      </c>
      <c r="E392">
        <v>18097.7235526</v>
      </c>
      <c r="F392">
        <v>1530.5</v>
      </c>
      <c r="G392">
        <v>3.4566064993427301</v>
      </c>
      <c r="H392">
        <f>(Table2[[#This Row],[1Y Return vs Nifty]]-AVERAGE(Table2[1Y Return vs Nifty]))/_xlfn.STDEV.P(Table2[1Y Return vs Nifty])</f>
        <v>-0.27472575213192291</v>
      </c>
      <c r="I392">
        <v>-8.6910182799436804</v>
      </c>
      <c r="J392">
        <f>(Table2[[#This Row],[1M Return vs Nifty]]-AVERAGE(Table2[1M Return vs Nifty]))/_xlfn.STDEV.P(Table2[1M Return vs Nifty])</f>
        <v>-0.84413448931506441</v>
      </c>
      <c r="K392">
        <v>-23.922524644625302</v>
      </c>
      <c r="L392">
        <f>(Table2[[#This Row],[6M Return vs Nifty]]-AVERAGE(Table2[6M Return vs Nifty]))/_xlfn.STDEV.P(Table2[6M Return vs Nifty])</f>
        <v>-1.0059585710585499</v>
      </c>
      <c r="M392">
        <v>-0.47843675564569599</v>
      </c>
      <c r="N392">
        <f>(Table2[[#This Row],[1W Return vs Nifty]]-AVERAGE(Table2[1W Return vs Nifty]))/_xlfn.STDEV.P(Table2[1W Return vs Nifty])</f>
        <v>-0.34496430291975111</v>
      </c>
      <c r="O392">
        <v>1624.52</v>
      </c>
      <c r="P392">
        <v>1729.36331285246</v>
      </c>
      <c r="Q392">
        <v>1785.2597242115901</v>
      </c>
      <c r="R392">
        <v>31.4869260433417</v>
      </c>
      <c r="S392" s="1">
        <f>(Table2[[#This Row],[Close Price]]-Table2[[#This Row],[20D EMA]])/Table2[[#This Row],[20D EMA]]</f>
        <v>-5.7875557087632028E-2</v>
      </c>
      <c r="T392" s="1">
        <f>(Table2[[#This Row],[Close Price]]-Table2[[#This Row],[50D EMA]])/Table2[[#This Row],[50D EMA]]</f>
        <v>-0.11499221209015319</v>
      </c>
      <c r="U392" s="1">
        <f>(Table2[[#This Row],[Close Price]]-Table2[[#This Row],[200D EMA]])/Table2[[#This Row],[200D EMA]]</f>
        <v>-0.14270177092809147</v>
      </c>
      <c r="V392">
        <v>0.82123019287494703</v>
      </c>
      <c r="W392">
        <v>1456.85</v>
      </c>
      <c r="X392">
        <v>1560</v>
      </c>
      <c r="Y392">
        <v>1456.85</v>
      </c>
      <c r="Z392">
        <v>1573.6</v>
      </c>
      <c r="AA392">
        <v>1456.85</v>
      </c>
      <c r="AB392">
        <v>1647.1</v>
      </c>
      <c r="AC392" s="1">
        <f>(Table2[[#This Row],[Close Price]]/Table2[[#This Row],[Day Low]])-1</f>
        <v>5.0554278065689795E-2</v>
      </c>
      <c r="AD392" s="1">
        <f>(Table2[[#This Row],[Day High]]/Table2[[#This Row],[Close Price]])-1</f>
        <v>1.9274746814766486E-2</v>
      </c>
      <c r="AE392" s="1">
        <f>(Table2[[#This Row],[Close Price]]/Table2[[#This Row],[Current Week Low]])-1</f>
        <v>5.0554278065689795E-2</v>
      </c>
      <c r="AF392" s="1">
        <f>(Table2[[#This Row],[Current Week High]]/Table2[[#This Row],[Close Price]])-1</f>
        <v>2.8160731786997628E-2</v>
      </c>
      <c r="AG392" s="1">
        <f>(Table2[[#This Row],[Close Price]]/Table2[[#This Row],[Current Month Low]])-1</f>
        <v>5.0554278065689795E-2</v>
      </c>
      <c r="AH392" s="1">
        <f>(Table2[[#This Row],[Current Month High]]/Table2[[#This Row],[Close Price]])-1</f>
        <v>7.6184253511924149E-2</v>
      </c>
      <c r="AI392">
        <v>58.663835347925499</v>
      </c>
      <c r="AJ392">
        <v>29.648454044896202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-0.1</v>
      </c>
      <c r="AM392" t="s">
        <v>3181</v>
      </c>
      <c r="AN392">
        <v>-2.59</v>
      </c>
      <c r="AO392" t="s">
        <v>3181</v>
      </c>
      <c r="AP392">
        <v>0.14895391587068299</v>
      </c>
      <c r="AQ392">
        <f>(Table2[[#This Row],[Sharpe Ratio]]-AVERAGE(Table2[Sharpe Ratio]))/_xlfn.STDEV.P(Table2[Sharpe Ratio])</f>
        <v>1.0773204173453943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403</v>
      </c>
      <c r="AT392">
        <f>_xlfn.RANK.AVG(Table2[[#This Row],[6M Return vs Nifty Z-Score]],Table2[6M Return vs Nifty Z-Score])</f>
        <v>674</v>
      </c>
      <c r="AU392">
        <f>_xlfn.RANK.AVG(Table2[[#This Row],[Sharpe Ratio Z-Score]],Table2[Sharpe Ratio Z-Score])</f>
        <v>105</v>
      </c>
      <c r="AV392">
        <f>(Table2[[#This Row],[Rank 1Y]]+Table2[[#This Row],[Rank 6M]]+Table2[[#This Row],[Rank Sharpe]])/3</f>
        <v>394</v>
      </c>
    </row>
    <row r="393" spans="1:48" x14ac:dyDescent="0.3">
      <c r="A393" t="s">
        <v>1875</v>
      </c>
      <c r="B393" t="s">
        <v>1876</v>
      </c>
      <c r="C393" t="s">
        <v>3139</v>
      </c>
      <c r="D393" t="s">
        <v>284</v>
      </c>
      <c r="E393">
        <v>3922.95901383</v>
      </c>
      <c r="F393">
        <v>1249.6500000000001</v>
      </c>
      <c r="G393">
        <v>-4.9533827913831701</v>
      </c>
      <c r="H393">
        <f>(Table2[[#This Row],[1Y Return vs Nifty]]-AVERAGE(Table2[1Y Return vs Nifty]))/_xlfn.STDEV.P(Table2[1Y Return vs Nifty])</f>
        <v>-0.43530624267421897</v>
      </c>
      <c r="I393">
        <v>7.3551993946419003</v>
      </c>
      <c r="J393">
        <f>(Table2[[#This Row],[1M Return vs Nifty]]-AVERAGE(Table2[1M Return vs Nifty]))/_xlfn.STDEV.P(Table2[1M Return vs Nifty])</f>
        <v>0.93083283965168961</v>
      </c>
      <c r="K393">
        <v>41.800650926328103</v>
      </c>
      <c r="L393">
        <f>(Table2[[#This Row],[6M Return vs Nifty]]-AVERAGE(Table2[6M Return vs Nifty]))/_xlfn.STDEV.P(Table2[6M Return vs Nifty])</f>
        <v>1.2065137982216834</v>
      </c>
      <c r="M393">
        <v>10.3753165867405</v>
      </c>
      <c r="N393">
        <f>(Table2[[#This Row],[1W Return vs Nifty]]-AVERAGE(Table2[1W Return vs Nifty]))/_xlfn.STDEV.P(Table2[1W Return vs Nifty])</f>
        <v>1.8681526197970584</v>
      </c>
      <c r="O393">
        <v>1173.8800000000001</v>
      </c>
      <c r="P393">
        <v>1161.56709932276</v>
      </c>
      <c r="Q393">
        <v>1097.9824599567601</v>
      </c>
      <c r="R393">
        <v>68.779092744019195</v>
      </c>
      <c r="S393" s="1">
        <f>(Table2[[#This Row],[Close Price]]-Table2[[#This Row],[20D EMA]])/Table2[[#This Row],[20D EMA]]</f>
        <v>6.4546631682965872E-2</v>
      </c>
      <c r="T393" s="1">
        <f>(Table2[[#This Row],[Close Price]]-Table2[[#This Row],[50D EMA]])/Table2[[#This Row],[50D EMA]]</f>
        <v>7.5831091228906147E-2</v>
      </c>
      <c r="U393" s="1">
        <f>(Table2[[#This Row],[Close Price]]-Table2[[#This Row],[200D EMA]])/Table2[[#This Row],[200D EMA]]</f>
        <v>0.13813293524671869</v>
      </c>
      <c r="V393">
        <v>0.61618563662673598</v>
      </c>
      <c r="W393">
        <v>1211.1500000000001</v>
      </c>
      <c r="X393">
        <v>1269</v>
      </c>
      <c r="Y393">
        <v>1202.4000000000001</v>
      </c>
      <c r="Z393">
        <v>1269</v>
      </c>
      <c r="AA393">
        <v>1103.1500000000001</v>
      </c>
      <c r="AB393">
        <v>1269</v>
      </c>
      <c r="AC393" s="1">
        <f>(Table2[[#This Row],[Close Price]]/Table2[[#This Row],[Day Low]])-1</f>
        <v>3.17879701110515E-2</v>
      </c>
      <c r="AD393" s="1">
        <f>(Table2[[#This Row],[Day High]]/Table2[[#This Row],[Close Price]])-1</f>
        <v>1.5484335613971778E-2</v>
      </c>
      <c r="AE393" s="1">
        <f>(Table2[[#This Row],[Close Price]]/Table2[[#This Row],[Current Week Low]])-1</f>
        <v>3.9296407185628768E-2</v>
      </c>
      <c r="AF393" s="1">
        <f>(Table2[[#This Row],[Current Week High]]/Table2[[#This Row],[Close Price]])-1</f>
        <v>1.5484335613971778E-2</v>
      </c>
      <c r="AG393" s="1">
        <f>(Table2[[#This Row],[Close Price]]/Table2[[#This Row],[Current Month Low]])-1</f>
        <v>0.13280152291166214</v>
      </c>
      <c r="AH393" s="1">
        <f>(Table2[[#This Row],[Current Month High]]/Table2[[#This Row],[Close Price]])-1</f>
        <v>1.5484335613971778E-2</v>
      </c>
      <c r="AI393">
        <v>10.0308086264153</v>
      </c>
      <c r="AJ393">
        <v>66.254240670524794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0.03</v>
      </c>
      <c r="AM393" t="s">
        <v>3180</v>
      </c>
      <c r="AN393">
        <v>16.760000000000002</v>
      </c>
      <c r="AO393" t="s">
        <v>3180</v>
      </c>
      <c r="AP393">
        <v>-3.6361957833472E-2</v>
      </c>
      <c r="AQ393">
        <f>(Table2[[#This Row],[Sharpe Ratio]]-AVERAGE(Table2[Sharpe Ratio]))/_xlfn.STDEV.P(Table2[Sharpe Ratio])</f>
        <v>-1.1084619721621423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2.46173104283407</v>
      </c>
      <c r="AS393">
        <f>_xlfn.RANK.AVG(Table2[[#This Row],[1Y Return vs Nifty Z-Score]],Table2[1Y Return vs Nifty Z-Score])</f>
        <v>466</v>
      </c>
      <c r="AT393">
        <f>_xlfn.RANK.AVG(Table2[[#This Row],[6M Return vs Nifty Z-Score]],Table2[6M Return vs Nifty Z-Score])</f>
        <v>72</v>
      </c>
      <c r="AU393">
        <f>_xlfn.RANK.AVG(Table2[[#This Row],[Sharpe Ratio Z-Score]],Table2[Sharpe Ratio Z-Score])</f>
        <v>645</v>
      </c>
      <c r="AV393">
        <f>(Table2[[#This Row],[Rank 1Y]]+Table2[[#This Row],[Rank 6M]]+Table2[[#This Row],[Rank Sharpe]])/3</f>
        <v>394.33333333333331</v>
      </c>
    </row>
    <row r="394" spans="1:48" x14ac:dyDescent="0.3">
      <c r="A394" t="s">
        <v>403</v>
      </c>
      <c r="B394" t="s">
        <v>404</v>
      </c>
      <c r="C394" t="s">
        <v>3135</v>
      </c>
      <c r="D394" t="s">
        <v>213</v>
      </c>
      <c r="E394">
        <v>55592.5263089</v>
      </c>
      <c r="F394">
        <v>3556.7</v>
      </c>
      <c r="G394">
        <v>5.2962588285803802</v>
      </c>
      <c r="H394">
        <f>(Table2[[#This Row],[1Y Return vs Nifty]]-AVERAGE(Table2[1Y Return vs Nifty]))/_xlfn.STDEV.P(Table2[1Y Return vs Nifty])</f>
        <v>-0.23959939664630714</v>
      </c>
      <c r="I394">
        <v>-6.1014017314706397</v>
      </c>
      <c r="J394">
        <f>(Table2[[#This Row],[1M Return vs Nifty]]-AVERAGE(Table2[1M Return vs Nifty]))/_xlfn.STDEV.P(Table2[1M Return vs Nifty])</f>
        <v>-0.55768164034422374</v>
      </c>
      <c r="K394">
        <v>-14.3657988937619</v>
      </c>
      <c r="L394">
        <f>(Table2[[#This Row],[6M Return vs Nifty]]-AVERAGE(Table2[6M Return vs Nifty]))/_xlfn.STDEV.P(Table2[6M Return vs Nifty])</f>
        <v>-0.68424569761792409</v>
      </c>
      <c r="M394">
        <v>2.91718113932941</v>
      </c>
      <c r="N394">
        <f>(Table2[[#This Row],[1W Return vs Nifty]]-AVERAGE(Table2[1W Return vs Nifty]))/_xlfn.STDEV.P(Table2[1W Return vs Nifty])</f>
        <v>0.34741364131656843</v>
      </c>
      <c r="O394">
        <v>3607.3</v>
      </c>
      <c r="P394">
        <v>3755.01542913392</v>
      </c>
      <c r="Q394">
        <v>3723.7220962802598</v>
      </c>
      <c r="R394">
        <v>49.119649282411203</v>
      </c>
      <c r="S394" s="1">
        <f>(Table2[[#This Row],[Close Price]]-Table2[[#This Row],[20D EMA]])/Table2[[#This Row],[20D EMA]]</f>
        <v>-1.4027111690183895E-2</v>
      </c>
      <c r="T394" s="1">
        <f>(Table2[[#This Row],[Close Price]]-Table2[[#This Row],[50D EMA]])/Table2[[#This Row],[50D EMA]]</f>
        <v>-5.2813479165826183E-2</v>
      </c>
      <c r="U394" s="1">
        <f>(Table2[[#This Row],[Close Price]]-Table2[[#This Row],[200D EMA]])/Table2[[#This Row],[200D EMA]]</f>
        <v>-4.485353416870274E-2</v>
      </c>
      <c r="V394">
        <v>0.83255666407239004</v>
      </c>
      <c r="W394">
        <v>3475</v>
      </c>
      <c r="X394">
        <v>3604.7</v>
      </c>
      <c r="Y394">
        <v>3454.05</v>
      </c>
      <c r="Z394">
        <v>3604.7</v>
      </c>
      <c r="AA394">
        <v>3385</v>
      </c>
      <c r="AB394">
        <v>3604.7</v>
      </c>
      <c r="AC394" s="1">
        <f>(Table2[[#This Row],[Close Price]]/Table2[[#This Row],[Day Low]])-1</f>
        <v>2.351079136690637E-2</v>
      </c>
      <c r="AD394" s="1">
        <f>(Table2[[#This Row],[Day High]]/Table2[[#This Row],[Close Price]])-1</f>
        <v>1.3495656085697361E-2</v>
      </c>
      <c r="AE394" s="1">
        <f>(Table2[[#This Row],[Close Price]]/Table2[[#This Row],[Current Week Low]])-1</f>
        <v>2.9718735976607125E-2</v>
      </c>
      <c r="AF394" s="1">
        <f>(Table2[[#This Row],[Current Week High]]/Table2[[#This Row],[Close Price]])-1</f>
        <v>1.3495656085697361E-2</v>
      </c>
      <c r="AG394" s="1">
        <f>(Table2[[#This Row],[Close Price]]/Table2[[#This Row],[Current Month Low]])-1</f>
        <v>5.0723781388478439E-2</v>
      </c>
      <c r="AH394" s="1">
        <f>(Table2[[#This Row],[Current Month High]]/Table2[[#This Row],[Close Price]])-1</f>
        <v>1.3495656085697361E-2</v>
      </c>
      <c r="AI394">
        <v>39.202069333933103</v>
      </c>
      <c r="AJ394">
        <v>31.617511009140301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-0.01</v>
      </c>
      <c r="AM394" t="s">
        <v>3181</v>
      </c>
      <c r="AN394">
        <v>-1.32</v>
      </c>
      <c r="AO394" t="s">
        <v>3181</v>
      </c>
      <c r="AP394">
        <v>9.3684942688363998E-2</v>
      </c>
      <c r="AQ394">
        <f>(Table2[[#This Row],[Sharpe Ratio]]-AVERAGE(Table2[Sharpe Ratio]))/_xlfn.STDEV.P(Table2[Sharpe Ratio])</f>
        <v>0.42542834866629031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395</v>
      </c>
      <c r="AT394">
        <f>_xlfn.RANK.AVG(Table2[[#This Row],[6M Return vs Nifty Z-Score]],Table2[6M Return vs Nifty Z-Score])</f>
        <v>554</v>
      </c>
      <c r="AU394">
        <f>_xlfn.RANK.AVG(Table2[[#This Row],[Sharpe Ratio Z-Score]],Table2[Sharpe Ratio Z-Score])</f>
        <v>239</v>
      </c>
      <c r="AV394">
        <f>(Table2[[#This Row],[Rank 1Y]]+Table2[[#This Row],[Rank 6M]]+Table2[[#This Row],[Rank Sharpe]])/3</f>
        <v>396</v>
      </c>
    </row>
    <row r="395" spans="1:48" x14ac:dyDescent="0.3">
      <c r="A395" t="s">
        <v>67</v>
      </c>
      <c r="B395" t="s">
        <v>68</v>
      </c>
      <c r="C395" t="s">
        <v>3136</v>
      </c>
      <c r="D395" t="s">
        <v>69</v>
      </c>
      <c r="E395">
        <v>331249.86922300002</v>
      </c>
      <c r="F395">
        <v>2870</v>
      </c>
      <c r="G395">
        <v>7.4660114145628</v>
      </c>
      <c r="H395">
        <f>(Table2[[#This Row],[1Y Return vs Nifty]]-AVERAGE(Table2[1Y Return vs Nifty]))/_xlfn.STDEV.P(Table2[1Y Return vs Nifty])</f>
        <v>-0.1981701007735179</v>
      </c>
      <c r="I395">
        <v>-3.2550708495978302</v>
      </c>
      <c r="J395">
        <f>(Table2[[#This Row],[1M Return vs Nifty]]-AVERAGE(Table2[1M Return vs Nifty]))/_xlfn.STDEV.P(Table2[1M Return vs Nifty])</f>
        <v>-0.24283209603353648</v>
      </c>
      <c r="K395">
        <v>-8.6228079794897692</v>
      </c>
      <c r="L395">
        <f>(Table2[[#This Row],[6M Return vs Nifty]]-AVERAGE(Table2[6M Return vs Nifty]))/_xlfn.STDEV.P(Table2[6M Return vs Nifty])</f>
        <v>-0.49091650126560915</v>
      </c>
      <c r="M395">
        <v>2.0488500176683302</v>
      </c>
      <c r="N395">
        <f>(Table2[[#This Row],[1W Return vs Nifty]]-AVERAGE(Table2[1W Return vs Nifty]))/_xlfn.STDEV.P(Table2[1W Return vs Nifty])</f>
        <v>0.17035799620944322</v>
      </c>
      <c r="O395">
        <v>2939.58</v>
      </c>
      <c r="P395">
        <v>2989.24483909838</v>
      </c>
      <c r="Q395">
        <v>2998.3442072226599</v>
      </c>
      <c r="R395">
        <v>41.389670884542603</v>
      </c>
      <c r="S395" s="1">
        <f>(Table2[[#This Row],[Close Price]]-Table2[[#This Row],[20D EMA]])/Table2[[#This Row],[20D EMA]]</f>
        <v>-2.3670048102109802E-2</v>
      </c>
      <c r="T395" s="1">
        <f>(Table2[[#This Row],[Close Price]]-Table2[[#This Row],[50D EMA]])/Table2[[#This Row],[50D EMA]]</f>
        <v>-3.9891292121239152E-2</v>
      </c>
      <c r="U395" s="1">
        <f>(Table2[[#This Row],[Close Price]]-Table2[[#This Row],[200D EMA]])/Table2[[#This Row],[200D EMA]]</f>
        <v>-4.2805027826189439E-2</v>
      </c>
      <c r="V395">
        <v>0.80509655815367298</v>
      </c>
      <c r="W395">
        <v>2855</v>
      </c>
      <c r="X395">
        <v>2930.45</v>
      </c>
      <c r="Y395">
        <v>2855</v>
      </c>
      <c r="Z395">
        <v>2946.8</v>
      </c>
      <c r="AA395">
        <v>2855</v>
      </c>
      <c r="AB395">
        <v>3070</v>
      </c>
      <c r="AC395" s="1">
        <f>(Table2[[#This Row],[Close Price]]/Table2[[#This Row],[Day Low]])-1</f>
        <v>5.2539404553415547E-3</v>
      </c>
      <c r="AD395" s="1">
        <f>(Table2[[#This Row],[Day High]]/Table2[[#This Row],[Close Price]])-1</f>
        <v>2.1062717770034878E-2</v>
      </c>
      <c r="AE395" s="1">
        <f>(Table2[[#This Row],[Close Price]]/Table2[[#This Row],[Current Week Low]])-1</f>
        <v>5.2539404553415547E-3</v>
      </c>
      <c r="AF395" s="1">
        <f>(Table2[[#This Row],[Current Week High]]/Table2[[#This Row],[Close Price]])-1</f>
        <v>2.6759581881533157E-2</v>
      </c>
      <c r="AG395" s="1">
        <f>(Table2[[#This Row],[Close Price]]/Table2[[#This Row],[Current Month Low]])-1</f>
        <v>5.2539404553415547E-3</v>
      </c>
      <c r="AH395" s="1">
        <f>(Table2[[#This Row],[Current Month High]]/Table2[[#This Row],[Close Price]])-1</f>
        <v>6.9686411149825878E-2</v>
      </c>
      <c r="AI395">
        <v>30.4494773519163</v>
      </c>
      <c r="AJ395">
        <v>33.986928104575099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-0.06</v>
      </c>
      <c r="AM395" t="s">
        <v>3181</v>
      </c>
      <c r="AN395">
        <v>6.55</v>
      </c>
      <c r="AO395" t="s">
        <v>3180</v>
      </c>
      <c r="AP395">
        <v>6.0987195673928997E-2</v>
      </c>
      <c r="AQ395">
        <f>(Table2[[#This Row],[Sharpe Ratio]]-AVERAGE(Table2[Sharpe Ratio]))/_xlfn.STDEV.P(Table2[Sharpe Ratio])</f>
        <v>3.9761658748392464E-2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374</v>
      </c>
      <c r="AT395">
        <f>_xlfn.RANK.AVG(Table2[[#This Row],[6M Return vs Nifty Z-Score]],Table2[6M Return vs Nifty Z-Score])</f>
        <v>476</v>
      </c>
      <c r="AU395">
        <f>_xlfn.RANK.AVG(Table2[[#This Row],[Sharpe Ratio Z-Score]],Table2[Sharpe Ratio Z-Score])</f>
        <v>339</v>
      </c>
      <c r="AV395">
        <f>(Table2[[#This Row],[Rank 1Y]]+Table2[[#This Row],[Rank 6M]]+Table2[[#This Row],[Rank Sharpe]])/3</f>
        <v>396.33333333333331</v>
      </c>
    </row>
    <row r="396" spans="1:48" x14ac:dyDescent="0.3">
      <c r="A396" t="s">
        <v>503</v>
      </c>
      <c r="B396" t="s">
        <v>504</v>
      </c>
      <c r="C396" t="s">
        <v>3133</v>
      </c>
      <c r="D396" t="s">
        <v>505</v>
      </c>
      <c r="E396">
        <v>41618.492345999999</v>
      </c>
      <c r="F396">
        <v>347.5</v>
      </c>
      <c r="G396">
        <v>25.6793348567438</v>
      </c>
      <c r="H396">
        <f>(Table2[[#This Row],[1Y Return vs Nifty]]-AVERAGE(Table2[1Y Return vs Nifty]))/_xlfn.STDEV.P(Table2[1Y Return vs Nifty])</f>
        <v>0.1495954327660001</v>
      </c>
      <c r="I396">
        <v>4.53054045445906</v>
      </c>
      <c r="J396">
        <f>(Table2[[#This Row],[1M Return vs Nifty]]-AVERAGE(Table2[1M Return vs Nifty]))/_xlfn.STDEV.P(Table2[1M Return vs Nifty])</f>
        <v>0.61838055737714515</v>
      </c>
      <c r="K396">
        <v>6.9103064485482504</v>
      </c>
      <c r="L396">
        <f>(Table2[[#This Row],[6M Return vs Nifty]]-AVERAGE(Table2[6M Return vs Nifty]))/_xlfn.STDEV.P(Table2[6M Return vs Nifty])</f>
        <v>3.1982555001092164E-2</v>
      </c>
      <c r="M396">
        <v>13.7554991096404</v>
      </c>
      <c r="N396">
        <f>(Table2[[#This Row],[1W Return vs Nifty]]-AVERAGE(Table2[1W Return vs Nifty]))/_xlfn.STDEV.P(Table2[1W Return vs Nifty])</f>
        <v>2.5573832395944978</v>
      </c>
      <c r="O396">
        <v>331.67</v>
      </c>
      <c r="P396">
        <v>340.53330248460099</v>
      </c>
      <c r="Q396">
        <v>323.21245388550801</v>
      </c>
      <c r="R396">
        <v>67.660974100544095</v>
      </c>
      <c r="S396" s="1">
        <f>(Table2[[#This Row],[Close Price]]-Table2[[#This Row],[20D EMA]])/Table2[[#This Row],[20D EMA]]</f>
        <v>4.7728163536044817E-2</v>
      </c>
      <c r="T396" s="1">
        <f>(Table2[[#This Row],[Close Price]]-Table2[[#This Row],[50D EMA]])/Table2[[#This Row],[50D EMA]]</f>
        <v>2.0458197376199472E-2</v>
      </c>
      <c r="U396" s="1">
        <f>(Table2[[#This Row],[Close Price]]-Table2[[#This Row],[200D EMA]])/Table2[[#This Row],[200D EMA]]</f>
        <v>7.5144214966095954E-2</v>
      </c>
      <c r="V396">
        <v>1.2483199634270901</v>
      </c>
      <c r="W396">
        <v>345.85</v>
      </c>
      <c r="X396">
        <v>353.55</v>
      </c>
      <c r="Y396">
        <v>326</v>
      </c>
      <c r="Z396">
        <v>353.55</v>
      </c>
      <c r="AA396">
        <v>306.10000000000002</v>
      </c>
      <c r="AB396">
        <v>353.55</v>
      </c>
      <c r="AC396" s="1">
        <f>(Table2[[#This Row],[Close Price]]/Table2[[#This Row],[Day Low]])-1</f>
        <v>4.7708544166544797E-3</v>
      </c>
      <c r="AD396" s="1">
        <f>(Table2[[#This Row],[Day High]]/Table2[[#This Row],[Close Price]])-1</f>
        <v>1.7410071942446148E-2</v>
      </c>
      <c r="AE396" s="1">
        <f>(Table2[[#This Row],[Close Price]]/Table2[[#This Row],[Current Week Low]])-1</f>
        <v>6.5950920245398725E-2</v>
      </c>
      <c r="AF396" s="1">
        <f>(Table2[[#This Row],[Current Week High]]/Table2[[#This Row],[Close Price]])-1</f>
        <v>1.7410071942446148E-2</v>
      </c>
      <c r="AG396" s="1">
        <f>(Table2[[#This Row],[Close Price]]/Table2[[#This Row],[Current Month Low]])-1</f>
        <v>0.1352499183273439</v>
      </c>
      <c r="AH396" s="1">
        <f>(Table2[[#This Row],[Current Month High]]/Table2[[#This Row],[Close Price]])-1</f>
        <v>1.7410071942446148E-2</v>
      </c>
      <c r="AI396">
        <v>13.8992805755395</v>
      </c>
      <c r="AJ396">
        <v>54.891909962112699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0</v>
      </c>
      <c r="AM396" t="s">
        <v>3182</v>
      </c>
      <c r="AN396">
        <v>11.38</v>
      </c>
      <c r="AO396" t="s">
        <v>3180</v>
      </c>
      <c r="AP396">
        <v>-3.2893532890894001E-2</v>
      </c>
      <c r="AQ396">
        <f>(Table2[[#This Row],[Sharpe Ratio]]-AVERAGE(Table2[Sharpe Ratio]))/_xlfn.STDEV.P(Table2[Sharpe Ratio])</f>
        <v>-1.0675522432367153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259</v>
      </c>
      <c r="AT396">
        <f>_xlfn.RANK.AVG(Table2[[#This Row],[6M Return vs Nifty Z-Score]],Table2[6M Return vs Nifty Z-Score])</f>
        <v>300</v>
      </c>
      <c r="AU396">
        <f>_xlfn.RANK.AVG(Table2[[#This Row],[Sharpe Ratio Z-Score]],Table2[Sharpe Ratio Z-Score])</f>
        <v>630</v>
      </c>
      <c r="AV396">
        <f>(Table2[[#This Row],[Rank 1Y]]+Table2[[#This Row],[Rank 6M]]+Table2[[#This Row],[Rank Sharpe]])/3</f>
        <v>396.33333333333331</v>
      </c>
    </row>
    <row r="397" spans="1:48" x14ac:dyDescent="0.3">
      <c r="A397" t="s">
        <v>361</v>
      </c>
      <c r="B397" t="s">
        <v>362</v>
      </c>
      <c r="C397" t="s">
        <v>3133</v>
      </c>
      <c r="D397" t="s">
        <v>51</v>
      </c>
      <c r="E397">
        <v>65801.402100000007</v>
      </c>
      <c r="F397">
        <v>5503.4</v>
      </c>
      <c r="G397">
        <v>5.1867147235852098</v>
      </c>
      <c r="H397">
        <f>(Table2[[#This Row],[1Y Return vs Nifty]]-AVERAGE(Table2[1Y Return vs Nifty]))/_xlfn.STDEV.P(Table2[1Y Return vs Nifty])</f>
        <v>-0.24169103380636148</v>
      </c>
      <c r="I397">
        <v>-5.2026532408237696</v>
      </c>
      <c r="J397">
        <f>(Table2[[#This Row],[1M Return vs Nifty]]-AVERAGE(Table2[1M Return vs Nifty]))/_xlfn.STDEV.P(Table2[1M Return vs Nifty])</f>
        <v>-0.45826573809188337</v>
      </c>
      <c r="K397">
        <v>-2.6670732685316501</v>
      </c>
      <c r="L397">
        <f>(Table2[[#This Row],[6M Return vs Nifty]]-AVERAGE(Table2[6M Return vs Nifty]))/_xlfn.STDEV.P(Table2[6M Return vs Nifty])</f>
        <v>-0.29042560330933914</v>
      </c>
      <c r="M397">
        <v>-1.6455362342851501</v>
      </c>
      <c r="N397">
        <f>(Table2[[#This Row],[1W Return vs Nifty]]-AVERAGE(Table2[1W Return vs Nifty]))/_xlfn.STDEV.P(Table2[1W Return vs Nifty])</f>
        <v>-0.58293982393920019</v>
      </c>
      <c r="O397">
        <v>5838.58</v>
      </c>
      <c r="P397">
        <v>5906.5555863482004</v>
      </c>
      <c r="Q397">
        <v>5402.4275499968999</v>
      </c>
      <c r="R397">
        <v>26.405071773784101</v>
      </c>
      <c r="S397" s="1">
        <f>(Table2[[#This Row],[Close Price]]-Table2[[#This Row],[20D EMA]])/Table2[[#This Row],[20D EMA]]</f>
        <v>-5.7407794360957679E-2</v>
      </c>
      <c r="T397" s="1">
        <f>(Table2[[#This Row],[Close Price]]-Table2[[#This Row],[50D EMA]])/Table2[[#This Row],[50D EMA]]</f>
        <v>-6.8255615384372706E-2</v>
      </c>
      <c r="U397" s="1">
        <f>(Table2[[#This Row],[Close Price]]-Table2[[#This Row],[200D EMA]])/Table2[[#This Row],[200D EMA]]</f>
        <v>1.8690199742365396E-2</v>
      </c>
      <c r="V397">
        <v>0.94943625746999505</v>
      </c>
      <c r="W397">
        <v>5444.1</v>
      </c>
      <c r="X397">
        <v>5677.4</v>
      </c>
      <c r="Y397">
        <v>5444.1</v>
      </c>
      <c r="Z397">
        <v>5745.1</v>
      </c>
      <c r="AA397">
        <v>5444.1</v>
      </c>
      <c r="AB397">
        <v>5958.9</v>
      </c>
      <c r="AC397" s="1">
        <f>(Table2[[#This Row],[Close Price]]/Table2[[#This Row],[Day Low]])-1</f>
        <v>1.0892525853676283E-2</v>
      </c>
      <c r="AD397" s="1">
        <f>(Table2[[#This Row],[Day High]]/Table2[[#This Row],[Close Price]])-1</f>
        <v>3.1616818693898319E-2</v>
      </c>
      <c r="AE397" s="1">
        <f>(Table2[[#This Row],[Close Price]]/Table2[[#This Row],[Current Week Low]])-1</f>
        <v>1.0892525853676283E-2</v>
      </c>
      <c r="AF397" s="1">
        <f>(Table2[[#This Row],[Current Week High]]/Table2[[#This Row],[Close Price]])-1</f>
        <v>4.3918305047788708E-2</v>
      </c>
      <c r="AG397" s="1">
        <f>(Table2[[#This Row],[Close Price]]/Table2[[#This Row],[Current Month Low]])-1</f>
        <v>1.0892525853676283E-2</v>
      </c>
      <c r="AH397" s="1">
        <f>(Table2[[#This Row],[Current Month High]]/Table2[[#This Row],[Close Price]])-1</f>
        <v>8.2767016753279687E-2</v>
      </c>
      <c r="AI397">
        <v>17.016753279790599</v>
      </c>
      <c r="AJ397">
        <v>28.3098049730132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-0.04</v>
      </c>
      <c r="AM397" t="s">
        <v>3181</v>
      </c>
      <c r="AN397">
        <v>-7.39</v>
      </c>
      <c r="AO397" t="s">
        <v>3181</v>
      </c>
      <c r="AP397">
        <v>4.4927881668771999E-2</v>
      </c>
      <c r="AQ397">
        <f>(Table2[[#This Row],[Sharpe Ratio]]-AVERAGE(Table2[Sharpe Ratio]))/_xlfn.STDEV.P(Table2[Sharpe Ratio])</f>
        <v>-0.14965636054164572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397</v>
      </c>
      <c r="AT397">
        <f>_xlfn.RANK.AVG(Table2[[#This Row],[6M Return vs Nifty Z-Score]],Table2[6M Return vs Nifty Z-Score])</f>
        <v>406</v>
      </c>
      <c r="AU397">
        <f>_xlfn.RANK.AVG(Table2[[#This Row],[Sharpe Ratio Z-Score]],Table2[Sharpe Ratio Z-Score])</f>
        <v>387</v>
      </c>
      <c r="AV397">
        <f>(Table2[[#This Row],[Rank 1Y]]+Table2[[#This Row],[Rank 6M]]+Table2[[#This Row],[Rank Sharpe]])/3</f>
        <v>396.66666666666669</v>
      </c>
    </row>
    <row r="398" spans="1:48" x14ac:dyDescent="0.3">
      <c r="A398" t="s">
        <v>633</v>
      </c>
      <c r="B398" t="s">
        <v>634</v>
      </c>
      <c r="C398" t="s">
        <v>3143</v>
      </c>
      <c r="D398" t="s">
        <v>407</v>
      </c>
      <c r="E398">
        <v>28382.504071219999</v>
      </c>
      <c r="F398">
        <v>6315.35</v>
      </c>
      <c r="G398">
        <v>-6.7463460910343098</v>
      </c>
      <c r="H398">
        <f>(Table2[[#This Row],[1Y Return vs Nifty]]-AVERAGE(Table2[1Y Return vs Nifty]))/_xlfn.STDEV.P(Table2[1Y Return vs Nifty])</f>
        <v>-0.46954111696826961</v>
      </c>
      <c r="I398">
        <v>-0.93298623640925704</v>
      </c>
      <c r="J398">
        <f>(Table2[[#This Row],[1M Return vs Nifty]]-AVERAGE(Table2[1M Return vs Nifty]))/_xlfn.STDEV.P(Table2[1M Return vs Nifty])</f>
        <v>1.4027458479054756E-2</v>
      </c>
      <c r="K398">
        <v>12.740659812952501</v>
      </c>
      <c r="L398">
        <f>(Table2[[#This Row],[6M Return vs Nifty]]-AVERAGE(Table2[6M Return vs Nifty]))/_xlfn.STDEV.P(Table2[6M Return vs Nifty])</f>
        <v>0.22825267752367809</v>
      </c>
      <c r="M398">
        <v>-3.30340379725933</v>
      </c>
      <c r="N398">
        <f>(Table2[[#This Row],[1W Return vs Nifty]]-AVERAGE(Table2[1W Return vs Nifty]))/_xlfn.STDEV.P(Table2[1W Return vs Nifty])</f>
        <v>-0.92098461300889467</v>
      </c>
      <c r="O398">
        <v>6537.64</v>
      </c>
      <c r="P398">
        <v>6503.5431069251799</v>
      </c>
      <c r="Q398">
        <v>6099.1333309113897</v>
      </c>
      <c r="R398">
        <v>31.152482855808699</v>
      </c>
      <c r="S398" s="1">
        <f>(Table2[[#This Row],[Close Price]]-Table2[[#This Row],[20D EMA]])/Table2[[#This Row],[20D EMA]]</f>
        <v>-3.4001566314449852E-2</v>
      </c>
      <c r="T398" s="1">
        <f>(Table2[[#This Row],[Close Price]]-Table2[[#This Row],[50D EMA]])/Table2[[#This Row],[50D EMA]]</f>
        <v>-2.8937012307150782E-2</v>
      </c>
      <c r="U398" s="1">
        <f>(Table2[[#This Row],[Close Price]]-Table2[[#This Row],[200D EMA]])/Table2[[#This Row],[200D EMA]]</f>
        <v>3.5450392270126266E-2</v>
      </c>
      <c r="V398">
        <v>0.56602446128636696</v>
      </c>
      <c r="W398">
        <v>6295</v>
      </c>
      <c r="X398">
        <v>6449</v>
      </c>
      <c r="Y398">
        <v>6295</v>
      </c>
      <c r="Z398">
        <v>6631.1</v>
      </c>
      <c r="AA398">
        <v>6295</v>
      </c>
      <c r="AB398">
        <v>6862.25</v>
      </c>
      <c r="AC398" s="1">
        <f>(Table2[[#This Row],[Close Price]]/Table2[[#This Row],[Day Low]])-1</f>
        <v>3.2327243844321174E-3</v>
      </c>
      <c r="AD398" s="1">
        <f>(Table2[[#This Row],[Day High]]/Table2[[#This Row],[Close Price]])-1</f>
        <v>2.1162722572779069E-2</v>
      </c>
      <c r="AE398" s="1">
        <f>(Table2[[#This Row],[Close Price]]/Table2[[#This Row],[Current Week Low]])-1</f>
        <v>3.2327243844321174E-3</v>
      </c>
      <c r="AF398" s="1">
        <f>(Table2[[#This Row],[Current Week High]]/Table2[[#This Row],[Close Price]])-1</f>
        <v>4.9997228973849506E-2</v>
      </c>
      <c r="AG398" s="1">
        <f>(Table2[[#This Row],[Close Price]]/Table2[[#This Row],[Current Month Low]])-1</f>
        <v>3.2327243844321174E-3</v>
      </c>
      <c r="AH398" s="1">
        <f>(Table2[[#This Row],[Current Month High]]/Table2[[#This Row],[Close Price]])-1</f>
        <v>8.6598525814087779E-2</v>
      </c>
      <c r="AI398">
        <v>13.958054581297899</v>
      </c>
      <c r="AJ398">
        <v>28.8531380070186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0.11</v>
      </c>
      <c r="AM398" t="s">
        <v>3180</v>
      </c>
      <c r="AN398">
        <v>-0.12</v>
      </c>
      <c r="AO398" t="s">
        <v>3181</v>
      </c>
      <c r="AP398">
        <v>1.1565759022218E-2</v>
      </c>
      <c r="AQ398">
        <f>(Table2[[#This Row],[Sharpe Ratio]]-AVERAGE(Table2[Sharpe Ratio]))/_xlfn.STDEV.P(Table2[Sharpe Ratio])</f>
        <v>-0.54315929528669726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-1.6914048892611286</v>
      </c>
      <c r="AS398">
        <f>_xlfn.RANK.AVG(Table2[[#This Row],[1Y Return vs Nifty Z-Score]],Table2[1Y Return vs Nifty Z-Score])</f>
        <v>477</v>
      </c>
      <c r="AT398">
        <f>_xlfn.RANK.AVG(Table2[[#This Row],[6M Return vs Nifty Z-Score]],Table2[6M Return vs Nifty Z-Score])</f>
        <v>234</v>
      </c>
      <c r="AU398">
        <f>_xlfn.RANK.AVG(Table2[[#This Row],[Sharpe Ratio Z-Score]],Table2[Sharpe Ratio Z-Score])</f>
        <v>481</v>
      </c>
      <c r="AV398">
        <f>(Table2[[#This Row],[Rank 1Y]]+Table2[[#This Row],[Rank 6M]]+Table2[[#This Row],[Rank Sharpe]])/3</f>
        <v>397.33333333333331</v>
      </c>
    </row>
    <row r="399" spans="1:48" x14ac:dyDescent="0.3">
      <c r="A399" t="s">
        <v>710</v>
      </c>
      <c r="B399" t="s">
        <v>711</v>
      </c>
      <c r="C399" t="s">
        <v>3129</v>
      </c>
      <c r="D399" t="s">
        <v>516</v>
      </c>
      <c r="E399">
        <v>24707.48133056</v>
      </c>
      <c r="F399">
        <v>2739.8</v>
      </c>
      <c r="G399">
        <v>-22.031621021443399</v>
      </c>
      <c r="H399">
        <f>(Table2[[#This Row],[1Y Return vs Nifty]]-AVERAGE(Table2[1Y Return vs Nifty]))/_xlfn.STDEV.P(Table2[1Y Return vs Nifty])</f>
        <v>-0.76139843824995845</v>
      </c>
      <c r="I399">
        <v>6.6958735337757602</v>
      </c>
      <c r="J399">
        <f>(Table2[[#This Row],[1M Return vs Nifty]]-AVERAGE(Table2[1M Return vs Nifty]))/_xlfn.STDEV.P(Table2[1M Return vs Nifty])</f>
        <v>0.85790089482123888</v>
      </c>
      <c r="K399">
        <v>2.32241283221019</v>
      </c>
      <c r="L399">
        <f>(Table2[[#This Row],[6M Return vs Nifty]]-AVERAGE(Table2[6M Return vs Nifty]))/_xlfn.STDEV.P(Table2[6M Return vs Nifty])</f>
        <v>-0.1224620190957081</v>
      </c>
      <c r="M399">
        <v>-2.53143341936509</v>
      </c>
      <c r="N399">
        <f>(Table2[[#This Row],[1W Return vs Nifty]]-AVERAGE(Table2[1W Return vs Nifty]))/_xlfn.STDEV.P(Table2[1W Return vs Nifty])</f>
        <v>-0.76357724863827336</v>
      </c>
      <c r="O399">
        <v>2871.4</v>
      </c>
      <c r="P399">
        <v>2759.9202581868499</v>
      </c>
      <c r="Q399">
        <v>2600.13289899554</v>
      </c>
      <c r="R399">
        <v>32.825332052440203</v>
      </c>
      <c r="S399" s="1">
        <f>(Table2[[#This Row],[Close Price]]-Table2[[#This Row],[20D EMA]])/Table2[[#This Row],[20D EMA]]</f>
        <v>-4.5831301803998019E-2</v>
      </c>
      <c r="T399" s="1">
        <f>(Table2[[#This Row],[Close Price]]-Table2[[#This Row],[50D EMA]])/Table2[[#This Row],[50D EMA]]</f>
        <v>-7.2901592454224923E-3</v>
      </c>
      <c r="U399" s="1">
        <f>(Table2[[#This Row],[Close Price]]-Table2[[#This Row],[200D EMA]])/Table2[[#This Row],[200D EMA]]</f>
        <v>5.3715370109895189E-2</v>
      </c>
      <c r="V399">
        <v>0.57109759613147804</v>
      </c>
      <c r="W399">
        <v>2720</v>
      </c>
      <c r="X399">
        <v>2838.95</v>
      </c>
      <c r="Y399">
        <v>2720</v>
      </c>
      <c r="Z399">
        <v>2840.5</v>
      </c>
      <c r="AA399">
        <v>2720</v>
      </c>
      <c r="AB399">
        <v>3100</v>
      </c>
      <c r="AC399" s="1">
        <f>(Table2[[#This Row],[Close Price]]/Table2[[#This Row],[Day Low]])-1</f>
        <v>7.2794117647059231E-3</v>
      </c>
      <c r="AD399" s="1">
        <f>(Table2[[#This Row],[Day High]]/Table2[[#This Row],[Close Price]])-1</f>
        <v>3.6188772903131383E-2</v>
      </c>
      <c r="AE399" s="1">
        <f>(Table2[[#This Row],[Close Price]]/Table2[[#This Row],[Current Week Low]])-1</f>
        <v>7.2794117647059231E-3</v>
      </c>
      <c r="AF399" s="1">
        <f>(Table2[[#This Row],[Current Week High]]/Table2[[#This Row],[Close Price]])-1</f>
        <v>3.675450762829402E-2</v>
      </c>
      <c r="AG399" s="1">
        <f>(Table2[[#This Row],[Close Price]]/Table2[[#This Row],[Current Month Low]])-1</f>
        <v>7.2794117647059231E-3</v>
      </c>
      <c r="AH399" s="1">
        <f>(Table2[[#This Row],[Current Month High]]/Table2[[#This Row],[Close Price]])-1</f>
        <v>0.13146945032484125</v>
      </c>
      <c r="AI399">
        <v>42.200160595663903</v>
      </c>
      <c r="AJ399">
        <v>35.298765432098698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0.02</v>
      </c>
      <c r="AM399" t="s">
        <v>3180</v>
      </c>
      <c r="AN399">
        <v>-2.11</v>
      </c>
      <c r="AO399" t="s">
        <v>3181</v>
      </c>
      <c r="AP399">
        <v>8.9762212443370001E-2</v>
      </c>
      <c r="AQ399">
        <f>(Table2[[#This Row],[Sharpe Ratio]]-AVERAGE(Table2[Sharpe Ratio]))/_xlfn.STDEV.P(Table2[Sharpe Ratio])</f>
        <v>0.37916013366175871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-0.41037667750094231</v>
      </c>
      <c r="AS399">
        <f>_xlfn.RANK.AVG(Table2[[#This Row],[1Y Return vs Nifty Z-Score]],Table2[1Y Return vs Nifty Z-Score])</f>
        <v>590</v>
      </c>
      <c r="AT399">
        <f>_xlfn.RANK.AVG(Table2[[#This Row],[6M Return vs Nifty Z-Score]],Table2[6M Return vs Nifty Z-Score])</f>
        <v>351</v>
      </c>
      <c r="AU399">
        <f>_xlfn.RANK.AVG(Table2[[#This Row],[Sharpe Ratio Z-Score]],Table2[Sharpe Ratio Z-Score])</f>
        <v>251</v>
      </c>
      <c r="AV399">
        <f>(Table2[[#This Row],[Rank 1Y]]+Table2[[#This Row],[Rank 6M]]+Table2[[#This Row],[Rank Sharpe]])/3</f>
        <v>397.33333333333331</v>
      </c>
    </row>
    <row r="400" spans="1:48" x14ac:dyDescent="0.3">
      <c r="A400" t="s">
        <v>892</v>
      </c>
      <c r="B400" t="s">
        <v>893</v>
      </c>
      <c r="C400" t="s">
        <v>3135</v>
      </c>
      <c r="D400" t="s">
        <v>213</v>
      </c>
      <c r="E400">
        <v>16553.208851445001</v>
      </c>
      <c r="F400">
        <v>680.95</v>
      </c>
      <c r="G400">
        <v>-5.7378966795937201</v>
      </c>
      <c r="H400">
        <f>(Table2[[#This Row],[1Y Return vs Nifty]]-AVERAGE(Table2[1Y Return vs Nifty]))/_xlfn.STDEV.P(Table2[1Y Return vs Nifty])</f>
        <v>-0.4502857653170142</v>
      </c>
      <c r="I400">
        <v>-2.2787170789363902</v>
      </c>
      <c r="J400">
        <f>(Table2[[#This Row],[1M Return vs Nifty]]-AVERAGE(Table2[1M Return vs Nifty]))/_xlfn.STDEV.P(Table2[1M Return vs Nifty])</f>
        <v>-0.13483181337612746</v>
      </c>
      <c r="K400">
        <v>7.4101723701890103</v>
      </c>
      <c r="L400">
        <f>(Table2[[#This Row],[6M Return vs Nifty]]-AVERAGE(Table2[6M Return vs Nifty]))/_xlfn.STDEV.P(Table2[6M Return vs Nifty])</f>
        <v>4.8809793343844332E-2</v>
      </c>
      <c r="M400">
        <v>-2.2500055166956101</v>
      </c>
      <c r="N400">
        <f>(Table2[[#This Row],[1W Return vs Nifty]]-AVERAGE(Table2[1W Return vs Nifty]))/_xlfn.STDEV.P(Table2[1W Return vs Nifty])</f>
        <v>-0.70619314985926107</v>
      </c>
      <c r="O400">
        <v>709.37</v>
      </c>
      <c r="P400">
        <v>707.50995951340303</v>
      </c>
      <c r="Q400">
        <v>649.16426391181597</v>
      </c>
      <c r="R400">
        <v>34.401986637216901</v>
      </c>
      <c r="S400" s="1">
        <f>(Table2[[#This Row],[Close Price]]-Table2[[#This Row],[20D EMA]])/Table2[[#This Row],[20D EMA]]</f>
        <v>-4.0063718510791206E-2</v>
      </c>
      <c r="T400" s="1">
        <f>(Table2[[#This Row],[Close Price]]-Table2[[#This Row],[50D EMA]])/Table2[[#This Row],[50D EMA]]</f>
        <v>-3.7540050364336726E-2</v>
      </c>
      <c r="U400" s="1">
        <f>(Table2[[#This Row],[Close Price]]-Table2[[#This Row],[200D EMA]])/Table2[[#This Row],[200D EMA]]</f>
        <v>4.8964087913043117E-2</v>
      </c>
      <c r="V400">
        <v>0.44059948638067697</v>
      </c>
      <c r="W400">
        <v>678</v>
      </c>
      <c r="X400">
        <v>708.7</v>
      </c>
      <c r="Y400">
        <v>678</v>
      </c>
      <c r="Z400">
        <v>708.7</v>
      </c>
      <c r="AA400">
        <v>678</v>
      </c>
      <c r="AB400">
        <v>763.8</v>
      </c>
      <c r="AC400" s="1">
        <f>(Table2[[#This Row],[Close Price]]/Table2[[#This Row],[Day Low]])-1</f>
        <v>4.3510324483777563E-3</v>
      </c>
      <c r="AD400" s="1">
        <f>(Table2[[#This Row],[Day High]]/Table2[[#This Row],[Close Price]])-1</f>
        <v>4.0751890740876817E-2</v>
      </c>
      <c r="AE400" s="1">
        <f>(Table2[[#This Row],[Close Price]]/Table2[[#This Row],[Current Week Low]])-1</f>
        <v>4.3510324483777563E-3</v>
      </c>
      <c r="AF400" s="1">
        <f>(Table2[[#This Row],[Current Week High]]/Table2[[#This Row],[Close Price]])-1</f>
        <v>4.0751890740876817E-2</v>
      </c>
      <c r="AG400" s="1">
        <f>(Table2[[#This Row],[Close Price]]/Table2[[#This Row],[Current Month Low]])-1</f>
        <v>4.3510324483777563E-3</v>
      </c>
      <c r="AH400" s="1">
        <f>(Table2[[#This Row],[Current Month High]]/Table2[[#This Row],[Close Price]])-1</f>
        <v>0.12166825758132016</v>
      </c>
      <c r="AI400">
        <v>22.468610030105001</v>
      </c>
      <c r="AJ400">
        <v>35.769115741202199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0.12</v>
      </c>
      <c r="AM400" t="s">
        <v>3180</v>
      </c>
      <c r="AN400">
        <v>0.93</v>
      </c>
      <c r="AO400" t="s">
        <v>3180</v>
      </c>
      <c r="AP400">
        <v>2.7580960510596001E-2</v>
      </c>
      <c r="AQ400">
        <f>(Table2[[#This Row],[Sharpe Ratio]]-AVERAGE(Table2[Sharpe Ratio]))/_xlfn.STDEV.P(Table2[Sharpe Ratio])</f>
        <v>-0.35426157876622272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-1.5967625139747812</v>
      </c>
      <c r="AS400">
        <f>_xlfn.RANK.AVG(Table2[[#This Row],[1Y Return vs Nifty Z-Score]],Table2[1Y Return vs Nifty Z-Score])</f>
        <v>469</v>
      </c>
      <c r="AT400">
        <f>_xlfn.RANK.AVG(Table2[[#This Row],[6M Return vs Nifty Z-Score]],Table2[6M Return vs Nifty Z-Score])</f>
        <v>288</v>
      </c>
      <c r="AU400">
        <f>_xlfn.RANK.AVG(Table2[[#This Row],[Sharpe Ratio Z-Score]],Table2[Sharpe Ratio Z-Score])</f>
        <v>435</v>
      </c>
      <c r="AV400">
        <f>(Table2[[#This Row],[Rank 1Y]]+Table2[[#This Row],[Rank 6M]]+Table2[[#This Row],[Rank Sharpe]])/3</f>
        <v>397.33333333333331</v>
      </c>
    </row>
    <row r="401" spans="1:48" x14ac:dyDescent="0.3">
      <c r="A401" t="s">
        <v>943</v>
      </c>
      <c r="B401" t="s">
        <v>944</v>
      </c>
      <c r="C401" t="s">
        <v>3132</v>
      </c>
      <c r="D401" t="s">
        <v>48</v>
      </c>
      <c r="E401">
        <v>15517.5047077049</v>
      </c>
      <c r="F401">
        <v>1604.35</v>
      </c>
      <c r="G401">
        <v>19.139399321264499</v>
      </c>
      <c r="H401">
        <f>(Table2[[#This Row],[1Y Return vs Nifty]]-AVERAGE(Table2[1Y Return vs Nifty]))/_xlfn.STDEV.P(Table2[1Y Return vs Nifty])</f>
        <v>2.4721783097938026E-2</v>
      </c>
      <c r="I401">
        <v>5.3854255119303298</v>
      </c>
      <c r="J401">
        <f>(Table2[[#This Row],[1M Return vs Nifty]]-AVERAGE(Table2[1M Return vs Nifty]))/_xlfn.STDEV.P(Table2[1M Return vs Nifty])</f>
        <v>0.71294446507214393</v>
      </c>
      <c r="K401">
        <v>12.8392994783903</v>
      </c>
      <c r="L401">
        <f>(Table2[[#This Row],[6M Return vs Nifty]]-AVERAGE(Table2[6M Return vs Nifty]))/_xlfn.STDEV.P(Table2[6M Return vs Nifty])</f>
        <v>0.23157323427402215</v>
      </c>
      <c r="M401">
        <v>5.8941149782896796</v>
      </c>
      <c r="N401">
        <f>(Table2[[#This Row],[1W Return vs Nifty]]-AVERAGE(Table2[1W Return vs Nifty]))/_xlfn.STDEV.P(Table2[1W Return vs Nifty])</f>
        <v>0.95442049405962637</v>
      </c>
      <c r="O401">
        <v>1601.19</v>
      </c>
      <c r="P401">
        <v>1610.98142015396</v>
      </c>
      <c r="Q401">
        <v>1522.0328714188399</v>
      </c>
      <c r="R401">
        <v>50.872946160323004</v>
      </c>
      <c r="S401" s="1">
        <f>(Table2[[#This Row],[Close Price]]-Table2[[#This Row],[20D EMA]])/Table2[[#This Row],[20D EMA]]</f>
        <v>1.97353218543699E-3</v>
      </c>
      <c r="T401" s="1">
        <f>(Table2[[#This Row],[Close Price]]-Table2[[#This Row],[50D EMA]])/Table2[[#This Row],[50D EMA]]</f>
        <v>-4.1163852487673932E-3</v>
      </c>
      <c r="U401" s="1">
        <f>(Table2[[#This Row],[Close Price]]-Table2[[#This Row],[200D EMA]])/Table2[[#This Row],[200D EMA]]</f>
        <v>5.4083673307544204E-2</v>
      </c>
      <c r="V401">
        <v>0.76281084713320602</v>
      </c>
      <c r="W401">
        <v>1576.95</v>
      </c>
      <c r="X401">
        <v>1671.45</v>
      </c>
      <c r="Y401">
        <v>1571.05</v>
      </c>
      <c r="Z401">
        <v>1671.45</v>
      </c>
      <c r="AA401">
        <v>1555.75</v>
      </c>
      <c r="AB401">
        <v>1671.45</v>
      </c>
      <c r="AC401" s="1">
        <f>(Table2[[#This Row],[Close Price]]/Table2[[#This Row],[Day Low]])-1</f>
        <v>1.7375313104410317E-2</v>
      </c>
      <c r="AD401" s="1">
        <f>(Table2[[#This Row],[Day High]]/Table2[[#This Row],[Close Price]])-1</f>
        <v>4.1823791566678148E-2</v>
      </c>
      <c r="AE401" s="1">
        <f>(Table2[[#This Row],[Close Price]]/Table2[[#This Row],[Current Week Low]])-1</f>
        <v>2.1196015403710966E-2</v>
      </c>
      <c r="AF401" s="1">
        <f>(Table2[[#This Row],[Current Week High]]/Table2[[#This Row],[Close Price]])-1</f>
        <v>4.1823791566678148E-2</v>
      </c>
      <c r="AG401" s="1">
        <f>(Table2[[#This Row],[Close Price]]/Table2[[#This Row],[Current Month Low]])-1</f>
        <v>3.1238952273822784E-2</v>
      </c>
      <c r="AH401" s="1">
        <f>(Table2[[#This Row],[Current Month High]]/Table2[[#This Row],[Close Price]])-1</f>
        <v>4.1823791566678148E-2</v>
      </c>
      <c r="AI401">
        <v>15.934802256365501</v>
      </c>
      <c r="AJ401">
        <v>56.529586809112601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0.13</v>
      </c>
      <c r="AM401" t="s">
        <v>3180</v>
      </c>
      <c r="AN401">
        <v>6.03</v>
      </c>
      <c r="AO401" t="s">
        <v>3180</v>
      </c>
      <c r="AP401">
        <v>-5.2382134872473E-2</v>
      </c>
      <c r="AQ401">
        <f>(Table2[[#This Row],[Sharpe Ratio]]-AVERAGE(Table2[Sharpe Ratio]))/_xlfn.STDEV.P(Table2[Sharpe Ratio])</f>
        <v>-1.2974183748097816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289</v>
      </c>
      <c r="AT401">
        <f>_xlfn.RANK.AVG(Table2[[#This Row],[6M Return vs Nifty Z-Score]],Table2[6M Return vs Nifty Z-Score])</f>
        <v>233</v>
      </c>
      <c r="AU401">
        <f>_xlfn.RANK.AVG(Table2[[#This Row],[Sharpe Ratio Z-Score]],Table2[Sharpe Ratio Z-Score])</f>
        <v>670</v>
      </c>
      <c r="AV401">
        <f>(Table2[[#This Row],[Rank 1Y]]+Table2[[#This Row],[Rank 6M]]+Table2[[#This Row],[Rank Sharpe]])/3</f>
        <v>397.33333333333331</v>
      </c>
    </row>
    <row r="402" spans="1:48" x14ac:dyDescent="0.3">
      <c r="A402" t="s">
        <v>152</v>
      </c>
      <c r="B402" t="s">
        <v>153</v>
      </c>
      <c r="C402" t="s">
        <v>3137</v>
      </c>
      <c r="D402" t="s">
        <v>75</v>
      </c>
      <c r="E402">
        <v>169009.99947198</v>
      </c>
      <c r="F402">
        <v>2521.1999999999998</v>
      </c>
      <c r="G402">
        <v>7.7475727033010804</v>
      </c>
      <c r="H402">
        <f>(Table2[[#This Row],[1Y Return vs Nifty]]-AVERAGE(Table2[1Y Return vs Nifty]))/_xlfn.STDEV.P(Table2[1Y Return vs Nifty])</f>
        <v>-0.19279396433620125</v>
      </c>
      <c r="I402">
        <v>-3.5010858232729101</v>
      </c>
      <c r="J402">
        <f>(Table2[[#This Row],[1M Return vs Nifty]]-AVERAGE(Table2[1M Return vs Nifty]))/_xlfn.STDEV.P(Table2[1M Return vs Nifty])</f>
        <v>-0.27004527172175424</v>
      </c>
      <c r="K402">
        <v>-2.58760040447231</v>
      </c>
      <c r="L402">
        <f>(Table2[[#This Row],[6M Return vs Nifty]]-AVERAGE(Table2[6M Return vs Nifty]))/_xlfn.STDEV.P(Table2[6M Return vs Nifty])</f>
        <v>-0.28775026824965338</v>
      </c>
      <c r="M402">
        <v>-1.63128302658195</v>
      </c>
      <c r="N402">
        <f>(Table2[[#This Row],[1W Return vs Nifty]]-AVERAGE(Table2[1W Return vs Nifty]))/_xlfn.STDEV.P(Table2[1W Return vs Nifty])</f>
        <v>-0.58003354680391983</v>
      </c>
      <c r="O402">
        <v>2630.78</v>
      </c>
      <c r="P402">
        <v>2666.54717648819</v>
      </c>
      <c r="Q402">
        <v>2495.8673594000402</v>
      </c>
      <c r="R402">
        <v>29.122379724083999</v>
      </c>
      <c r="S402" s="1">
        <f>(Table2[[#This Row],[Close Price]]-Table2[[#This Row],[20D EMA]])/Table2[[#This Row],[20D EMA]]</f>
        <v>-4.1653045864724673E-2</v>
      </c>
      <c r="T402" s="1">
        <f>(Table2[[#This Row],[Close Price]]-Table2[[#This Row],[50D EMA]])/Table2[[#This Row],[50D EMA]]</f>
        <v>-5.4507633605646762E-2</v>
      </c>
      <c r="U402" s="1">
        <f>(Table2[[#This Row],[Close Price]]-Table2[[#This Row],[200D EMA]])/Table2[[#This Row],[200D EMA]]</f>
        <v>1.0149834487217752E-2</v>
      </c>
      <c r="V402">
        <v>0.65918161024671396</v>
      </c>
      <c r="W402">
        <v>2510</v>
      </c>
      <c r="X402">
        <v>2546.25</v>
      </c>
      <c r="Y402">
        <v>2506.0500000000002</v>
      </c>
      <c r="Z402">
        <v>2553.85</v>
      </c>
      <c r="AA402">
        <v>2506.0500000000002</v>
      </c>
      <c r="AB402">
        <v>2719</v>
      </c>
      <c r="AC402" s="1">
        <f>(Table2[[#This Row],[Close Price]]/Table2[[#This Row],[Day Low]])-1</f>
        <v>4.4621513944222979E-3</v>
      </c>
      <c r="AD402" s="1">
        <f>(Table2[[#This Row],[Day High]]/Table2[[#This Row],[Close Price]])-1</f>
        <v>9.9357448833889972E-3</v>
      </c>
      <c r="AE402" s="1">
        <f>(Table2[[#This Row],[Close Price]]/Table2[[#This Row],[Current Week Low]])-1</f>
        <v>6.0453702041058932E-3</v>
      </c>
      <c r="AF402" s="1">
        <f>(Table2[[#This Row],[Current Week High]]/Table2[[#This Row],[Close Price]])-1</f>
        <v>1.2950182452800219E-2</v>
      </c>
      <c r="AG402" s="1">
        <f>(Table2[[#This Row],[Close Price]]/Table2[[#This Row],[Current Month Low]])-1</f>
        <v>6.0453702041058932E-3</v>
      </c>
      <c r="AH402" s="1">
        <f>(Table2[[#This Row],[Current Month High]]/Table2[[#This Row],[Close Price]])-1</f>
        <v>7.8454704109154338E-2</v>
      </c>
      <c r="AI402">
        <v>14.1420752022846</v>
      </c>
      <c r="AJ402">
        <v>32.2582659774733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0.01</v>
      </c>
      <c r="AM402" t="s">
        <v>3180</v>
      </c>
      <c r="AN402">
        <v>-3.59</v>
      </c>
      <c r="AO402" t="s">
        <v>3181</v>
      </c>
      <c r="AP402">
        <v>3.3559776134154999E-2</v>
      </c>
      <c r="AQ402">
        <f>(Table2[[#This Row],[Sharpe Ratio]]-AVERAGE(Table2[Sharpe Ratio]))/_xlfn.STDEV.P(Table2[Sharpe Ratio])</f>
        <v>-0.28374204021362881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371</v>
      </c>
      <c r="AT402">
        <f>_xlfn.RANK.AVG(Table2[[#This Row],[6M Return vs Nifty Z-Score]],Table2[6M Return vs Nifty Z-Score])</f>
        <v>403</v>
      </c>
      <c r="AU402">
        <f>_xlfn.RANK.AVG(Table2[[#This Row],[Sharpe Ratio Z-Score]],Table2[Sharpe Ratio Z-Score])</f>
        <v>419</v>
      </c>
      <c r="AV402">
        <f>(Table2[[#This Row],[Rank 1Y]]+Table2[[#This Row],[Rank 6M]]+Table2[[#This Row],[Rank Sharpe]])/3</f>
        <v>397.66666666666669</v>
      </c>
    </row>
    <row r="403" spans="1:48" x14ac:dyDescent="0.3">
      <c r="A403" t="s">
        <v>523</v>
      </c>
      <c r="B403" t="s">
        <v>524</v>
      </c>
      <c r="C403" t="s">
        <v>3145</v>
      </c>
      <c r="D403" t="s">
        <v>525</v>
      </c>
      <c r="E403">
        <v>39313.798816950002</v>
      </c>
      <c r="F403">
        <v>34898.85</v>
      </c>
      <c r="G403">
        <v>-12.2263892737076</v>
      </c>
      <c r="H403">
        <f>(Table2[[#This Row],[1Y Return vs Nifty]]-AVERAGE(Table2[1Y Return vs Nifty]))/_xlfn.STDEV.P(Table2[1Y Return vs Nifty])</f>
        <v>-0.57417716251437367</v>
      </c>
      <c r="I403">
        <v>6.7400756401752098</v>
      </c>
      <c r="J403">
        <f>(Table2[[#This Row],[1M Return vs Nifty]]-AVERAGE(Table2[1M Return vs Nifty]))/_xlfn.STDEV.P(Table2[1M Return vs Nifty])</f>
        <v>0.86279035203300269</v>
      </c>
      <c r="K403">
        <v>12.351580234809401</v>
      </c>
      <c r="L403">
        <f>(Table2[[#This Row],[6M Return vs Nifty]]-AVERAGE(Table2[6M Return vs Nifty]))/_xlfn.STDEV.P(Table2[6M Return vs Nifty])</f>
        <v>0.2151548956740551</v>
      </c>
      <c r="M403">
        <v>-1.0010865525414001</v>
      </c>
      <c r="N403">
        <f>(Table2[[#This Row],[1W Return vs Nifty]]-AVERAGE(Table2[1W Return vs Nifty]))/_xlfn.STDEV.P(Table2[1W Return vs Nifty])</f>
        <v>-0.45153435971727263</v>
      </c>
      <c r="O403">
        <v>34986.15</v>
      </c>
      <c r="P403">
        <v>35015.265676242503</v>
      </c>
      <c r="Q403">
        <v>33996.410247214197</v>
      </c>
      <c r="R403">
        <v>45.867790703877198</v>
      </c>
      <c r="S403" s="1">
        <f>(Table2[[#This Row],[Close Price]]-Table2[[#This Row],[20D EMA]])/Table2[[#This Row],[20D EMA]]</f>
        <v>-2.4952731295099033E-3</v>
      </c>
      <c r="T403" s="1">
        <f>(Table2[[#This Row],[Close Price]]-Table2[[#This Row],[50D EMA]])/Table2[[#This Row],[50D EMA]]</f>
        <v>-3.3247120647007227E-3</v>
      </c>
      <c r="U403" s="1">
        <f>(Table2[[#This Row],[Close Price]]-Table2[[#This Row],[200D EMA]])/Table2[[#This Row],[200D EMA]]</f>
        <v>2.6545148332528766E-2</v>
      </c>
      <c r="V403">
        <v>0.913440844886797</v>
      </c>
      <c r="W403">
        <v>34729</v>
      </c>
      <c r="X403">
        <v>35857.15</v>
      </c>
      <c r="Y403">
        <v>34729</v>
      </c>
      <c r="Z403">
        <v>36049.050000000003</v>
      </c>
      <c r="AA403">
        <v>34729</v>
      </c>
      <c r="AB403">
        <v>37133.75</v>
      </c>
      <c r="AC403" s="1">
        <f>(Table2[[#This Row],[Close Price]]/Table2[[#This Row],[Day Low]])-1</f>
        <v>4.8907253304155685E-3</v>
      </c>
      <c r="AD403" s="1">
        <f>(Table2[[#This Row],[Day High]]/Table2[[#This Row],[Close Price]])-1</f>
        <v>2.74593575433002E-2</v>
      </c>
      <c r="AE403" s="1">
        <f>(Table2[[#This Row],[Close Price]]/Table2[[#This Row],[Current Week Low]])-1</f>
        <v>4.8907253304155685E-3</v>
      </c>
      <c r="AF403" s="1">
        <f>(Table2[[#This Row],[Current Week High]]/Table2[[#This Row],[Close Price]])-1</f>
        <v>3.2958106069397752E-2</v>
      </c>
      <c r="AG403" s="1">
        <f>(Table2[[#This Row],[Close Price]]/Table2[[#This Row],[Current Month Low]])-1</f>
        <v>4.8907253304155685E-3</v>
      </c>
      <c r="AH403" s="1">
        <f>(Table2[[#This Row],[Current Month High]]/Table2[[#This Row],[Close Price]])-1</f>
        <v>6.4039359463134327E-2</v>
      </c>
      <c r="AI403">
        <v>17.071192890310101</v>
      </c>
      <c r="AJ403">
        <v>22.456616822725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0</v>
      </c>
      <c r="AM403">
        <v>0</v>
      </c>
      <c r="AN403">
        <v>3.41</v>
      </c>
      <c r="AO403" t="s">
        <v>3180</v>
      </c>
      <c r="AP403">
        <v>2.9541579818771001E-2</v>
      </c>
      <c r="AQ403">
        <f>(Table2[[#This Row],[Sharpe Ratio]]-AVERAGE(Table2[Sharpe Ratio]))/_xlfn.STDEV.P(Table2[Sharpe Ratio])</f>
        <v>-0.33113626807007118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524</v>
      </c>
      <c r="AT403">
        <f>_xlfn.RANK.AVG(Table2[[#This Row],[6M Return vs Nifty Z-Score]],Table2[6M Return vs Nifty Z-Score])</f>
        <v>241</v>
      </c>
      <c r="AU403">
        <f>_xlfn.RANK.AVG(Table2[[#This Row],[Sharpe Ratio Z-Score]],Table2[Sharpe Ratio Z-Score])</f>
        <v>428</v>
      </c>
      <c r="AV403">
        <f>(Table2[[#This Row],[Rank 1Y]]+Table2[[#This Row],[Rank 6M]]+Table2[[#This Row],[Rank Sharpe]])/3</f>
        <v>397.66666666666669</v>
      </c>
    </row>
    <row r="404" spans="1:48" x14ac:dyDescent="0.3">
      <c r="A404" t="s">
        <v>274</v>
      </c>
      <c r="B404" t="s">
        <v>275</v>
      </c>
      <c r="C404" t="s">
        <v>3129</v>
      </c>
      <c r="D404" t="s">
        <v>40</v>
      </c>
      <c r="E404">
        <v>93661.597636424995</v>
      </c>
      <c r="F404">
        <v>1892.25</v>
      </c>
      <c r="G404">
        <v>16.648467656156502</v>
      </c>
      <c r="H404">
        <f>(Table2[[#This Row],[1Y Return vs Nifty]]-AVERAGE(Table2[1Y Return vs Nifty]))/_xlfn.STDEV.P(Table2[1Y Return vs Nifty])</f>
        <v>-2.2840112032115733E-2</v>
      </c>
      <c r="I404">
        <v>-2.6391319732495999</v>
      </c>
      <c r="J404">
        <f>(Table2[[#This Row],[1M Return vs Nifty]]-AVERAGE(Table2[1M Return vs Nifty]))/_xlfn.STDEV.P(Table2[1M Return vs Nifty])</f>
        <v>-0.17469944294793399</v>
      </c>
      <c r="K404">
        <v>4.066953214033</v>
      </c>
      <c r="L404">
        <f>(Table2[[#This Row],[6M Return vs Nifty]]-AVERAGE(Table2[6M Return vs Nifty]))/_xlfn.STDEV.P(Table2[6M Return vs Nifty])</f>
        <v>-6.3734677357485933E-2</v>
      </c>
      <c r="M404">
        <v>4.0729179728464997</v>
      </c>
      <c r="N404">
        <f>(Table2[[#This Row],[1W Return vs Nifty]]-AVERAGE(Table2[1W Return vs Nifty]))/_xlfn.STDEV.P(Table2[1W Return vs Nifty])</f>
        <v>0.58307228066256667</v>
      </c>
      <c r="O404">
        <v>1953.38</v>
      </c>
      <c r="P404">
        <v>2007.3076370623101</v>
      </c>
      <c r="Q404">
        <v>1845.4001957698099</v>
      </c>
      <c r="R404">
        <v>35.073551201289</v>
      </c>
      <c r="S404" s="1">
        <f>(Table2[[#This Row],[Close Price]]-Table2[[#This Row],[20D EMA]])/Table2[[#This Row],[20D EMA]]</f>
        <v>-3.1294474193449356E-2</v>
      </c>
      <c r="T404" s="1">
        <f>(Table2[[#This Row],[Close Price]]-Table2[[#This Row],[50D EMA]])/Table2[[#This Row],[50D EMA]]</f>
        <v>-5.7319383904052008E-2</v>
      </c>
      <c r="U404" s="1">
        <f>(Table2[[#This Row],[Close Price]]-Table2[[#This Row],[200D EMA]])/Table2[[#This Row],[200D EMA]]</f>
        <v>2.5387341096843589E-2</v>
      </c>
      <c r="V404">
        <v>0.76064472203547295</v>
      </c>
      <c r="W404">
        <v>1875</v>
      </c>
      <c r="X404">
        <v>1933.1</v>
      </c>
      <c r="Y404">
        <v>1875</v>
      </c>
      <c r="Z404">
        <v>1933.1</v>
      </c>
      <c r="AA404">
        <v>1843.85</v>
      </c>
      <c r="AB404">
        <v>2003.75</v>
      </c>
      <c r="AC404" s="1">
        <f>(Table2[[#This Row],[Close Price]]/Table2[[#This Row],[Day Low]])-1</f>
        <v>9.200000000000097E-3</v>
      </c>
      <c r="AD404" s="1">
        <f>(Table2[[#This Row],[Day High]]/Table2[[#This Row],[Close Price]])-1</f>
        <v>2.1588056546439471E-2</v>
      </c>
      <c r="AE404" s="1">
        <f>(Table2[[#This Row],[Close Price]]/Table2[[#This Row],[Current Week Low]])-1</f>
        <v>9.200000000000097E-3</v>
      </c>
      <c r="AF404" s="1">
        <f>(Table2[[#This Row],[Current Week High]]/Table2[[#This Row],[Close Price]])-1</f>
        <v>2.1588056546439471E-2</v>
      </c>
      <c r="AG404" s="1">
        <f>(Table2[[#This Row],[Close Price]]/Table2[[#This Row],[Current Month Low]])-1</f>
        <v>2.6249423760067225E-2</v>
      </c>
      <c r="AH404" s="1">
        <f>(Table2[[#This Row],[Current Month High]]/Table2[[#This Row],[Close Price]])-1</f>
        <v>5.8924560708151663E-2</v>
      </c>
      <c r="AI404">
        <v>21.648830757035199</v>
      </c>
      <c r="AJ404">
        <v>41.635479041916099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-0.12</v>
      </c>
      <c r="AM404" t="s">
        <v>3181</v>
      </c>
      <c r="AN404">
        <v>-1.91</v>
      </c>
      <c r="AO404" t="s">
        <v>3181</v>
      </c>
      <c r="AP404">
        <v>-3.2455969925530002E-3</v>
      </c>
      <c r="AQ404">
        <f>(Table2[[#This Row],[Sharpe Ratio]]-AVERAGE(Table2[Sharpe Ratio]))/_xlfn.STDEV.P(Table2[Sharpe Ratio])</f>
        <v>-0.71785777359134939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302</v>
      </c>
      <c r="AT404">
        <f>_xlfn.RANK.AVG(Table2[[#This Row],[6M Return vs Nifty Z-Score]],Table2[6M Return vs Nifty Z-Score])</f>
        <v>326</v>
      </c>
      <c r="AU404">
        <f>_xlfn.RANK.AVG(Table2[[#This Row],[Sharpe Ratio Z-Score]],Table2[Sharpe Ratio Z-Score])</f>
        <v>572</v>
      </c>
      <c r="AV404">
        <f>(Table2[[#This Row],[Rank 1Y]]+Table2[[#This Row],[Rank 6M]]+Table2[[#This Row],[Rank Sharpe]])/3</f>
        <v>400</v>
      </c>
    </row>
    <row r="405" spans="1:48" x14ac:dyDescent="0.3">
      <c r="A405" t="s">
        <v>464</v>
      </c>
      <c r="B405" t="s">
        <v>465</v>
      </c>
      <c r="C405" t="s">
        <v>3129</v>
      </c>
      <c r="D405" t="s">
        <v>34</v>
      </c>
      <c r="E405">
        <v>47658.357481679901</v>
      </c>
      <c r="F405">
        <v>54.9</v>
      </c>
      <c r="G405">
        <v>1.32968708290529</v>
      </c>
      <c r="H405">
        <f>(Table2[[#This Row],[1Y Return vs Nifty]]-AVERAGE(Table2[1Y Return vs Nifty]))/_xlfn.STDEV.P(Table2[1Y Return vs Nifty])</f>
        <v>-0.31533719067585692</v>
      </c>
      <c r="I405">
        <v>1.3502969525166499</v>
      </c>
      <c r="J405">
        <f>(Table2[[#This Row],[1M Return vs Nifty]]-AVERAGE(Table2[1M Return vs Nifty]))/_xlfn.STDEV.P(Table2[1M Return vs Nifty])</f>
        <v>0.26659495726983617</v>
      </c>
      <c r="K405">
        <v>-15.5529418569427</v>
      </c>
      <c r="L405">
        <f>(Table2[[#This Row],[6M Return vs Nifty]]-AVERAGE(Table2[6M Return vs Nifty]))/_xlfn.STDEV.P(Table2[6M Return vs Nifty])</f>
        <v>-0.7242090892466112</v>
      </c>
      <c r="M405">
        <v>0.84422568661817898</v>
      </c>
      <c r="N405">
        <f>(Table2[[#This Row],[1W Return vs Nifty]]-AVERAGE(Table2[1W Return vs Nifty]))/_xlfn.STDEV.P(Table2[1W Return vs Nifty])</f>
        <v>-7.526896881032677E-2</v>
      </c>
      <c r="O405">
        <v>56.18</v>
      </c>
      <c r="P405">
        <v>57.3773345328418</v>
      </c>
      <c r="Q405">
        <v>57.5177790761796</v>
      </c>
      <c r="R405">
        <v>42.4029292970027</v>
      </c>
      <c r="S405" s="1">
        <f>(Table2[[#This Row],[Close Price]]-Table2[[#This Row],[20D EMA]])/Table2[[#This Row],[20D EMA]]</f>
        <v>-2.2783908864364565E-2</v>
      </c>
      <c r="T405" s="1">
        <f>(Table2[[#This Row],[Close Price]]-Table2[[#This Row],[50D EMA]])/Table2[[#This Row],[50D EMA]]</f>
        <v>-4.3176187130543997E-2</v>
      </c>
      <c r="U405" s="1">
        <f>(Table2[[#This Row],[Close Price]]-Table2[[#This Row],[200D EMA]])/Table2[[#This Row],[200D EMA]]</f>
        <v>-4.551252009769842E-2</v>
      </c>
      <c r="V405">
        <v>1.0355711651335999</v>
      </c>
      <c r="W405">
        <v>54.56</v>
      </c>
      <c r="X405">
        <v>56.6</v>
      </c>
      <c r="Y405">
        <v>54.56</v>
      </c>
      <c r="Z405">
        <v>56.6</v>
      </c>
      <c r="AA405">
        <v>54.56</v>
      </c>
      <c r="AB405">
        <v>59.67</v>
      </c>
      <c r="AC405" s="1">
        <f>(Table2[[#This Row],[Close Price]]/Table2[[#This Row],[Day Low]])-1</f>
        <v>6.2316715542520829E-3</v>
      </c>
      <c r="AD405" s="1">
        <f>(Table2[[#This Row],[Day High]]/Table2[[#This Row],[Close Price]])-1</f>
        <v>3.0965391621129434E-2</v>
      </c>
      <c r="AE405" s="1">
        <f>(Table2[[#This Row],[Close Price]]/Table2[[#This Row],[Current Week Low]])-1</f>
        <v>6.2316715542520829E-3</v>
      </c>
      <c r="AF405" s="1">
        <f>(Table2[[#This Row],[Current Week High]]/Table2[[#This Row],[Close Price]])-1</f>
        <v>3.0965391621129434E-2</v>
      </c>
      <c r="AG405" s="1">
        <f>(Table2[[#This Row],[Close Price]]/Table2[[#This Row],[Current Month Low]])-1</f>
        <v>6.2316715542520829E-3</v>
      </c>
      <c r="AH405" s="1">
        <f>(Table2[[#This Row],[Current Month High]]/Table2[[#This Row],[Close Price]])-1</f>
        <v>8.6885245901639374E-2</v>
      </c>
      <c r="AI405">
        <v>40.0728597449909</v>
      </c>
      <c r="AJ405">
        <v>25.917431192660501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-0.1</v>
      </c>
      <c r="AM405" t="s">
        <v>3181</v>
      </c>
      <c r="AN405">
        <v>9.23</v>
      </c>
      <c r="AO405" t="s">
        <v>3180</v>
      </c>
      <c r="AP405">
        <v>0.10423412793147099</v>
      </c>
      <c r="AQ405">
        <f>(Table2[[#This Row],[Sharpe Ratio]]-AVERAGE(Table2[Sharpe Ratio]))/_xlfn.STDEV.P(Table2[Sharpe Ratio])</f>
        <v>0.54985494454898864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418</v>
      </c>
      <c r="AT405">
        <f>_xlfn.RANK.AVG(Table2[[#This Row],[6M Return vs Nifty Z-Score]],Table2[6M Return vs Nifty Z-Score])</f>
        <v>574</v>
      </c>
      <c r="AU405">
        <f>_xlfn.RANK.AVG(Table2[[#This Row],[Sharpe Ratio Z-Score]],Table2[Sharpe Ratio Z-Score])</f>
        <v>209</v>
      </c>
      <c r="AV405">
        <f>(Table2[[#This Row],[Rank 1Y]]+Table2[[#This Row],[Rank 6M]]+Table2[[#This Row],[Rank Sharpe]])/3</f>
        <v>400.33333333333331</v>
      </c>
    </row>
    <row r="406" spans="1:48" x14ac:dyDescent="0.3">
      <c r="A406" t="s">
        <v>880</v>
      </c>
      <c r="B406" t="s">
        <v>881</v>
      </c>
      <c r="C406" t="s">
        <v>3139</v>
      </c>
      <c r="D406" t="s">
        <v>472</v>
      </c>
      <c r="E406">
        <v>17019.090235125001</v>
      </c>
      <c r="F406">
        <v>275.25</v>
      </c>
      <c r="G406">
        <v>19.125026101265899</v>
      </c>
      <c r="H406">
        <f>(Table2[[#This Row],[1Y Return vs Nifty]]-AVERAGE(Table2[1Y Return vs Nifty]))/_xlfn.STDEV.P(Table2[1Y Return vs Nifty])</f>
        <v>2.444734057033663E-2</v>
      </c>
      <c r="I406">
        <v>-1.09553339138588</v>
      </c>
      <c r="J406">
        <f>(Table2[[#This Row],[1M Return vs Nifty]]-AVERAGE(Table2[1M Return vs Nifty]))/_xlfn.STDEV.P(Table2[1M Return vs Nifty])</f>
        <v>-3.9528466215647193E-3</v>
      </c>
      <c r="K406">
        <v>-6.7773501579230198</v>
      </c>
      <c r="L406">
        <f>(Table2[[#This Row],[6M Return vs Nifty]]-AVERAGE(Table2[6M Return vs Nifty]))/_xlfn.STDEV.P(Table2[6M Return vs Nifty])</f>
        <v>-0.42879192491307772</v>
      </c>
      <c r="M406">
        <v>-5.03733321929806</v>
      </c>
      <c r="N406">
        <f>(Table2[[#This Row],[1W Return vs Nifty]]-AVERAGE(Table2[1W Return vs Nifty]))/_xlfn.STDEV.P(Table2[1W Return vs Nifty])</f>
        <v>-1.2745386717440124</v>
      </c>
      <c r="O406">
        <v>295.18</v>
      </c>
      <c r="P406">
        <v>298.04531533135003</v>
      </c>
      <c r="Q406">
        <v>281.66587053056799</v>
      </c>
      <c r="R406">
        <v>25.910407780285301</v>
      </c>
      <c r="S406" s="1">
        <f>(Table2[[#This Row],[Close Price]]-Table2[[#This Row],[20D EMA]])/Table2[[#This Row],[20D EMA]]</f>
        <v>-6.7518124534182558E-2</v>
      </c>
      <c r="T406" s="1">
        <f>(Table2[[#This Row],[Close Price]]-Table2[[#This Row],[50D EMA]])/Table2[[#This Row],[50D EMA]]</f>
        <v>-7.6482716415144703E-2</v>
      </c>
      <c r="U406" s="1">
        <f>(Table2[[#This Row],[Close Price]]-Table2[[#This Row],[200D EMA]])/Table2[[#This Row],[200D EMA]]</f>
        <v>-2.2778302953362962E-2</v>
      </c>
      <c r="V406">
        <v>0.37504486154021499</v>
      </c>
      <c r="W406">
        <v>273.10000000000002</v>
      </c>
      <c r="X406">
        <v>284.89999999999998</v>
      </c>
      <c r="Y406">
        <v>273.10000000000002</v>
      </c>
      <c r="Z406">
        <v>288.89999999999998</v>
      </c>
      <c r="AA406">
        <v>273.10000000000002</v>
      </c>
      <c r="AB406">
        <v>311.35000000000002</v>
      </c>
      <c r="AC406" s="1">
        <f>(Table2[[#This Row],[Close Price]]/Table2[[#This Row],[Day Low]])-1</f>
        <v>7.8725741486633805E-3</v>
      </c>
      <c r="AD406" s="1">
        <f>(Table2[[#This Row],[Day High]]/Table2[[#This Row],[Close Price]])-1</f>
        <v>3.5059037238873714E-2</v>
      </c>
      <c r="AE406" s="1">
        <f>(Table2[[#This Row],[Close Price]]/Table2[[#This Row],[Current Week Low]])-1</f>
        <v>7.8725741486633805E-3</v>
      </c>
      <c r="AF406" s="1">
        <f>(Table2[[#This Row],[Current Week High]]/Table2[[#This Row],[Close Price]])-1</f>
        <v>4.9591280653950909E-2</v>
      </c>
      <c r="AG406" s="1">
        <f>(Table2[[#This Row],[Close Price]]/Table2[[#This Row],[Current Month Low]])-1</f>
        <v>7.8725741486633805E-3</v>
      </c>
      <c r="AH406" s="1">
        <f>(Table2[[#This Row],[Current Month High]]/Table2[[#This Row],[Close Price]])-1</f>
        <v>0.13115349682107191</v>
      </c>
      <c r="AI406">
        <v>29.300635785649401</v>
      </c>
      <c r="AJ406">
        <v>44.868421052631497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0.03</v>
      </c>
      <c r="AM406" t="s">
        <v>3180</v>
      </c>
      <c r="AN406">
        <v>-3.08</v>
      </c>
      <c r="AO406" t="s">
        <v>3181</v>
      </c>
      <c r="AP406">
        <v>1.9176878686523999E-2</v>
      </c>
      <c r="AQ406">
        <f>(Table2[[#This Row],[Sharpe Ratio]]-AVERAGE(Table2[Sharpe Ratio]))/_xlfn.STDEV.P(Table2[Sharpe Ratio])</f>
        <v>-0.45338689212368871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290</v>
      </c>
      <c r="AT406">
        <f>_xlfn.RANK.AVG(Table2[[#This Row],[6M Return vs Nifty Z-Score]],Table2[6M Return vs Nifty Z-Score])</f>
        <v>453</v>
      </c>
      <c r="AU406">
        <f>_xlfn.RANK.AVG(Table2[[#This Row],[Sharpe Ratio Z-Score]],Table2[Sharpe Ratio Z-Score])</f>
        <v>459</v>
      </c>
      <c r="AV406">
        <f>(Table2[[#This Row],[Rank 1Y]]+Table2[[#This Row],[Rank 6M]]+Table2[[#This Row],[Rank Sharpe]])/3</f>
        <v>400.66666666666669</v>
      </c>
    </row>
    <row r="407" spans="1:48" x14ac:dyDescent="0.3">
      <c r="A407" t="s">
        <v>993</v>
      </c>
      <c r="B407" t="s">
        <v>994</v>
      </c>
      <c r="C407" t="s">
        <v>574</v>
      </c>
      <c r="D407" t="s">
        <v>574</v>
      </c>
      <c r="E407">
        <v>14006.181438</v>
      </c>
      <c r="F407">
        <v>484.35</v>
      </c>
      <c r="G407">
        <v>9.6205644489665296</v>
      </c>
      <c r="H407">
        <f>(Table2[[#This Row],[1Y Return vs Nifty]]-AVERAGE(Table2[1Y Return vs Nifty]))/_xlfn.STDEV.P(Table2[1Y Return vs Nifty])</f>
        <v>-0.15703102541875244</v>
      </c>
      <c r="I407">
        <v>7.9752800487376296</v>
      </c>
      <c r="J407">
        <f>(Table2[[#This Row],[1M Return vs Nifty]]-AVERAGE(Table2[1M Return vs Nifty]))/_xlfn.STDEV.P(Table2[1M Return vs Nifty])</f>
        <v>0.99942363934447009</v>
      </c>
      <c r="K407">
        <v>-9.1059081729213107E-2</v>
      </c>
      <c r="L407">
        <f>(Table2[[#This Row],[6M Return vs Nifty]]-AVERAGE(Table2[6M Return vs Nifty]))/_xlfn.STDEV.P(Table2[6M Return vs Nifty])</f>
        <v>-0.20370793999403924</v>
      </c>
      <c r="M407">
        <v>5.64367920425632</v>
      </c>
      <c r="N407">
        <f>(Table2[[#This Row],[1W Return vs Nifty]]-AVERAGE(Table2[1W Return vs Nifty]))/_xlfn.STDEV.P(Table2[1W Return vs Nifty])</f>
        <v>0.90335579486451267</v>
      </c>
      <c r="O407">
        <v>469.43</v>
      </c>
      <c r="P407">
        <v>472.93846316395002</v>
      </c>
      <c r="Q407">
        <v>461.22556357987798</v>
      </c>
      <c r="R407">
        <v>69.094084912293496</v>
      </c>
      <c r="S407" s="1">
        <f>(Table2[[#This Row],[Close Price]]-Table2[[#This Row],[20D EMA]])/Table2[[#This Row],[20D EMA]]</f>
        <v>3.1783226466139819E-2</v>
      </c>
      <c r="T407" s="1">
        <f>(Table2[[#This Row],[Close Price]]-Table2[[#This Row],[50D EMA]])/Table2[[#This Row],[50D EMA]]</f>
        <v>2.4129009849837593E-2</v>
      </c>
      <c r="U407" s="1">
        <f>(Table2[[#This Row],[Close Price]]-Table2[[#This Row],[200D EMA]])/Table2[[#This Row],[200D EMA]]</f>
        <v>5.0136935690723486E-2</v>
      </c>
      <c r="V407">
        <v>1.15510820846828</v>
      </c>
      <c r="W407">
        <v>474.4</v>
      </c>
      <c r="X407">
        <v>486.9</v>
      </c>
      <c r="Y407">
        <v>468.85</v>
      </c>
      <c r="Z407">
        <v>487</v>
      </c>
      <c r="AA407">
        <v>455</v>
      </c>
      <c r="AB407">
        <v>490</v>
      </c>
      <c r="AC407" s="1">
        <f>(Table2[[#This Row],[Close Price]]/Table2[[#This Row],[Day Low]])-1</f>
        <v>2.0973861720067655E-2</v>
      </c>
      <c r="AD407" s="1">
        <f>(Table2[[#This Row],[Day High]]/Table2[[#This Row],[Close Price]])-1</f>
        <v>5.2647878600184939E-3</v>
      </c>
      <c r="AE407" s="1">
        <f>(Table2[[#This Row],[Close Price]]/Table2[[#This Row],[Current Week Low]])-1</f>
        <v>3.3059613949024236E-2</v>
      </c>
      <c r="AF407" s="1">
        <f>(Table2[[#This Row],[Current Week High]]/Table2[[#This Row],[Close Price]])-1</f>
        <v>5.4712501290388182E-3</v>
      </c>
      <c r="AG407" s="1">
        <f>(Table2[[#This Row],[Close Price]]/Table2[[#This Row],[Current Month Low]])-1</f>
        <v>6.4505494505494587E-2</v>
      </c>
      <c r="AH407" s="1">
        <f>(Table2[[#This Row],[Current Month High]]/Table2[[#This Row],[Close Price]])-1</f>
        <v>1.1665118199648994E-2</v>
      </c>
      <c r="AI407">
        <v>22.225663260039202</v>
      </c>
      <c r="AJ407">
        <v>34.373699542238803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0.05</v>
      </c>
      <c r="AM407" t="s">
        <v>3180</v>
      </c>
      <c r="AN407">
        <v>13.21</v>
      </c>
      <c r="AO407" t="s">
        <v>3180</v>
      </c>
      <c r="AP407">
        <v>1.3645100077755001E-2</v>
      </c>
      <c r="AQ407">
        <f>(Table2[[#This Row],[Sharpe Ratio]]-AVERAGE(Table2[Sharpe Ratio]))/_xlfn.STDEV.P(Table2[Sharpe Ratio])</f>
        <v>-0.51863367333037969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351</v>
      </c>
      <c r="AT407">
        <f>_xlfn.RANK.AVG(Table2[[#This Row],[6M Return vs Nifty Z-Score]],Table2[6M Return vs Nifty Z-Score])</f>
        <v>377</v>
      </c>
      <c r="AU407">
        <f>_xlfn.RANK.AVG(Table2[[#This Row],[Sharpe Ratio Z-Score]],Table2[Sharpe Ratio Z-Score])</f>
        <v>476</v>
      </c>
      <c r="AV407">
        <f>(Table2[[#This Row],[Rank 1Y]]+Table2[[#This Row],[Rank 6M]]+Table2[[#This Row],[Rank Sharpe]])/3</f>
        <v>401.33333333333331</v>
      </c>
    </row>
    <row r="408" spans="1:48" x14ac:dyDescent="0.3">
      <c r="A408" t="s">
        <v>2034</v>
      </c>
      <c r="B408" t="s">
        <v>2035</v>
      </c>
      <c r="C408" t="s">
        <v>3127</v>
      </c>
      <c r="D408" t="s">
        <v>284</v>
      </c>
      <c r="E408">
        <v>3149.8273524000001</v>
      </c>
      <c r="F408">
        <v>1853.4</v>
      </c>
      <c r="G408">
        <v>31.765088814603299</v>
      </c>
      <c r="H408">
        <f>(Table2[[#This Row],[1Y Return vs Nifty]]-AVERAGE(Table2[1Y Return vs Nifty]))/_xlfn.STDEV.P(Table2[1Y Return vs Nifty])</f>
        <v>0.2657969310188531</v>
      </c>
      <c r="I408">
        <v>-3.4453754616572998</v>
      </c>
      <c r="J408">
        <f>(Table2[[#This Row],[1M Return vs Nifty]]-AVERAGE(Table2[1M Return vs Nifty]))/_xlfn.STDEV.P(Table2[1M Return vs Nifty])</f>
        <v>-0.26388281812938857</v>
      </c>
      <c r="K408">
        <v>-3.8254445760974498</v>
      </c>
      <c r="L408">
        <f>(Table2[[#This Row],[6M Return vs Nifty]]-AVERAGE(Table2[6M Return vs Nifty]))/_xlfn.STDEV.P(Table2[6M Return vs Nifty])</f>
        <v>-0.3294204402004679</v>
      </c>
      <c r="M408">
        <v>1.9030507927220699</v>
      </c>
      <c r="N408">
        <f>(Table2[[#This Row],[1W Return vs Nifty]]-AVERAGE(Table2[1W Return vs Nifty]))/_xlfn.STDEV.P(Table2[1W Return vs Nifty])</f>
        <v>0.14062904237487742</v>
      </c>
      <c r="O408">
        <v>1965.87</v>
      </c>
      <c r="P408">
        <v>2097.40789746462</v>
      </c>
      <c r="Q408">
        <v>1980.5356864647299</v>
      </c>
      <c r="R408">
        <v>33.995945345944598</v>
      </c>
      <c r="S408" s="1">
        <f>(Table2[[#This Row],[Close Price]]-Table2[[#This Row],[20D EMA]])/Table2[[#This Row],[20D EMA]]</f>
        <v>-5.7211311022600582E-2</v>
      </c>
      <c r="T408" s="1">
        <f>(Table2[[#This Row],[Close Price]]-Table2[[#This Row],[50D EMA]])/Table2[[#This Row],[50D EMA]]</f>
        <v>-0.11633783669813606</v>
      </c>
      <c r="U408" s="1">
        <f>(Table2[[#This Row],[Close Price]]-Table2[[#This Row],[200D EMA]])/Table2[[#This Row],[200D EMA]]</f>
        <v>-6.4192575439863897E-2</v>
      </c>
      <c r="V408">
        <v>0.50256801160415598</v>
      </c>
      <c r="W408">
        <v>1840.25</v>
      </c>
      <c r="X408">
        <v>1920.05</v>
      </c>
      <c r="Y408">
        <v>1840.25</v>
      </c>
      <c r="Z408">
        <v>1946.85</v>
      </c>
      <c r="AA408">
        <v>1840.25</v>
      </c>
      <c r="AB408">
        <v>2051.9</v>
      </c>
      <c r="AC408" s="1">
        <f>(Table2[[#This Row],[Close Price]]/Table2[[#This Row],[Day Low]])-1</f>
        <v>7.1457682380111631E-3</v>
      </c>
      <c r="AD408" s="1">
        <f>(Table2[[#This Row],[Day High]]/Table2[[#This Row],[Close Price]])-1</f>
        <v>3.5960936656954656E-2</v>
      </c>
      <c r="AE408" s="1">
        <f>(Table2[[#This Row],[Close Price]]/Table2[[#This Row],[Current Week Low]])-1</f>
        <v>7.1457682380111631E-3</v>
      </c>
      <c r="AF408" s="1">
        <f>(Table2[[#This Row],[Current Week High]]/Table2[[#This Row],[Close Price]])-1</f>
        <v>5.0420848170928956E-2</v>
      </c>
      <c r="AG408" s="1">
        <f>(Table2[[#This Row],[Close Price]]/Table2[[#This Row],[Current Month Low]])-1</f>
        <v>7.1457682380111631E-3</v>
      </c>
      <c r="AH408" s="1">
        <f>(Table2[[#This Row],[Current Month High]]/Table2[[#This Row],[Close Price]])-1</f>
        <v>0.10710046401208584</v>
      </c>
      <c r="AI408">
        <v>51.073702384806197</v>
      </c>
      <c r="AJ408">
        <v>55.741355405234998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-0.21</v>
      </c>
      <c r="AM408" t="s">
        <v>3181</v>
      </c>
      <c r="AN408">
        <v>1.44</v>
      </c>
      <c r="AO408" t="s">
        <v>3180</v>
      </c>
      <c r="AP408">
        <v>-8.00691464316E-4</v>
      </c>
      <c r="AQ408">
        <f>(Table2[[#This Row],[Sharpe Ratio]]-AVERAGE(Table2[Sharpe Ratio]))/_xlfn.STDEV.P(Table2[Sharpe Ratio])</f>
        <v>-0.68902035485968982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223</v>
      </c>
      <c r="AT408">
        <f>_xlfn.RANK.AVG(Table2[[#This Row],[6M Return vs Nifty Z-Score]],Table2[6M Return vs Nifty Z-Score])</f>
        <v>417</v>
      </c>
      <c r="AU408">
        <f>_xlfn.RANK.AVG(Table2[[#This Row],[Sharpe Ratio Z-Score]],Table2[Sharpe Ratio Z-Score])</f>
        <v>564</v>
      </c>
      <c r="AV408">
        <f>(Table2[[#This Row],[Rank 1Y]]+Table2[[#This Row],[Rank 6M]]+Table2[[#This Row],[Rank Sharpe]])/3</f>
        <v>401.33333333333331</v>
      </c>
    </row>
    <row r="409" spans="1:48" x14ac:dyDescent="0.3">
      <c r="A409" t="s">
        <v>1509</v>
      </c>
      <c r="B409" t="s">
        <v>1510</v>
      </c>
      <c r="C409" t="s">
        <v>3131</v>
      </c>
      <c r="D409" t="s">
        <v>123</v>
      </c>
      <c r="E409">
        <v>6584.53059691</v>
      </c>
      <c r="F409">
        <v>574.70000000000005</v>
      </c>
      <c r="G409">
        <v>-13.8698231555154</v>
      </c>
      <c r="H409">
        <f>(Table2[[#This Row],[1Y Return vs Nifty]]-AVERAGE(Table2[1Y Return vs Nifty]))/_xlfn.STDEV.P(Table2[1Y Return vs Nifty])</f>
        <v>-0.60555691934777955</v>
      </c>
      <c r="I409">
        <v>-2.3213266741775702</v>
      </c>
      <c r="J409">
        <f>(Table2[[#This Row],[1M Return vs Nifty]]-AVERAGE(Table2[1M Return vs Nifty]))/_xlfn.STDEV.P(Table2[1M Return vs Nifty])</f>
        <v>-0.13954511348132159</v>
      </c>
      <c r="K409">
        <v>7.6593258177732597</v>
      </c>
      <c r="L409">
        <f>(Table2[[#This Row],[6M Return vs Nifty]]-AVERAGE(Table2[6M Return vs Nifty]))/_xlfn.STDEV.P(Table2[6M Return vs Nifty])</f>
        <v>5.7197171368449207E-2</v>
      </c>
      <c r="M409">
        <v>-0.152118828865555</v>
      </c>
      <c r="N409">
        <f>(Table2[[#This Row],[1W Return vs Nifty]]-AVERAGE(Table2[1W Return vs Nifty]))/_xlfn.STDEV.P(Table2[1W Return vs Nifty])</f>
        <v>-0.27842697678366413</v>
      </c>
      <c r="O409">
        <v>597.38</v>
      </c>
      <c r="P409">
        <v>600.21631848827701</v>
      </c>
      <c r="Q409">
        <v>566.39327113915897</v>
      </c>
      <c r="R409">
        <v>33.2006884665618</v>
      </c>
      <c r="S409" s="1">
        <f>(Table2[[#This Row],[Close Price]]-Table2[[#This Row],[20D EMA]])/Table2[[#This Row],[20D EMA]]</f>
        <v>-3.7965783923130922E-2</v>
      </c>
      <c r="T409" s="1">
        <f>(Table2[[#This Row],[Close Price]]-Table2[[#This Row],[50D EMA]])/Table2[[#This Row],[50D EMA]]</f>
        <v>-4.2511870641143409E-2</v>
      </c>
      <c r="U409" s="1">
        <f>(Table2[[#This Row],[Close Price]]-Table2[[#This Row],[200D EMA]])/Table2[[#This Row],[200D EMA]]</f>
        <v>1.4666009086114601E-2</v>
      </c>
      <c r="V409">
        <v>0.39242067882160803</v>
      </c>
      <c r="W409">
        <v>566</v>
      </c>
      <c r="X409">
        <v>583.5</v>
      </c>
      <c r="Y409">
        <v>562</v>
      </c>
      <c r="Z409">
        <v>589.70000000000005</v>
      </c>
      <c r="AA409">
        <v>562</v>
      </c>
      <c r="AB409">
        <v>619.29999999999995</v>
      </c>
      <c r="AC409" s="1">
        <f>(Table2[[#This Row],[Close Price]]/Table2[[#This Row],[Day Low]])-1</f>
        <v>1.5371024734982308E-2</v>
      </c>
      <c r="AD409" s="1">
        <f>(Table2[[#This Row],[Day High]]/Table2[[#This Row],[Close Price]])-1</f>
        <v>1.5312336871410981E-2</v>
      </c>
      <c r="AE409" s="1">
        <f>(Table2[[#This Row],[Close Price]]/Table2[[#This Row],[Current Week Low]])-1</f>
        <v>2.2597864768683307E-2</v>
      </c>
      <c r="AF409" s="1">
        <f>(Table2[[#This Row],[Current Week High]]/Table2[[#This Row],[Close Price]])-1</f>
        <v>2.6100574212632566E-2</v>
      </c>
      <c r="AG409" s="1">
        <f>(Table2[[#This Row],[Close Price]]/Table2[[#This Row],[Current Month Low]])-1</f>
        <v>2.2597864768683307E-2</v>
      </c>
      <c r="AH409" s="1">
        <f>(Table2[[#This Row],[Current Month High]]/Table2[[#This Row],[Close Price]])-1</f>
        <v>7.7605707325560935E-2</v>
      </c>
      <c r="AI409">
        <v>19.4362275970071</v>
      </c>
      <c r="AJ409">
        <v>23.062098501070601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0.13</v>
      </c>
      <c r="AM409" t="s">
        <v>3180</v>
      </c>
      <c r="AN409">
        <v>0.89</v>
      </c>
      <c r="AO409" t="s">
        <v>3180</v>
      </c>
      <c r="AP409">
        <v>4.5092752916000997E-2</v>
      </c>
      <c r="AQ409">
        <f>(Table2[[#This Row],[Sharpe Ratio]]-AVERAGE(Table2[Sharpe Ratio]))/_xlfn.STDEV.P(Table2[Sharpe Ratio])</f>
        <v>-0.14771172049799464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537</v>
      </c>
      <c r="AT409">
        <f>_xlfn.RANK.AVG(Table2[[#This Row],[6M Return vs Nifty Z-Score]],Table2[6M Return vs Nifty Z-Score])</f>
        <v>284</v>
      </c>
      <c r="AU409">
        <f>_xlfn.RANK.AVG(Table2[[#This Row],[Sharpe Ratio Z-Score]],Table2[Sharpe Ratio Z-Score])</f>
        <v>385</v>
      </c>
      <c r="AV409">
        <f>(Table2[[#This Row],[Rank 1Y]]+Table2[[#This Row],[Rank 6M]]+Table2[[#This Row],[Rank Sharpe]])/3</f>
        <v>402</v>
      </c>
    </row>
    <row r="410" spans="1:48" x14ac:dyDescent="0.3">
      <c r="A410" t="s">
        <v>567</v>
      </c>
      <c r="B410" t="s">
        <v>568</v>
      </c>
      <c r="C410" t="s">
        <v>3129</v>
      </c>
      <c r="D410" t="s">
        <v>569</v>
      </c>
      <c r="E410">
        <v>33936.136785000002</v>
      </c>
      <c r="F410">
        <v>616.95000000000005</v>
      </c>
      <c r="G410">
        <v>13.8730914143891</v>
      </c>
      <c r="H410">
        <f>(Table2[[#This Row],[1Y Return vs Nifty]]-AVERAGE(Table2[1Y Return vs Nifty]))/_xlfn.STDEV.P(Table2[1Y Return vs Nifty])</f>
        <v>-7.5833197152201048E-2</v>
      </c>
      <c r="I410">
        <v>5.1102636744784302</v>
      </c>
      <c r="J410">
        <f>(Table2[[#This Row],[1M Return vs Nifty]]-AVERAGE(Table2[1M Return vs Nifty]))/_xlfn.STDEV.P(Table2[1M Return vs Nifty])</f>
        <v>0.68250718187180892</v>
      </c>
      <c r="K410">
        <v>-9.5853246717229297</v>
      </c>
      <c r="L410">
        <f>(Table2[[#This Row],[6M Return vs Nifty]]-AVERAGE(Table2[6M Return vs Nifty]))/_xlfn.STDEV.P(Table2[6M Return vs Nifty])</f>
        <v>-0.52331818557311593</v>
      </c>
      <c r="M410">
        <v>2.2975254434997199</v>
      </c>
      <c r="N410">
        <f>(Table2[[#This Row],[1W Return vs Nifty]]-AVERAGE(Table2[1W Return vs Nifty]))/_xlfn.STDEV.P(Table2[1W Return vs Nifty])</f>
        <v>0.22106375446746748</v>
      </c>
      <c r="O410">
        <v>627.21</v>
      </c>
      <c r="P410">
        <v>642.907393232922</v>
      </c>
      <c r="Q410">
        <v>639.03185734629199</v>
      </c>
      <c r="R410">
        <v>40.055722292294597</v>
      </c>
      <c r="S410" s="1">
        <f>(Table2[[#This Row],[Close Price]]-Table2[[#This Row],[20D EMA]])/Table2[[#This Row],[20D EMA]]</f>
        <v>-1.6358157554885906E-2</v>
      </c>
      <c r="T410" s="1">
        <f>(Table2[[#This Row],[Close Price]]-Table2[[#This Row],[50D EMA]])/Table2[[#This Row],[50D EMA]]</f>
        <v>-4.0375011247565061E-2</v>
      </c>
      <c r="U410" s="1">
        <f>(Table2[[#This Row],[Close Price]]-Table2[[#This Row],[200D EMA]])/Table2[[#This Row],[200D EMA]]</f>
        <v>-3.4555174507248015E-2</v>
      </c>
      <c r="V410">
        <v>0.80920294930556202</v>
      </c>
      <c r="W410">
        <v>612.54999999999995</v>
      </c>
      <c r="X410">
        <v>638.4</v>
      </c>
      <c r="Y410">
        <v>612.54999999999995</v>
      </c>
      <c r="Z410">
        <v>638.4</v>
      </c>
      <c r="AA410">
        <v>608.15</v>
      </c>
      <c r="AB410">
        <v>644.20000000000005</v>
      </c>
      <c r="AC410" s="1">
        <f>(Table2[[#This Row],[Close Price]]/Table2[[#This Row],[Day Low]])-1</f>
        <v>7.1830870949312065E-3</v>
      </c>
      <c r="AD410" s="1">
        <f>(Table2[[#This Row],[Day High]]/Table2[[#This Row],[Close Price]])-1</f>
        <v>3.4767809384877113E-2</v>
      </c>
      <c r="AE410" s="1">
        <f>(Table2[[#This Row],[Close Price]]/Table2[[#This Row],[Current Week Low]])-1</f>
        <v>7.1830870949312065E-3</v>
      </c>
      <c r="AF410" s="1">
        <f>(Table2[[#This Row],[Current Week High]]/Table2[[#This Row],[Close Price]])-1</f>
        <v>3.4767809384877113E-2</v>
      </c>
      <c r="AG410" s="1">
        <f>(Table2[[#This Row],[Close Price]]/Table2[[#This Row],[Current Month Low]])-1</f>
        <v>1.4470114281016411E-2</v>
      </c>
      <c r="AH410" s="1">
        <f>(Table2[[#This Row],[Current Month High]]/Table2[[#This Row],[Close Price]])-1</f>
        <v>4.4168895372396433E-2</v>
      </c>
      <c r="AI410">
        <v>34.005997244509203</v>
      </c>
      <c r="AJ410">
        <v>37.4512643422078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-0.08</v>
      </c>
      <c r="AM410" t="s">
        <v>3181</v>
      </c>
      <c r="AN410">
        <v>3.13</v>
      </c>
      <c r="AO410" t="s">
        <v>3180</v>
      </c>
      <c r="AP410">
        <v>4.4369212215768998E-2</v>
      </c>
      <c r="AQ410">
        <f>(Table2[[#This Row],[Sharpe Ratio]]-AVERAGE(Table2[Sharpe Ratio]))/_xlfn.STDEV.P(Table2[Sharpe Ratio])</f>
        <v>-0.15624581144793573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321</v>
      </c>
      <c r="AT410">
        <f>_xlfn.RANK.AVG(Table2[[#This Row],[6M Return vs Nifty Z-Score]],Table2[6M Return vs Nifty Z-Score])</f>
        <v>495</v>
      </c>
      <c r="AU410">
        <f>_xlfn.RANK.AVG(Table2[[#This Row],[Sharpe Ratio Z-Score]],Table2[Sharpe Ratio Z-Score])</f>
        <v>391</v>
      </c>
      <c r="AV410">
        <f>(Table2[[#This Row],[Rank 1Y]]+Table2[[#This Row],[Rank 6M]]+Table2[[#This Row],[Rank Sharpe]])/3</f>
        <v>402.33333333333331</v>
      </c>
    </row>
    <row r="411" spans="1:48" x14ac:dyDescent="0.3">
      <c r="A411" t="s">
        <v>1499</v>
      </c>
      <c r="B411" t="s">
        <v>1500</v>
      </c>
      <c r="C411" t="s">
        <v>3135</v>
      </c>
      <c r="D411" t="s">
        <v>213</v>
      </c>
      <c r="E411">
        <v>6655.4039886749997</v>
      </c>
      <c r="F411">
        <v>485.55</v>
      </c>
      <c r="G411">
        <v>8.3457316527711694</v>
      </c>
      <c r="H411">
        <f>(Table2[[#This Row],[1Y Return vs Nifty]]-AVERAGE(Table2[1Y Return vs Nifty]))/_xlfn.STDEV.P(Table2[1Y Return vs Nifty])</f>
        <v>-0.18137270632888214</v>
      </c>
      <c r="I411">
        <v>3.7658715037144601</v>
      </c>
      <c r="J411">
        <f>(Table2[[#This Row],[1M Return vs Nifty]]-AVERAGE(Table2[1M Return vs Nifty]))/_xlfn.STDEV.P(Table2[1M Return vs Nifty])</f>
        <v>0.5337959884418364</v>
      </c>
      <c r="K411">
        <v>10.981021177572901</v>
      </c>
      <c r="L411">
        <f>(Table2[[#This Row],[6M Return vs Nifty]]-AVERAGE(Table2[6M Return vs Nifty]))/_xlfn.STDEV.P(Table2[6M Return vs Nifty])</f>
        <v>0.16901707566977234</v>
      </c>
      <c r="M411">
        <v>-3.5715695845798101</v>
      </c>
      <c r="N411">
        <f>(Table2[[#This Row],[1W Return vs Nifty]]-AVERAGE(Table2[1W Return vs Nifty]))/_xlfn.STDEV.P(Table2[1W Return vs Nifty])</f>
        <v>-0.97566452172719575</v>
      </c>
      <c r="O411">
        <v>508.01</v>
      </c>
      <c r="P411">
        <v>512.07897345284402</v>
      </c>
      <c r="Q411">
        <v>480.00068627869001</v>
      </c>
      <c r="R411">
        <v>31.400906095408502</v>
      </c>
      <c r="S411" s="1">
        <f>(Table2[[#This Row],[Close Price]]-Table2[[#This Row],[20D EMA]])/Table2[[#This Row],[20D EMA]]</f>
        <v>-4.4211728115588239E-2</v>
      </c>
      <c r="T411" s="1">
        <f>(Table2[[#This Row],[Close Price]]-Table2[[#This Row],[50D EMA]])/Table2[[#This Row],[50D EMA]]</f>
        <v>-5.1806410394015123E-2</v>
      </c>
      <c r="U411" s="1">
        <f>(Table2[[#This Row],[Close Price]]-Table2[[#This Row],[200D EMA]])/Table2[[#This Row],[200D EMA]]</f>
        <v>1.1561053723344157E-2</v>
      </c>
      <c r="V411">
        <v>0.23417666873314999</v>
      </c>
      <c r="W411">
        <v>482.6</v>
      </c>
      <c r="X411">
        <v>512.95000000000005</v>
      </c>
      <c r="Y411">
        <v>482.6</v>
      </c>
      <c r="Z411">
        <v>515</v>
      </c>
      <c r="AA411">
        <v>482.6</v>
      </c>
      <c r="AB411">
        <v>535.5</v>
      </c>
      <c r="AC411" s="1">
        <f>(Table2[[#This Row],[Close Price]]/Table2[[#This Row],[Day Low]])-1</f>
        <v>6.1127227517612237E-3</v>
      </c>
      <c r="AD411" s="1">
        <f>(Table2[[#This Row],[Day High]]/Table2[[#This Row],[Close Price]])-1</f>
        <v>5.6430851611574573E-2</v>
      </c>
      <c r="AE411" s="1">
        <f>(Table2[[#This Row],[Close Price]]/Table2[[#This Row],[Current Week Low]])-1</f>
        <v>6.1127227517612237E-3</v>
      </c>
      <c r="AF411" s="1">
        <f>(Table2[[#This Row],[Current Week High]]/Table2[[#This Row],[Close Price]])-1</f>
        <v>6.0652867881783479E-2</v>
      </c>
      <c r="AG411" s="1">
        <f>(Table2[[#This Row],[Close Price]]/Table2[[#This Row],[Current Month Low]])-1</f>
        <v>6.1127227517612237E-3</v>
      </c>
      <c r="AH411" s="1">
        <f>(Table2[[#This Row],[Current Month High]]/Table2[[#This Row],[Close Price]])-1</f>
        <v>0.10287303058387387</v>
      </c>
      <c r="AI411">
        <v>31.726907630522</v>
      </c>
      <c r="AJ411">
        <v>35.780201342281799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-0.05</v>
      </c>
      <c r="AM411" t="s">
        <v>3181</v>
      </c>
      <c r="AN411">
        <v>0.57999999999999996</v>
      </c>
      <c r="AO411" t="s">
        <v>3180</v>
      </c>
      <c r="AP411">
        <v>-9.9589206831329994E-3</v>
      </c>
      <c r="AQ411">
        <f>(Table2[[#This Row],[Sharpe Ratio]]-AVERAGE(Table2[Sharpe Ratio]))/_xlfn.STDEV.P(Table2[Sharpe Ratio])</f>
        <v>-0.79704076209971331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363</v>
      </c>
      <c r="AT411">
        <f>_xlfn.RANK.AVG(Table2[[#This Row],[6M Return vs Nifty Z-Score]],Table2[6M Return vs Nifty Z-Score])</f>
        <v>262</v>
      </c>
      <c r="AU411">
        <f>_xlfn.RANK.AVG(Table2[[#This Row],[Sharpe Ratio Z-Score]],Table2[Sharpe Ratio Z-Score])</f>
        <v>582</v>
      </c>
      <c r="AV411">
        <f>(Table2[[#This Row],[Rank 1Y]]+Table2[[#This Row],[Rank 6M]]+Table2[[#This Row],[Rank Sharpe]])/3</f>
        <v>402.33333333333331</v>
      </c>
    </row>
    <row r="412" spans="1:48" x14ac:dyDescent="0.3">
      <c r="A412" t="s">
        <v>618</v>
      </c>
      <c r="B412" t="s">
        <v>619</v>
      </c>
      <c r="C412" t="s">
        <v>3135</v>
      </c>
      <c r="D412" t="s">
        <v>420</v>
      </c>
      <c r="E412">
        <v>29935.483089709898</v>
      </c>
      <c r="F412">
        <v>471.35</v>
      </c>
      <c r="G412">
        <v>-9.8920086736741695</v>
      </c>
      <c r="H412">
        <f>(Table2[[#This Row],[1Y Return vs Nifty]]-AVERAGE(Table2[1Y Return vs Nifty]))/_xlfn.STDEV.P(Table2[1Y Return vs Nifty])</f>
        <v>-0.529604456306631</v>
      </c>
      <c r="I412">
        <v>1.2986712767394101E-2</v>
      </c>
      <c r="J412">
        <f>(Table2[[#This Row],[1M Return vs Nifty]]-AVERAGE(Table2[1M Return vs Nifty]))/_xlfn.STDEV.P(Table2[1M Return vs Nifty])</f>
        <v>0.11866713824198358</v>
      </c>
      <c r="K412">
        <v>-9.6496878390868392</v>
      </c>
      <c r="L412">
        <f>(Table2[[#This Row],[6M Return vs Nifty]]-AVERAGE(Table2[6M Return vs Nifty]))/_xlfn.STDEV.P(Table2[6M Return vs Nifty])</f>
        <v>-0.52548487530097721</v>
      </c>
      <c r="M412">
        <v>1.02199149889344</v>
      </c>
      <c r="N412">
        <f>(Table2[[#This Row],[1W Return vs Nifty]]-AVERAGE(Table2[1W Return vs Nifty]))/_xlfn.STDEV.P(Table2[1W Return vs Nifty])</f>
        <v>-3.9021919976951765E-2</v>
      </c>
      <c r="O412">
        <v>494.23</v>
      </c>
      <c r="P412">
        <v>503.53302352275301</v>
      </c>
      <c r="Q412">
        <v>491.82735079700001</v>
      </c>
      <c r="R412">
        <v>30.894212210344701</v>
      </c>
      <c r="S412" s="1">
        <f>(Table2[[#This Row],[Close Price]]-Table2[[#This Row],[20D EMA]])/Table2[[#This Row],[20D EMA]]</f>
        <v>-4.6294235477409296E-2</v>
      </c>
      <c r="T412" s="1">
        <f>(Table2[[#This Row],[Close Price]]-Table2[[#This Row],[50D EMA]])/Table2[[#This Row],[50D EMA]]</f>
        <v>-6.3914424713593279E-2</v>
      </c>
      <c r="U412" s="1">
        <f>(Table2[[#This Row],[Close Price]]-Table2[[#This Row],[200D EMA]])/Table2[[#This Row],[200D EMA]]</f>
        <v>-4.1635242049505174E-2</v>
      </c>
      <c r="V412">
        <v>0.63316533301629996</v>
      </c>
      <c r="W412">
        <v>470.35</v>
      </c>
      <c r="X412">
        <v>487.35</v>
      </c>
      <c r="Y412">
        <v>470.35</v>
      </c>
      <c r="Z412">
        <v>493.45</v>
      </c>
      <c r="AA412">
        <v>470.35</v>
      </c>
      <c r="AB412">
        <v>505.5</v>
      </c>
      <c r="AC412" s="1">
        <f>(Table2[[#This Row],[Close Price]]/Table2[[#This Row],[Day Low]])-1</f>
        <v>2.1260763261401472E-3</v>
      </c>
      <c r="AD412" s="1">
        <f>(Table2[[#This Row],[Day High]]/Table2[[#This Row],[Close Price]])-1</f>
        <v>3.3945051447968666E-2</v>
      </c>
      <c r="AE412" s="1">
        <f>(Table2[[#This Row],[Close Price]]/Table2[[#This Row],[Current Week Low]])-1</f>
        <v>2.1260763261401472E-3</v>
      </c>
      <c r="AF412" s="1">
        <f>(Table2[[#This Row],[Current Week High]]/Table2[[#This Row],[Close Price]])-1</f>
        <v>4.688660231250652E-2</v>
      </c>
      <c r="AG412" s="1">
        <f>(Table2[[#This Row],[Close Price]]/Table2[[#This Row],[Current Month Low]])-1</f>
        <v>2.1260763261401472E-3</v>
      </c>
      <c r="AH412" s="1">
        <f>(Table2[[#This Row],[Current Month High]]/Table2[[#This Row],[Close Price]])-1</f>
        <v>7.2451469184257933E-2</v>
      </c>
      <c r="AI412">
        <v>24.090378699480201</v>
      </c>
      <c r="AJ412">
        <v>13.8664089865925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0.05</v>
      </c>
      <c r="AM412" t="s">
        <v>3180</v>
      </c>
      <c r="AN412">
        <v>-1.81</v>
      </c>
      <c r="AO412" t="s">
        <v>3181</v>
      </c>
      <c r="AP412">
        <v>0.103586788939747</v>
      </c>
      <c r="AQ412">
        <f>(Table2[[#This Row],[Sharpe Ratio]]-AVERAGE(Table2[Sharpe Ratio]))/_xlfn.STDEV.P(Table2[Sharpe Ratio])</f>
        <v>0.54221964520916666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501</v>
      </c>
      <c r="AT412">
        <f>_xlfn.RANK.AVG(Table2[[#This Row],[6M Return vs Nifty Z-Score]],Table2[6M Return vs Nifty Z-Score])</f>
        <v>497</v>
      </c>
      <c r="AU412">
        <f>_xlfn.RANK.AVG(Table2[[#This Row],[Sharpe Ratio Z-Score]],Table2[Sharpe Ratio Z-Score])</f>
        <v>211</v>
      </c>
      <c r="AV412">
        <f>(Table2[[#This Row],[Rank 1Y]]+Table2[[#This Row],[Rank 6M]]+Table2[[#This Row],[Rank Sharpe]])/3</f>
        <v>403</v>
      </c>
    </row>
    <row r="413" spans="1:48" x14ac:dyDescent="0.3">
      <c r="A413" t="s">
        <v>372</v>
      </c>
      <c r="B413" t="s">
        <v>373</v>
      </c>
      <c r="C413" t="s">
        <v>3135</v>
      </c>
      <c r="D413" t="s">
        <v>114</v>
      </c>
      <c r="E413">
        <v>63347.989269919897</v>
      </c>
      <c r="F413">
        <v>1360.6</v>
      </c>
      <c r="G413">
        <v>7.8010594738014003</v>
      </c>
      <c r="H413">
        <f>(Table2[[#This Row],[1Y Return vs Nifty]]-AVERAGE(Table2[1Y Return vs Nifty]))/_xlfn.STDEV.P(Table2[1Y Return vs Nifty])</f>
        <v>-0.19177268695432206</v>
      </c>
      <c r="I413">
        <v>-1.80306463982344</v>
      </c>
      <c r="J413">
        <f>(Table2[[#This Row],[1M Return vs Nifty]]-AVERAGE(Table2[1M Return vs Nifty]))/_xlfn.STDEV.P(Table2[1M Return vs Nifty])</f>
        <v>-8.2217075343126222E-2</v>
      </c>
      <c r="K413">
        <v>-12.2018577219602</v>
      </c>
      <c r="L413">
        <f>(Table2[[#This Row],[6M Return vs Nifty]]-AVERAGE(Table2[6M Return vs Nifty]))/_xlfn.STDEV.P(Table2[6M Return vs Nifty])</f>
        <v>-0.61139985580082412</v>
      </c>
      <c r="M413">
        <v>-2.0419139422317101</v>
      </c>
      <c r="N413">
        <f>(Table2[[#This Row],[1W Return vs Nifty]]-AVERAGE(Table2[1W Return vs Nifty]))/_xlfn.STDEV.P(Table2[1W Return vs Nifty])</f>
        <v>-0.66376257580868159</v>
      </c>
      <c r="O413">
        <v>1431.76</v>
      </c>
      <c r="P413">
        <v>1479.62136026649</v>
      </c>
      <c r="Q413">
        <v>1425.77150825693</v>
      </c>
      <c r="R413">
        <v>29.5660556984941</v>
      </c>
      <c r="S413" s="1">
        <f>(Table2[[#This Row],[Close Price]]-Table2[[#This Row],[20D EMA]])/Table2[[#This Row],[20D EMA]]</f>
        <v>-4.9701067217969547E-2</v>
      </c>
      <c r="T413" s="1">
        <f>(Table2[[#This Row],[Close Price]]-Table2[[#This Row],[50D EMA]])/Table2[[#This Row],[50D EMA]]</f>
        <v>-8.0440417705955211E-2</v>
      </c>
      <c r="U413" s="1">
        <f>(Table2[[#This Row],[Close Price]]-Table2[[#This Row],[200D EMA]])/Table2[[#This Row],[200D EMA]]</f>
        <v>-4.5709644132673977E-2</v>
      </c>
      <c r="V413">
        <v>0.83216420592232099</v>
      </c>
      <c r="W413">
        <v>1340</v>
      </c>
      <c r="X413">
        <v>1397.55</v>
      </c>
      <c r="Y413">
        <v>1340</v>
      </c>
      <c r="Z413">
        <v>1420.05</v>
      </c>
      <c r="AA413">
        <v>1340</v>
      </c>
      <c r="AB413">
        <v>1482.9</v>
      </c>
      <c r="AC413" s="1">
        <f>(Table2[[#This Row],[Close Price]]/Table2[[#This Row],[Day Low]])-1</f>
        <v>1.5373134328358073E-2</v>
      </c>
      <c r="AD413" s="1">
        <f>(Table2[[#This Row],[Day High]]/Table2[[#This Row],[Close Price]])-1</f>
        <v>2.7157136557401262E-2</v>
      </c>
      <c r="AE413" s="1">
        <f>(Table2[[#This Row],[Close Price]]/Table2[[#This Row],[Current Week Low]])-1</f>
        <v>1.5373134328358073E-2</v>
      </c>
      <c r="AF413" s="1">
        <f>(Table2[[#This Row],[Current Week High]]/Table2[[#This Row],[Close Price]])-1</f>
        <v>4.3693958547699641E-2</v>
      </c>
      <c r="AG413" s="1">
        <f>(Table2[[#This Row],[Close Price]]/Table2[[#This Row],[Current Month Low]])-1</f>
        <v>1.5373134328358073E-2</v>
      </c>
      <c r="AH413" s="1">
        <f>(Table2[[#This Row],[Current Month High]]/Table2[[#This Row],[Close Price]])-1</f>
        <v>8.9886814640599777E-2</v>
      </c>
      <c r="AI413">
        <v>32.6253123621931</v>
      </c>
      <c r="AJ413">
        <v>32.341211944363302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-7.0000000000000007E-2</v>
      </c>
      <c r="AM413" t="s">
        <v>3181</v>
      </c>
      <c r="AN413">
        <v>-2.83</v>
      </c>
      <c r="AO413" t="s">
        <v>3181</v>
      </c>
      <c r="AP413">
        <v>6.7841581846429994E-2</v>
      </c>
      <c r="AQ413">
        <f>(Table2[[#This Row],[Sharpe Ratio]]-AVERAGE(Table2[Sharpe Ratio]))/_xlfn.STDEV.P(Table2[Sharpe Ratio])</f>
        <v>0.12060846526996855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370</v>
      </c>
      <c r="AT413">
        <f>_xlfn.RANK.AVG(Table2[[#This Row],[6M Return vs Nifty Z-Score]],Table2[6M Return vs Nifty Z-Score])</f>
        <v>528</v>
      </c>
      <c r="AU413">
        <f>_xlfn.RANK.AVG(Table2[[#This Row],[Sharpe Ratio Z-Score]],Table2[Sharpe Ratio Z-Score])</f>
        <v>314</v>
      </c>
      <c r="AV413">
        <f>(Table2[[#This Row],[Rank 1Y]]+Table2[[#This Row],[Rank 6M]]+Table2[[#This Row],[Rank Sharpe]])/3</f>
        <v>404</v>
      </c>
    </row>
    <row r="414" spans="1:48" x14ac:dyDescent="0.3">
      <c r="A414" t="s">
        <v>358</v>
      </c>
      <c r="B414" t="s">
        <v>359</v>
      </c>
      <c r="C414" t="s">
        <v>3136</v>
      </c>
      <c r="D414" t="s">
        <v>360</v>
      </c>
      <c r="E414">
        <v>65868.297084599995</v>
      </c>
      <c r="F414">
        <v>224.76</v>
      </c>
      <c r="G414">
        <v>8.0900897832557703</v>
      </c>
      <c r="H414">
        <f>(Table2[[#This Row],[1Y Return vs Nifty]]-AVERAGE(Table2[1Y Return vs Nifty]))/_xlfn.STDEV.P(Table2[1Y Return vs Nifty])</f>
        <v>-0.18625393689777256</v>
      </c>
      <c r="I414">
        <v>3.3600444877831599</v>
      </c>
      <c r="J414">
        <f>(Table2[[#This Row],[1M Return vs Nifty]]-AVERAGE(Table2[1M Return vs Nifty]))/_xlfn.STDEV.P(Table2[1M Return vs Nifty])</f>
        <v>0.48890505469668316</v>
      </c>
      <c r="K414">
        <v>-20.406730396215099</v>
      </c>
      <c r="L414">
        <f>(Table2[[#This Row],[6M Return vs Nifty]]-AVERAGE(Table2[6M Return vs Nifty]))/_xlfn.STDEV.P(Table2[6M Return vs Nifty])</f>
        <v>-0.8876046180867504</v>
      </c>
      <c r="M414">
        <v>3.0828669973331402</v>
      </c>
      <c r="N414">
        <f>(Table2[[#This Row],[1W Return vs Nifty]]-AVERAGE(Table2[1W Return vs Nifty]))/_xlfn.STDEV.P(Table2[1W Return vs Nifty])</f>
        <v>0.38119754672106465</v>
      </c>
      <c r="O414">
        <v>228.9</v>
      </c>
      <c r="P414">
        <v>227.84076595666201</v>
      </c>
      <c r="Q414">
        <v>222.70819866612399</v>
      </c>
      <c r="R414">
        <v>41.5284465514288</v>
      </c>
      <c r="S414" s="1">
        <f>(Table2[[#This Row],[Close Price]]-Table2[[#This Row],[20D EMA]])/Table2[[#This Row],[20D EMA]]</f>
        <v>-1.808650065530806E-2</v>
      </c>
      <c r="T414" s="1">
        <f>(Table2[[#This Row],[Close Price]]-Table2[[#This Row],[50D EMA]])/Table2[[#This Row],[50D EMA]]</f>
        <v>-1.3521574788104505E-2</v>
      </c>
      <c r="U414" s="1">
        <f>(Table2[[#This Row],[Close Price]]-Table2[[#This Row],[200D EMA]])/Table2[[#This Row],[200D EMA]]</f>
        <v>9.2129582393685721E-3</v>
      </c>
      <c r="V414">
        <v>1.16746775997145</v>
      </c>
      <c r="W414">
        <v>222.8</v>
      </c>
      <c r="X414">
        <v>232.27</v>
      </c>
      <c r="Y414">
        <v>222.8</v>
      </c>
      <c r="Z414">
        <v>234.79</v>
      </c>
      <c r="AA414">
        <v>221.7</v>
      </c>
      <c r="AB414">
        <v>246.24</v>
      </c>
      <c r="AC414" s="1">
        <f>(Table2[[#This Row],[Close Price]]/Table2[[#This Row],[Day Low]])-1</f>
        <v>8.7971274685816336E-3</v>
      </c>
      <c r="AD414" s="1">
        <f>(Table2[[#This Row],[Day High]]/Table2[[#This Row],[Close Price]])-1</f>
        <v>3.341341875778614E-2</v>
      </c>
      <c r="AE414" s="1">
        <f>(Table2[[#This Row],[Close Price]]/Table2[[#This Row],[Current Week Low]])-1</f>
        <v>8.7971274685816336E-3</v>
      </c>
      <c r="AF414" s="1">
        <f>(Table2[[#This Row],[Current Week High]]/Table2[[#This Row],[Close Price]])-1</f>
        <v>4.462537818117096E-2</v>
      </c>
      <c r="AG414" s="1">
        <f>(Table2[[#This Row],[Close Price]]/Table2[[#This Row],[Current Month Low]])-1</f>
        <v>1.3802435723951234E-2</v>
      </c>
      <c r="AH414" s="1">
        <f>(Table2[[#This Row],[Current Month High]]/Table2[[#This Row],[Close Price]])-1</f>
        <v>9.556860651361454E-2</v>
      </c>
      <c r="AI414">
        <v>27.402562733582499</v>
      </c>
      <c r="AJ414">
        <v>34.788605697151397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0.03</v>
      </c>
      <c r="AM414" t="s">
        <v>3180</v>
      </c>
      <c r="AN414">
        <v>3.18</v>
      </c>
      <c r="AO414" t="s">
        <v>3180</v>
      </c>
      <c r="AP414">
        <v>0.104405610550158</v>
      </c>
      <c r="AQ414">
        <f>(Table2[[#This Row],[Sharpe Ratio]]-AVERAGE(Table2[Sharpe Ratio]))/_xlfn.STDEV.P(Table2[Sharpe Ratio])</f>
        <v>0.55187756506465513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0.3481216114978799</v>
      </c>
      <c r="AS414">
        <f>_xlfn.RANK.AVG(Table2[[#This Row],[1Y Return vs Nifty Z-Score]],Table2[1Y Return vs Nifty Z-Score])</f>
        <v>365</v>
      </c>
      <c r="AT414">
        <f>_xlfn.RANK.AVG(Table2[[#This Row],[6M Return vs Nifty Z-Score]],Table2[6M Return vs Nifty Z-Score])</f>
        <v>642</v>
      </c>
      <c r="AU414">
        <f>_xlfn.RANK.AVG(Table2[[#This Row],[Sharpe Ratio Z-Score]],Table2[Sharpe Ratio Z-Score])</f>
        <v>207</v>
      </c>
      <c r="AV414">
        <f>(Table2[[#This Row],[Rank 1Y]]+Table2[[#This Row],[Rank 6M]]+Table2[[#This Row],[Rank Sharpe]])/3</f>
        <v>404.66666666666669</v>
      </c>
    </row>
    <row r="415" spans="1:48" x14ac:dyDescent="0.3">
      <c r="A415" t="s">
        <v>724</v>
      </c>
      <c r="B415" t="s">
        <v>725</v>
      </c>
      <c r="C415" t="s">
        <v>3133</v>
      </c>
      <c r="D415" t="s">
        <v>51</v>
      </c>
      <c r="E415">
        <v>24179.048793959999</v>
      </c>
      <c r="F415">
        <v>5285.3</v>
      </c>
      <c r="G415">
        <v>13.0349618106139</v>
      </c>
      <c r="H415">
        <f>(Table2[[#This Row],[1Y Return vs Nifty]]-AVERAGE(Table2[1Y Return vs Nifty]))/_xlfn.STDEV.P(Table2[1Y Return vs Nifty])</f>
        <v>-9.1836459256310676E-2</v>
      </c>
      <c r="I415">
        <v>-5.9345588194947299</v>
      </c>
      <c r="J415">
        <f>(Table2[[#This Row],[1M Return vs Nifty]]-AVERAGE(Table2[1M Return vs Nifty]))/_xlfn.STDEV.P(Table2[1M Return vs Nifty])</f>
        <v>-0.53922615607792512</v>
      </c>
      <c r="K415">
        <v>12.934438902754801</v>
      </c>
      <c r="L415">
        <f>(Table2[[#This Row],[6M Return vs Nifty]]-AVERAGE(Table2[6M Return vs Nifty]))/_xlfn.STDEV.P(Table2[6M Return vs Nifty])</f>
        <v>0.23477596064576359</v>
      </c>
      <c r="M415">
        <v>1.63978331023736</v>
      </c>
      <c r="N415">
        <f>(Table2[[#This Row],[1W Return vs Nifty]]-AVERAGE(Table2[1W Return vs Nifty]))/_xlfn.STDEV.P(Table2[1W Return vs Nifty])</f>
        <v>8.6947914537503057E-2</v>
      </c>
      <c r="O415">
        <v>5350.89</v>
      </c>
      <c r="P415">
        <v>5479.4150530417201</v>
      </c>
      <c r="Q415">
        <v>5072.43390094606</v>
      </c>
      <c r="R415">
        <v>47.853767190979099</v>
      </c>
      <c r="S415" s="1">
        <f>(Table2[[#This Row],[Close Price]]-Table2[[#This Row],[20D EMA]])/Table2[[#This Row],[20D EMA]]</f>
        <v>-1.2257773940409939E-2</v>
      </c>
      <c r="T415" s="1">
        <f>(Table2[[#This Row],[Close Price]]-Table2[[#This Row],[50D EMA]])/Table2[[#This Row],[50D EMA]]</f>
        <v>-3.5426236407107577E-2</v>
      </c>
      <c r="U415" s="1">
        <f>(Table2[[#This Row],[Close Price]]-Table2[[#This Row],[200D EMA]])/Table2[[#This Row],[200D EMA]]</f>
        <v>4.1965278052068553E-2</v>
      </c>
      <c r="V415">
        <v>0.40152402914813901</v>
      </c>
      <c r="W415">
        <v>5218.45</v>
      </c>
      <c r="X415">
        <v>5390</v>
      </c>
      <c r="Y415">
        <v>5192.5</v>
      </c>
      <c r="Z415">
        <v>5390</v>
      </c>
      <c r="AA415">
        <v>5036.6499999999996</v>
      </c>
      <c r="AB415">
        <v>5390</v>
      </c>
      <c r="AC415" s="1">
        <f>(Table2[[#This Row],[Close Price]]/Table2[[#This Row],[Day Low]])-1</f>
        <v>1.2810317239793534E-2</v>
      </c>
      <c r="AD415" s="1">
        <f>(Table2[[#This Row],[Day High]]/Table2[[#This Row],[Close Price]])-1</f>
        <v>1.980966075719448E-2</v>
      </c>
      <c r="AE415" s="1">
        <f>(Table2[[#This Row],[Close Price]]/Table2[[#This Row],[Current Week Low]])-1</f>
        <v>1.7871930669234537E-2</v>
      </c>
      <c r="AF415" s="1">
        <f>(Table2[[#This Row],[Current Week High]]/Table2[[#This Row],[Close Price]])-1</f>
        <v>1.980966075719448E-2</v>
      </c>
      <c r="AG415" s="1">
        <f>(Table2[[#This Row],[Close Price]]/Table2[[#This Row],[Current Month Low]])-1</f>
        <v>4.9368131595405762E-2</v>
      </c>
      <c r="AH415" s="1">
        <f>(Table2[[#This Row],[Current Month High]]/Table2[[#This Row],[Close Price]])-1</f>
        <v>1.980966075719448E-2</v>
      </c>
      <c r="AI415">
        <v>22.058350519365</v>
      </c>
      <c r="AJ415">
        <v>35.656168989502298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-7.0000000000000007E-2</v>
      </c>
      <c r="AM415" t="s">
        <v>3181</v>
      </c>
      <c r="AN415">
        <v>-0.34</v>
      </c>
      <c r="AO415" t="s">
        <v>3181</v>
      </c>
      <c r="AP415">
        <v>-4.4361379678675997E-2</v>
      </c>
      <c r="AQ415">
        <f>(Table2[[#This Row],[Sharpe Ratio]]-AVERAGE(Table2[Sharpe Ratio]))/_xlfn.STDEV.P(Table2[Sharpe Ratio])</f>
        <v>-1.2028143611183224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326</v>
      </c>
      <c r="AT415">
        <f>_xlfn.RANK.AVG(Table2[[#This Row],[6M Return vs Nifty Z-Score]],Table2[6M Return vs Nifty Z-Score])</f>
        <v>232</v>
      </c>
      <c r="AU415">
        <f>_xlfn.RANK.AVG(Table2[[#This Row],[Sharpe Ratio Z-Score]],Table2[Sharpe Ratio Z-Score])</f>
        <v>656</v>
      </c>
      <c r="AV415">
        <f>(Table2[[#This Row],[Rank 1Y]]+Table2[[#This Row],[Rank 6M]]+Table2[[#This Row],[Rank Sharpe]])/3</f>
        <v>404.66666666666669</v>
      </c>
    </row>
    <row r="416" spans="1:48" x14ac:dyDescent="0.3">
      <c r="A416" t="s">
        <v>1173</v>
      </c>
      <c r="B416" t="s">
        <v>1174</v>
      </c>
      <c r="C416" t="s">
        <v>3141</v>
      </c>
      <c r="D416" t="s">
        <v>502</v>
      </c>
      <c r="E416">
        <v>10124.275031220001</v>
      </c>
      <c r="F416">
        <v>316.05</v>
      </c>
      <c r="G416">
        <v>-2.3075698816727299</v>
      </c>
      <c r="H416">
        <f>(Table2[[#This Row],[1Y Return vs Nifty]]-AVERAGE(Table2[1Y Return vs Nifty]))/_xlfn.STDEV.P(Table2[1Y Return vs Nifty])</f>
        <v>-0.38478704220472937</v>
      </c>
      <c r="I416">
        <v>-11.1450419328468</v>
      </c>
      <c r="J416">
        <f>(Table2[[#This Row],[1M Return vs Nifty]]-AVERAGE(Table2[1M Return vs Nifty]))/_xlfn.STDEV.P(Table2[1M Return vs Nifty])</f>
        <v>-1.1155886037207001</v>
      </c>
      <c r="K416">
        <v>6.5668423256117396</v>
      </c>
      <c r="L416">
        <f>(Table2[[#This Row],[6M Return vs Nifty]]-AVERAGE(Table2[6M Return vs Nifty]))/_xlfn.STDEV.P(Table2[6M Return vs Nifty])</f>
        <v>2.0420349200252229E-2</v>
      </c>
      <c r="M416">
        <v>2.4862241708001802</v>
      </c>
      <c r="N416">
        <f>(Table2[[#This Row],[1W Return vs Nifty]]-AVERAGE(Table2[1W Return vs Nifty]))/_xlfn.STDEV.P(Table2[1W Return vs Nifty])</f>
        <v>0.25954006155774462</v>
      </c>
      <c r="O416">
        <v>327.63</v>
      </c>
      <c r="P416">
        <v>333.05892037395898</v>
      </c>
      <c r="Q416">
        <v>314.48828724637502</v>
      </c>
      <c r="R416">
        <v>37.939707667800398</v>
      </c>
      <c r="S416" s="1">
        <f>(Table2[[#This Row],[Close Price]]-Table2[[#This Row],[20D EMA]])/Table2[[#This Row],[20D EMA]]</f>
        <v>-3.5344748649391036E-2</v>
      </c>
      <c r="T416" s="1">
        <f>(Table2[[#This Row],[Close Price]]-Table2[[#This Row],[50D EMA]])/Table2[[#This Row],[50D EMA]]</f>
        <v>-5.1068802945921206E-2</v>
      </c>
      <c r="U416" s="1">
        <f>(Table2[[#This Row],[Close Price]]-Table2[[#This Row],[200D EMA]])/Table2[[#This Row],[200D EMA]]</f>
        <v>4.9658852712740871E-3</v>
      </c>
      <c r="V416">
        <v>0.57999421177444699</v>
      </c>
      <c r="W416">
        <v>311.89999999999998</v>
      </c>
      <c r="X416">
        <v>317.7</v>
      </c>
      <c r="Y416">
        <v>311.89999999999998</v>
      </c>
      <c r="Z416">
        <v>321.10000000000002</v>
      </c>
      <c r="AA416">
        <v>308.05</v>
      </c>
      <c r="AB416">
        <v>334.35</v>
      </c>
      <c r="AC416" s="1">
        <f>(Table2[[#This Row],[Close Price]]/Table2[[#This Row],[Day Low]])-1</f>
        <v>1.330554664956729E-2</v>
      </c>
      <c r="AD416" s="1">
        <f>(Table2[[#This Row],[Day High]]/Table2[[#This Row],[Close Price]])-1</f>
        <v>5.2206929283340475E-3</v>
      </c>
      <c r="AE416" s="1">
        <f>(Table2[[#This Row],[Close Price]]/Table2[[#This Row],[Current Week Low]])-1</f>
        <v>1.330554664956729E-2</v>
      </c>
      <c r="AF416" s="1">
        <f>(Table2[[#This Row],[Current Week High]]/Table2[[#This Row],[Close Price]])-1</f>
        <v>1.5978484417022765E-2</v>
      </c>
      <c r="AG416" s="1">
        <f>(Table2[[#This Row],[Close Price]]/Table2[[#This Row],[Current Month Low]])-1</f>
        <v>2.5969810095763712E-2</v>
      </c>
      <c r="AH416" s="1">
        <f>(Table2[[#This Row],[Current Month High]]/Table2[[#This Row],[Close Price]])-1</f>
        <v>5.7902230659705678E-2</v>
      </c>
      <c r="AI416">
        <v>26.878658440120201</v>
      </c>
      <c r="AJ416">
        <v>21.881146118545299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0.09</v>
      </c>
      <c r="AM416" t="s">
        <v>3180</v>
      </c>
      <c r="AN416">
        <v>-2.41</v>
      </c>
      <c r="AO416" t="s">
        <v>3181</v>
      </c>
      <c r="AP416">
        <v>1.7039938623801001E-2</v>
      </c>
      <c r="AQ416">
        <f>(Table2[[#This Row],[Sharpe Ratio]]-AVERAGE(Table2[Sharpe Ratio]))/_xlfn.STDEV.P(Table2[Sharpe Ratio])</f>
        <v>-0.47859188866915375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446</v>
      </c>
      <c r="AT416">
        <f>_xlfn.RANK.AVG(Table2[[#This Row],[6M Return vs Nifty Z-Score]],Table2[6M Return vs Nifty Z-Score])</f>
        <v>303</v>
      </c>
      <c r="AU416">
        <f>_xlfn.RANK.AVG(Table2[[#This Row],[Sharpe Ratio Z-Score]],Table2[Sharpe Ratio Z-Score])</f>
        <v>468</v>
      </c>
      <c r="AV416">
        <f>(Table2[[#This Row],[Rank 1Y]]+Table2[[#This Row],[Rank 6M]]+Table2[[#This Row],[Rank Sharpe]])/3</f>
        <v>405.66666666666669</v>
      </c>
    </row>
    <row r="417" spans="1:48" x14ac:dyDescent="0.3">
      <c r="A417" t="s">
        <v>129</v>
      </c>
      <c r="B417" t="s">
        <v>130</v>
      </c>
      <c r="C417" t="s">
        <v>3136</v>
      </c>
      <c r="D417" t="s">
        <v>131</v>
      </c>
      <c r="E417">
        <v>211561.72232999999</v>
      </c>
      <c r="F417">
        <v>500.7</v>
      </c>
      <c r="G417">
        <v>44.188687718678402</v>
      </c>
      <c r="H417">
        <f>(Table2[[#This Row],[1Y Return vs Nifty]]-AVERAGE(Table2[1Y Return vs Nifty]))/_xlfn.STDEV.P(Table2[1Y Return vs Nifty])</f>
        <v>0.50301335750313891</v>
      </c>
      <c r="I417">
        <v>4.2306938321720997</v>
      </c>
      <c r="J417">
        <f>(Table2[[#This Row],[1M Return vs Nifty]]-AVERAGE(Table2[1M Return vs Nifty]))/_xlfn.STDEV.P(Table2[1M Return vs Nifty])</f>
        <v>0.58521274368711085</v>
      </c>
      <c r="K417">
        <v>-21.827677350509099</v>
      </c>
      <c r="L417">
        <f>(Table2[[#This Row],[6M Return vs Nifty]]-AVERAGE(Table2[6M Return vs Nifty]))/_xlfn.STDEV.P(Table2[6M Return vs Nifty])</f>
        <v>-0.93543867125410518</v>
      </c>
      <c r="M417">
        <v>-5.5190569024783898</v>
      </c>
      <c r="N417">
        <f>(Table2[[#This Row],[1W Return vs Nifty]]-AVERAGE(Table2[1W Return vs Nifty]))/_xlfn.STDEV.P(Table2[1W Return vs Nifty])</f>
        <v>-1.3727637558866999</v>
      </c>
      <c r="O417">
        <v>522.15</v>
      </c>
      <c r="P417">
        <v>526.02462905348398</v>
      </c>
      <c r="Q417">
        <v>498.656829466099</v>
      </c>
      <c r="R417">
        <v>35.0956126641547</v>
      </c>
      <c r="S417" s="1">
        <f>(Table2[[#This Row],[Close Price]]-Table2[[#This Row],[20D EMA]])/Table2[[#This Row],[20D EMA]]</f>
        <v>-4.1080149382361368E-2</v>
      </c>
      <c r="T417" s="1">
        <f>(Table2[[#This Row],[Close Price]]-Table2[[#This Row],[50D EMA]])/Table2[[#This Row],[50D EMA]]</f>
        <v>-4.8143428377208336E-2</v>
      </c>
      <c r="U417" s="1">
        <f>(Table2[[#This Row],[Close Price]]-Table2[[#This Row],[200D EMA]])/Table2[[#This Row],[200D EMA]]</f>
        <v>4.0973479418472403E-3</v>
      </c>
      <c r="V417">
        <v>1.0871893839036599</v>
      </c>
      <c r="W417">
        <v>498.2</v>
      </c>
      <c r="X417">
        <v>512.25</v>
      </c>
      <c r="Y417">
        <v>494</v>
      </c>
      <c r="Z417">
        <v>512.25</v>
      </c>
      <c r="AA417">
        <v>494</v>
      </c>
      <c r="AB417">
        <v>565</v>
      </c>
      <c r="AC417" s="1">
        <f>(Table2[[#This Row],[Close Price]]/Table2[[#This Row],[Day Low]])-1</f>
        <v>5.0180650341229427E-3</v>
      </c>
      <c r="AD417" s="1">
        <f>(Table2[[#This Row],[Day High]]/Table2[[#This Row],[Close Price]])-1</f>
        <v>2.3067705212702183E-2</v>
      </c>
      <c r="AE417" s="1">
        <f>(Table2[[#This Row],[Close Price]]/Table2[[#This Row],[Current Week Low]])-1</f>
        <v>1.3562753036437281E-2</v>
      </c>
      <c r="AF417" s="1">
        <f>(Table2[[#This Row],[Current Week High]]/Table2[[#This Row],[Close Price]])-1</f>
        <v>2.3067705212702183E-2</v>
      </c>
      <c r="AG417" s="1">
        <f>(Table2[[#This Row],[Close Price]]/Table2[[#This Row],[Current Month Low]])-1</f>
        <v>1.3562753036437281E-2</v>
      </c>
      <c r="AH417" s="1">
        <f>(Table2[[#This Row],[Current Month High]]/Table2[[#This Row],[Close Price]])-1</f>
        <v>0.12842021170361506</v>
      </c>
      <c r="AI417">
        <v>61.314160175753898</v>
      </c>
      <c r="AJ417">
        <v>75.931131412508705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-0.01</v>
      </c>
      <c r="AM417" t="s">
        <v>3181</v>
      </c>
      <c r="AN417">
        <v>-1.83</v>
      </c>
      <c r="AO417" t="s">
        <v>3181</v>
      </c>
      <c r="AP417">
        <v>4.1513816366611E-2</v>
      </c>
      <c r="AQ417">
        <f>(Table2[[#This Row],[Sharpe Ratio]]-AVERAGE(Table2[Sharpe Ratio]))/_xlfn.STDEV.P(Table2[Sharpe Ratio])</f>
        <v>-0.18992492288836349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164</v>
      </c>
      <c r="AT417">
        <f>_xlfn.RANK.AVG(Table2[[#This Row],[6M Return vs Nifty Z-Score]],Table2[6M Return vs Nifty Z-Score])</f>
        <v>658</v>
      </c>
      <c r="AU417">
        <f>_xlfn.RANK.AVG(Table2[[#This Row],[Sharpe Ratio Z-Score]],Table2[Sharpe Ratio Z-Score])</f>
        <v>401</v>
      </c>
      <c r="AV417">
        <f>(Table2[[#This Row],[Rank 1Y]]+Table2[[#This Row],[Rank 6M]]+Table2[[#This Row],[Rank Sharpe]])/3</f>
        <v>407.66666666666669</v>
      </c>
    </row>
    <row r="418" spans="1:48" x14ac:dyDescent="0.3">
      <c r="A418" t="s">
        <v>596</v>
      </c>
      <c r="B418" t="s">
        <v>597</v>
      </c>
      <c r="C418" t="s">
        <v>3141</v>
      </c>
      <c r="D418" t="s">
        <v>117</v>
      </c>
      <c r="E418">
        <v>31345.081319025001</v>
      </c>
      <c r="F418">
        <v>293.85000000000002</v>
      </c>
      <c r="G418">
        <v>12.258551601190399</v>
      </c>
      <c r="H418">
        <f>(Table2[[#This Row],[1Y Return vs Nifty]]-AVERAGE(Table2[1Y Return vs Nifty]))/_xlfn.STDEV.P(Table2[1Y Return vs Nifty])</f>
        <v>-0.1066612501069672</v>
      </c>
      <c r="I418">
        <v>-8.3115932977654499</v>
      </c>
      <c r="J418">
        <f>(Table2[[#This Row],[1M Return vs Nifty]]-AVERAGE(Table2[1M Return vs Nifty]))/_xlfn.STDEV.P(Table2[1M Return vs Nifty])</f>
        <v>-0.80216404114977458</v>
      </c>
      <c r="K418">
        <v>7.3767790960511999</v>
      </c>
      <c r="L418">
        <f>(Table2[[#This Row],[6M Return vs Nifty]]-AVERAGE(Table2[6M Return vs Nifty]))/_xlfn.STDEV.P(Table2[6M Return vs Nifty])</f>
        <v>4.7685658733672545E-2</v>
      </c>
      <c r="M418">
        <v>0.547366796801803</v>
      </c>
      <c r="N418">
        <f>(Table2[[#This Row],[1W Return vs Nifty]]-AVERAGE(Table2[1W Return vs Nifty]))/_xlfn.STDEV.P(Table2[1W Return vs Nifty])</f>
        <v>-0.13579949792654389</v>
      </c>
      <c r="O418">
        <v>308.61</v>
      </c>
      <c r="P418">
        <v>317.39906919562901</v>
      </c>
      <c r="Q418">
        <v>294.95910628296798</v>
      </c>
      <c r="R418">
        <v>29.4680175960311</v>
      </c>
      <c r="S418" s="1">
        <f>(Table2[[#This Row],[Close Price]]-Table2[[#This Row],[20D EMA]])/Table2[[#This Row],[20D EMA]]</f>
        <v>-4.7827354913969056E-2</v>
      </c>
      <c r="T418" s="1">
        <f>(Table2[[#This Row],[Close Price]]-Table2[[#This Row],[50D EMA]])/Table2[[#This Row],[50D EMA]]</f>
        <v>-7.4193882342844908E-2</v>
      </c>
      <c r="U418" s="1">
        <f>(Table2[[#This Row],[Close Price]]-Table2[[#This Row],[200D EMA]])/Table2[[#This Row],[200D EMA]]</f>
        <v>-3.7602035649780549E-3</v>
      </c>
      <c r="V418">
        <v>0.95467822136663705</v>
      </c>
      <c r="W418">
        <v>292.64999999999998</v>
      </c>
      <c r="X418">
        <v>300.8</v>
      </c>
      <c r="Y418">
        <v>292.64999999999998</v>
      </c>
      <c r="Z418">
        <v>305.35000000000002</v>
      </c>
      <c r="AA418">
        <v>291.35000000000002</v>
      </c>
      <c r="AB418">
        <v>317.89999999999998</v>
      </c>
      <c r="AC418" s="1">
        <f>(Table2[[#This Row],[Close Price]]/Table2[[#This Row],[Day Low]])-1</f>
        <v>4.100461301896674E-3</v>
      </c>
      <c r="AD418" s="1">
        <f>(Table2[[#This Row],[Day High]]/Table2[[#This Row],[Close Price]])-1</f>
        <v>2.365152288582606E-2</v>
      </c>
      <c r="AE418" s="1">
        <f>(Table2[[#This Row],[Close Price]]/Table2[[#This Row],[Current Week Low]])-1</f>
        <v>4.100461301896674E-3</v>
      </c>
      <c r="AF418" s="1">
        <f>(Table2[[#This Row],[Current Week High]]/Table2[[#This Row],[Close Price]])-1</f>
        <v>3.9135613408201486E-2</v>
      </c>
      <c r="AG418" s="1">
        <f>(Table2[[#This Row],[Close Price]]/Table2[[#This Row],[Current Month Low]])-1</f>
        <v>8.5807448086494542E-3</v>
      </c>
      <c r="AH418" s="1">
        <f>(Table2[[#This Row],[Current Month High]]/Table2[[#This Row],[Close Price]])-1</f>
        <v>8.184447847541243E-2</v>
      </c>
      <c r="AI418">
        <v>24.008848051727</v>
      </c>
      <c r="AJ418">
        <v>47.849056603773498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-0.02</v>
      </c>
      <c r="AM418" t="s">
        <v>3181</v>
      </c>
      <c r="AN418">
        <v>-2.15</v>
      </c>
      <c r="AO418" t="s">
        <v>3181</v>
      </c>
      <c r="AP418">
        <v>-2.1492077631538001E-2</v>
      </c>
      <c r="AQ418">
        <f>(Table2[[#This Row],[Sharpe Ratio]]-AVERAGE(Table2[Sharpe Ratio]))/_xlfn.STDEV.P(Table2[Sharpe Ratio])</f>
        <v>-0.93307320686207962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332</v>
      </c>
      <c r="AT418">
        <f>_xlfn.RANK.AVG(Table2[[#This Row],[6M Return vs Nifty Z-Score]],Table2[6M Return vs Nifty Z-Score])</f>
        <v>290</v>
      </c>
      <c r="AU418">
        <f>_xlfn.RANK.AVG(Table2[[#This Row],[Sharpe Ratio Z-Score]],Table2[Sharpe Ratio Z-Score])</f>
        <v>604</v>
      </c>
      <c r="AV418">
        <f>(Table2[[#This Row],[Rank 1Y]]+Table2[[#This Row],[Rank 6M]]+Table2[[#This Row],[Rank Sharpe]])/3</f>
        <v>408.66666666666669</v>
      </c>
    </row>
    <row r="419" spans="1:48" x14ac:dyDescent="0.3">
      <c r="A419" t="s">
        <v>242</v>
      </c>
      <c r="B419" t="s">
        <v>243</v>
      </c>
      <c r="C419" t="s">
        <v>3129</v>
      </c>
      <c r="D419" t="s">
        <v>40</v>
      </c>
      <c r="E419">
        <v>101436.02184191</v>
      </c>
      <c r="F419">
        <v>702.1</v>
      </c>
      <c r="G419">
        <v>9.7291858858270608</v>
      </c>
      <c r="H419">
        <f>(Table2[[#This Row],[1Y Return vs Nifty]]-AVERAGE(Table2[1Y Return vs Nifty]))/_xlfn.STDEV.P(Table2[1Y Return vs Nifty])</f>
        <v>-0.15495700570106885</v>
      </c>
      <c r="I419">
        <v>-0.50779313513041802</v>
      </c>
      <c r="J419">
        <f>(Table2[[#This Row],[1M Return vs Nifty]]-AVERAGE(Table2[1M Return vs Nifty]))/_xlfn.STDEV.P(Table2[1M Return vs Nifty])</f>
        <v>6.1060589811138773E-2</v>
      </c>
      <c r="K419">
        <v>9.2561936220822698</v>
      </c>
      <c r="L419">
        <f>(Table2[[#This Row],[6M Return vs Nifty]]-AVERAGE(Table2[6M Return vs Nifty]))/_xlfn.STDEV.P(Table2[6M Return vs Nifty])</f>
        <v>0.11095333673530214</v>
      </c>
      <c r="M419">
        <v>-2.2309153735916101</v>
      </c>
      <c r="N419">
        <f>(Table2[[#This Row],[1W Return vs Nifty]]-AVERAGE(Table2[1W Return vs Nifty]))/_xlfn.STDEV.P(Table2[1W Return vs Nifty])</f>
        <v>-0.70230060527788041</v>
      </c>
      <c r="O419">
        <v>731.6</v>
      </c>
      <c r="P419">
        <v>735.38114400126994</v>
      </c>
      <c r="Q419">
        <v>663.71611641592597</v>
      </c>
      <c r="R419">
        <v>26.5786516397709</v>
      </c>
      <c r="S419" s="1">
        <f>(Table2[[#This Row],[Close Price]]-Table2[[#This Row],[20D EMA]])/Table2[[#This Row],[20D EMA]]</f>
        <v>-4.0322580645161289E-2</v>
      </c>
      <c r="T419" s="1">
        <f>(Table2[[#This Row],[Close Price]]-Table2[[#This Row],[50D EMA]])/Table2[[#This Row],[50D EMA]]</f>
        <v>-4.5256999411467706E-2</v>
      </c>
      <c r="U419" s="1">
        <f>(Table2[[#This Row],[Close Price]]-Table2[[#This Row],[200D EMA]])/Table2[[#This Row],[200D EMA]]</f>
        <v>5.783177872995978E-2</v>
      </c>
      <c r="V419">
        <v>0.69115410343355699</v>
      </c>
      <c r="W419">
        <v>698.25</v>
      </c>
      <c r="X419">
        <v>711.25</v>
      </c>
      <c r="Y419">
        <v>698.25</v>
      </c>
      <c r="Z419">
        <v>711.35</v>
      </c>
      <c r="AA419">
        <v>698.25</v>
      </c>
      <c r="AB419">
        <v>750</v>
      </c>
      <c r="AC419" s="1">
        <f>(Table2[[#This Row],[Close Price]]/Table2[[#This Row],[Day Low]])-1</f>
        <v>5.5137844611528042E-3</v>
      </c>
      <c r="AD419" s="1">
        <f>(Table2[[#This Row],[Day High]]/Table2[[#This Row],[Close Price]])-1</f>
        <v>1.3032331576698475E-2</v>
      </c>
      <c r="AE419" s="1">
        <f>(Table2[[#This Row],[Close Price]]/Table2[[#This Row],[Current Week Low]])-1</f>
        <v>5.5137844611528042E-3</v>
      </c>
      <c r="AF419" s="1">
        <f>(Table2[[#This Row],[Current Week High]]/Table2[[#This Row],[Close Price]])-1</f>
        <v>1.3174761429995741E-2</v>
      </c>
      <c r="AG419" s="1">
        <f>(Table2[[#This Row],[Close Price]]/Table2[[#This Row],[Current Month Low]])-1</f>
        <v>5.5137844611528042E-3</v>
      </c>
      <c r="AH419" s="1">
        <f>(Table2[[#This Row],[Current Month High]]/Table2[[#This Row],[Close Price]])-1</f>
        <v>6.8223899729383142E-2</v>
      </c>
      <c r="AI419">
        <v>13.488107107249601</v>
      </c>
      <c r="AJ419">
        <v>51.494228072068097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-0.04</v>
      </c>
      <c r="AM419" t="s">
        <v>3181</v>
      </c>
      <c r="AN419">
        <v>-5.49</v>
      </c>
      <c r="AO419" t="s">
        <v>3181</v>
      </c>
      <c r="AP419">
        <v>-2.0360026262463998E-2</v>
      </c>
      <c r="AQ419">
        <f>(Table2[[#This Row],[Sharpe Ratio]]-AVERAGE(Table2[Sharpe Ratio]))/_xlfn.STDEV.P(Table2[Sharpe Ratio])</f>
        <v>-0.91972077300371458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350</v>
      </c>
      <c r="AT419">
        <f>_xlfn.RANK.AVG(Table2[[#This Row],[6M Return vs Nifty Z-Score]],Table2[6M Return vs Nifty Z-Score])</f>
        <v>275</v>
      </c>
      <c r="AU419">
        <f>_xlfn.RANK.AVG(Table2[[#This Row],[Sharpe Ratio Z-Score]],Table2[Sharpe Ratio Z-Score])</f>
        <v>602</v>
      </c>
      <c r="AV419">
        <f>(Table2[[#This Row],[Rank 1Y]]+Table2[[#This Row],[Rank 6M]]+Table2[[#This Row],[Rank Sharpe]])/3</f>
        <v>409</v>
      </c>
    </row>
    <row r="420" spans="1:48" x14ac:dyDescent="0.3">
      <c r="A420" t="s">
        <v>1800</v>
      </c>
      <c r="B420" t="s">
        <v>1801</v>
      </c>
      <c r="C420" t="s">
        <v>3135</v>
      </c>
      <c r="D420" t="s">
        <v>213</v>
      </c>
      <c r="E420">
        <v>4281.0662117880001</v>
      </c>
      <c r="F420">
        <v>168.36</v>
      </c>
      <c r="G420">
        <v>0.30303406426392598</v>
      </c>
      <c r="H420">
        <f>(Table2[[#This Row],[1Y Return vs Nifty]]-AVERAGE(Table2[1Y Return vs Nifty]))/_xlfn.STDEV.P(Table2[1Y Return vs Nifty])</f>
        <v>-0.33494012233855935</v>
      </c>
      <c r="I420">
        <v>-0.92968350671079303</v>
      </c>
      <c r="J420">
        <f>(Table2[[#This Row],[1M Return vs Nifty]]-AVERAGE(Table2[1M Return vs Nifty]))/_xlfn.STDEV.P(Table2[1M Return vs Nifty])</f>
        <v>1.4392793003991844E-2</v>
      </c>
      <c r="K420">
        <v>-5.78714523840637</v>
      </c>
      <c r="L420">
        <f>(Table2[[#This Row],[6M Return vs Nifty]]-AVERAGE(Table2[6M Return vs Nifty]))/_xlfn.STDEV.P(Table2[6M Return vs Nifty])</f>
        <v>-0.39545815786174587</v>
      </c>
      <c r="M420">
        <v>2.5220311581411901</v>
      </c>
      <c r="N420">
        <f>(Table2[[#This Row],[1W Return vs Nifty]]-AVERAGE(Table2[1W Return vs Nifty]))/_xlfn.STDEV.P(Table2[1W Return vs Nifty])</f>
        <v>0.2668412270749696</v>
      </c>
      <c r="O420">
        <v>171.19</v>
      </c>
      <c r="P420">
        <v>173.25508286884499</v>
      </c>
      <c r="Q420">
        <v>171.48770717152499</v>
      </c>
      <c r="R420">
        <v>39.766789889279401</v>
      </c>
      <c r="S420" s="1">
        <f>(Table2[[#This Row],[Close Price]]-Table2[[#This Row],[20D EMA]])/Table2[[#This Row],[20D EMA]]</f>
        <v>-1.6531339447397535E-2</v>
      </c>
      <c r="T420" s="1">
        <f>(Table2[[#This Row],[Close Price]]-Table2[[#This Row],[50D EMA]])/Table2[[#This Row],[50D EMA]]</f>
        <v>-2.8253617658943856E-2</v>
      </c>
      <c r="U420" s="1">
        <f>(Table2[[#This Row],[Close Price]]-Table2[[#This Row],[200D EMA]])/Table2[[#This Row],[200D EMA]]</f>
        <v>-1.8238666917370278E-2</v>
      </c>
      <c r="V420">
        <v>0.351570605430923</v>
      </c>
      <c r="W420">
        <v>163.5</v>
      </c>
      <c r="X420">
        <v>173.4</v>
      </c>
      <c r="Y420">
        <v>163.5</v>
      </c>
      <c r="Z420">
        <v>173.4</v>
      </c>
      <c r="AA420">
        <v>163.5</v>
      </c>
      <c r="AB420">
        <v>175.6</v>
      </c>
      <c r="AC420" s="1">
        <f>(Table2[[#This Row],[Close Price]]/Table2[[#This Row],[Day Low]])-1</f>
        <v>2.9724770642201914E-2</v>
      </c>
      <c r="AD420" s="1">
        <f>(Table2[[#This Row],[Day High]]/Table2[[#This Row],[Close Price]])-1</f>
        <v>2.9935851746258013E-2</v>
      </c>
      <c r="AE420" s="1">
        <f>(Table2[[#This Row],[Close Price]]/Table2[[#This Row],[Current Week Low]])-1</f>
        <v>2.9724770642201914E-2</v>
      </c>
      <c r="AF420" s="1">
        <f>(Table2[[#This Row],[Current Week High]]/Table2[[#This Row],[Close Price]])-1</f>
        <v>2.9935851746258013E-2</v>
      </c>
      <c r="AG420" s="1">
        <f>(Table2[[#This Row],[Close Price]]/Table2[[#This Row],[Current Month Low]])-1</f>
        <v>2.9724770642201914E-2</v>
      </c>
      <c r="AH420" s="1">
        <f>(Table2[[#This Row],[Current Month High]]/Table2[[#This Row],[Close Price]])-1</f>
        <v>4.300308861962443E-2</v>
      </c>
      <c r="AI420">
        <v>34.057971014492701</v>
      </c>
      <c r="AJ420">
        <v>27.642153146322901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0.09</v>
      </c>
      <c r="AM420" t="s">
        <v>3180</v>
      </c>
      <c r="AN420">
        <v>2.71</v>
      </c>
      <c r="AO420" t="s">
        <v>3180</v>
      </c>
      <c r="AP420">
        <v>5.6145955013696E-2</v>
      </c>
      <c r="AQ420">
        <f>(Table2[[#This Row],[Sharpe Ratio]]-AVERAGE(Table2[Sharpe Ratio]))/_xlfn.STDEV.P(Table2[Sharpe Ratio])</f>
        <v>-1.7340295698307834E-2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429</v>
      </c>
      <c r="AT420">
        <f>_xlfn.RANK.AVG(Table2[[#This Row],[6M Return vs Nifty Z-Score]],Table2[6M Return vs Nifty Z-Score])</f>
        <v>439</v>
      </c>
      <c r="AU420">
        <f>_xlfn.RANK.AVG(Table2[[#This Row],[Sharpe Ratio Z-Score]],Table2[Sharpe Ratio Z-Score])</f>
        <v>361</v>
      </c>
      <c r="AV420">
        <f>(Table2[[#This Row],[Rank 1Y]]+Table2[[#This Row],[Rank 6M]]+Table2[[#This Row],[Rank Sharpe]])/3</f>
        <v>409.66666666666669</v>
      </c>
    </row>
    <row r="421" spans="1:48" x14ac:dyDescent="0.3">
      <c r="A421" t="s">
        <v>803</v>
      </c>
      <c r="B421" t="s">
        <v>804</v>
      </c>
      <c r="C421" t="s">
        <v>3139</v>
      </c>
      <c r="D421" t="s">
        <v>262</v>
      </c>
      <c r="E421">
        <v>19061.543019500001</v>
      </c>
      <c r="F421">
        <v>602.5</v>
      </c>
      <c r="G421">
        <v>-8.1442410806192402</v>
      </c>
      <c r="H421">
        <f>(Table2[[#This Row],[1Y Return vs Nifty]]-AVERAGE(Table2[1Y Return vs Nifty]))/_xlfn.STDEV.P(Table2[1Y Return vs Nifty])</f>
        <v>-0.49623254966744146</v>
      </c>
      <c r="I421">
        <v>-2.4482457551829899</v>
      </c>
      <c r="J421">
        <f>(Table2[[#This Row],[1M Return vs Nifty]]-AVERAGE(Table2[1M Return vs Nifty]))/_xlfn.STDEV.P(Table2[1M Return vs Nifty])</f>
        <v>-0.15358438596133442</v>
      </c>
      <c r="K421">
        <v>-12.135582189582999</v>
      </c>
      <c r="L421">
        <f>(Table2[[#This Row],[6M Return vs Nifty]]-AVERAGE(Table2[6M Return vs Nifty]))/_xlfn.STDEV.P(Table2[6M Return vs Nifty])</f>
        <v>-0.60916878916610884</v>
      </c>
      <c r="M421">
        <v>-1.6659175735908001</v>
      </c>
      <c r="N421">
        <f>(Table2[[#This Row],[1W Return vs Nifty]]-AVERAGE(Table2[1W Return vs Nifty]))/_xlfn.STDEV.P(Table2[1W Return vs Nifty])</f>
        <v>-0.58709564778207468</v>
      </c>
      <c r="O421">
        <v>639.55999999999995</v>
      </c>
      <c r="P421">
        <v>656.95165683104995</v>
      </c>
      <c r="Q421">
        <v>642.33896444059496</v>
      </c>
      <c r="R421">
        <v>29.367952754706401</v>
      </c>
      <c r="S421" s="1">
        <f>(Table2[[#This Row],[Close Price]]-Table2[[#This Row],[20D EMA]])/Table2[[#This Row],[20D EMA]]</f>
        <v>-5.7946087935455547E-2</v>
      </c>
      <c r="T421" s="1">
        <f>(Table2[[#This Row],[Close Price]]-Table2[[#This Row],[50D EMA]])/Table2[[#This Row],[50D EMA]]</f>
        <v>-8.2885332984331636E-2</v>
      </c>
      <c r="U421" s="1">
        <f>(Table2[[#This Row],[Close Price]]-Table2[[#This Row],[200D EMA]])/Table2[[#This Row],[200D EMA]]</f>
        <v>-6.2021715396465518E-2</v>
      </c>
      <c r="V421">
        <v>0.45623883043786201</v>
      </c>
      <c r="W421">
        <v>599.75</v>
      </c>
      <c r="X421">
        <v>633.45000000000005</v>
      </c>
      <c r="Y421">
        <v>599.75</v>
      </c>
      <c r="Z421">
        <v>635</v>
      </c>
      <c r="AA421">
        <v>599.75</v>
      </c>
      <c r="AB421">
        <v>668.7</v>
      </c>
      <c r="AC421" s="1">
        <f>(Table2[[#This Row],[Close Price]]/Table2[[#This Row],[Day Low]])-1</f>
        <v>4.5852438516047478E-3</v>
      </c>
      <c r="AD421" s="1">
        <f>(Table2[[#This Row],[Day High]]/Table2[[#This Row],[Close Price]])-1</f>
        <v>5.1369294605809301E-2</v>
      </c>
      <c r="AE421" s="1">
        <f>(Table2[[#This Row],[Close Price]]/Table2[[#This Row],[Current Week Low]])-1</f>
        <v>4.5852438516047478E-3</v>
      </c>
      <c r="AF421" s="1">
        <f>(Table2[[#This Row],[Current Week High]]/Table2[[#This Row],[Close Price]])-1</f>
        <v>5.3941908713692976E-2</v>
      </c>
      <c r="AG421" s="1">
        <f>(Table2[[#This Row],[Close Price]]/Table2[[#This Row],[Current Month Low]])-1</f>
        <v>4.5852438516047478E-3</v>
      </c>
      <c r="AH421" s="1">
        <f>(Table2[[#This Row],[Current Month High]]/Table2[[#This Row],[Close Price]])-1</f>
        <v>0.10987551867219914</v>
      </c>
      <c r="AI421">
        <v>32.605809128630703</v>
      </c>
      <c r="AJ421">
        <v>19.876641464385099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-0.09</v>
      </c>
      <c r="AM421" t="s">
        <v>3181</v>
      </c>
      <c r="AN421">
        <v>1.02</v>
      </c>
      <c r="AO421" t="s">
        <v>3180</v>
      </c>
      <c r="AP421">
        <v>0.101595417217475</v>
      </c>
      <c r="AQ421">
        <f>(Table2[[#This Row],[Sharpe Ratio]]-AVERAGE(Table2[Sharpe Ratio]))/_xlfn.STDEV.P(Table2[Sharpe Ratio])</f>
        <v>0.51873161283232749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486</v>
      </c>
      <c r="AT421">
        <f>_xlfn.RANK.AVG(Table2[[#This Row],[6M Return vs Nifty Z-Score]],Table2[6M Return vs Nifty Z-Score])</f>
        <v>526</v>
      </c>
      <c r="AU421">
        <f>_xlfn.RANK.AVG(Table2[[#This Row],[Sharpe Ratio Z-Score]],Table2[Sharpe Ratio Z-Score])</f>
        <v>218</v>
      </c>
      <c r="AV421">
        <f>(Table2[[#This Row],[Rank 1Y]]+Table2[[#This Row],[Rank 6M]]+Table2[[#This Row],[Rank Sharpe]])/3</f>
        <v>410</v>
      </c>
    </row>
    <row r="422" spans="1:48" x14ac:dyDescent="0.3">
      <c r="A422" t="s">
        <v>1346</v>
      </c>
      <c r="B422" t="s">
        <v>1347</v>
      </c>
      <c r="C422" t="s">
        <v>3135</v>
      </c>
      <c r="D422" t="s">
        <v>213</v>
      </c>
      <c r="E422">
        <v>8251.2295319999994</v>
      </c>
      <c r="F422">
        <v>540.04999999999995</v>
      </c>
      <c r="G422">
        <v>-8.1796822674235798</v>
      </c>
      <c r="H422">
        <f>(Table2[[#This Row],[1Y Return vs Nifty]]-AVERAGE(Table2[1Y Return vs Nifty]))/_xlfn.STDEV.P(Table2[1Y Return vs Nifty])</f>
        <v>-0.49690926434158711</v>
      </c>
      <c r="I422">
        <v>-3.9348576754915001</v>
      </c>
      <c r="J422">
        <f>(Table2[[#This Row],[1M Return vs Nifty]]-AVERAGE(Table2[1M Return vs Nifty]))/_xlfn.STDEV.P(Table2[1M Return vs Nifty])</f>
        <v>-0.31802734958754497</v>
      </c>
      <c r="K422">
        <v>-1.8336822365890899</v>
      </c>
      <c r="L422">
        <f>(Table2[[#This Row],[6M Return vs Nifty]]-AVERAGE(Table2[6M Return vs Nifty]))/_xlfn.STDEV.P(Table2[6M Return vs Nifty])</f>
        <v>-0.26237074115514719</v>
      </c>
      <c r="M422">
        <v>3.7033083069594501</v>
      </c>
      <c r="N422">
        <f>(Table2[[#This Row],[1W Return vs Nifty]]-AVERAGE(Table2[1W Return vs Nifty]))/_xlfn.STDEV.P(Table2[1W Return vs Nifty])</f>
        <v>0.50770762287364168</v>
      </c>
      <c r="O422">
        <v>536.37</v>
      </c>
      <c r="P422">
        <v>553.26803405160001</v>
      </c>
      <c r="Q422">
        <v>550.14388067192601</v>
      </c>
      <c r="R422">
        <v>57.254584308302199</v>
      </c>
      <c r="S422" s="1">
        <f>(Table2[[#This Row],[Close Price]]-Table2[[#This Row],[20D EMA]])/Table2[[#This Row],[20D EMA]]</f>
        <v>6.8609355482222162E-3</v>
      </c>
      <c r="T422" s="1">
        <f>(Table2[[#This Row],[Close Price]]-Table2[[#This Row],[50D EMA]])/Table2[[#This Row],[50D EMA]]</f>
        <v>-2.3890832721355611E-2</v>
      </c>
      <c r="U422" s="1">
        <f>(Table2[[#This Row],[Close Price]]-Table2[[#This Row],[200D EMA]])/Table2[[#This Row],[200D EMA]]</f>
        <v>-1.8347710529103323E-2</v>
      </c>
      <c r="V422">
        <v>0.32984612751935599</v>
      </c>
      <c r="W422">
        <v>526.4</v>
      </c>
      <c r="X422">
        <v>550.79999999999995</v>
      </c>
      <c r="Y422">
        <v>517.4</v>
      </c>
      <c r="Z422">
        <v>550.79999999999995</v>
      </c>
      <c r="AA422">
        <v>508.75</v>
      </c>
      <c r="AB422">
        <v>550.79999999999995</v>
      </c>
      <c r="AC422" s="1">
        <f>(Table2[[#This Row],[Close Price]]/Table2[[#This Row],[Day Low]])-1</f>
        <v>2.5930851063829641E-2</v>
      </c>
      <c r="AD422" s="1">
        <f>(Table2[[#This Row],[Day High]]/Table2[[#This Row],[Close Price]])-1</f>
        <v>1.9905564299601997E-2</v>
      </c>
      <c r="AE422" s="1">
        <f>(Table2[[#This Row],[Close Price]]/Table2[[#This Row],[Current Week Low]])-1</f>
        <v>4.3776575183610333E-2</v>
      </c>
      <c r="AF422" s="1">
        <f>(Table2[[#This Row],[Current Week High]]/Table2[[#This Row],[Close Price]])-1</f>
        <v>1.9905564299601997E-2</v>
      </c>
      <c r="AG422" s="1">
        <f>(Table2[[#This Row],[Close Price]]/Table2[[#This Row],[Current Month Low]])-1</f>
        <v>6.1523341523341379E-2</v>
      </c>
      <c r="AH422" s="1">
        <f>(Table2[[#This Row],[Current Month High]]/Table2[[#This Row],[Close Price]])-1</f>
        <v>1.9905564299601997E-2</v>
      </c>
      <c r="AI422">
        <v>31.061938709378701</v>
      </c>
      <c r="AJ422">
        <v>24.722863741339399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0.06</v>
      </c>
      <c r="AM422" t="s">
        <v>3180</v>
      </c>
      <c r="AN422">
        <v>4.95</v>
      </c>
      <c r="AO422" t="s">
        <v>3180</v>
      </c>
      <c r="AP422">
        <v>5.9246698488853999E-2</v>
      </c>
      <c r="AQ422">
        <f>(Table2[[#This Row],[Sharpe Ratio]]-AVERAGE(Table2[Sharpe Ratio]))/_xlfn.STDEV.P(Table2[Sharpe Ratio])</f>
        <v>1.9232666708575256E-2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487</v>
      </c>
      <c r="AT422">
        <f>_xlfn.RANK.AVG(Table2[[#This Row],[6M Return vs Nifty Z-Score]],Table2[6M Return vs Nifty Z-Score])</f>
        <v>397</v>
      </c>
      <c r="AU422">
        <f>_xlfn.RANK.AVG(Table2[[#This Row],[Sharpe Ratio Z-Score]],Table2[Sharpe Ratio Z-Score])</f>
        <v>346</v>
      </c>
      <c r="AV422">
        <f>(Table2[[#This Row],[Rank 1Y]]+Table2[[#This Row],[Rank 6M]]+Table2[[#This Row],[Rank Sharpe]])/3</f>
        <v>410</v>
      </c>
    </row>
    <row r="423" spans="1:48" x14ac:dyDescent="0.3">
      <c r="A423" t="s">
        <v>921</v>
      </c>
      <c r="B423" t="s">
        <v>922</v>
      </c>
      <c r="C423" t="s">
        <v>3131</v>
      </c>
      <c r="D423" t="s">
        <v>43</v>
      </c>
      <c r="E423">
        <v>16206.7535029399</v>
      </c>
      <c r="F423">
        <v>441.35</v>
      </c>
      <c r="G423">
        <v>-17.009966099267501</v>
      </c>
      <c r="H423">
        <f>(Table2[[#This Row],[1Y Return vs Nifty]]-AVERAGE(Table2[1Y Return vs Nifty]))/_xlfn.STDEV.P(Table2[1Y Return vs Nifty])</f>
        <v>-0.6655148665994719</v>
      </c>
      <c r="I423">
        <v>-5.3358255397709797</v>
      </c>
      <c r="J423">
        <f>(Table2[[#This Row],[1M Return vs Nifty]]-AVERAGE(Table2[1M Return vs Nifty]))/_xlfn.STDEV.P(Table2[1M Return vs Nifty])</f>
        <v>-0.4729967161047936</v>
      </c>
      <c r="K423">
        <v>-11.1720336905521</v>
      </c>
      <c r="L423">
        <f>(Table2[[#This Row],[6M Return vs Nifty]]-AVERAGE(Table2[6M Return vs Nifty]))/_xlfn.STDEV.P(Table2[6M Return vs Nifty])</f>
        <v>-0.5767323706265659</v>
      </c>
      <c r="M423">
        <v>-2.3474095748231099</v>
      </c>
      <c r="N423">
        <f>(Table2[[#This Row],[1W Return vs Nifty]]-AVERAGE(Table2[1W Return vs Nifty]))/_xlfn.STDEV.P(Table2[1W Return vs Nifty])</f>
        <v>-0.72605416591362704</v>
      </c>
      <c r="O423">
        <v>498.95</v>
      </c>
      <c r="P423">
        <v>513.84715641015805</v>
      </c>
      <c r="Q423">
        <v>480.61009356977399</v>
      </c>
      <c r="R423">
        <v>20.661031603795902</v>
      </c>
      <c r="S423" s="1">
        <f>(Table2[[#This Row],[Close Price]]-Table2[[#This Row],[20D EMA]])/Table2[[#This Row],[20D EMA]]</f>
        <v>-0.11544242910111227</v>
      </c>
      <c r="T423" s="1">
        <f>(Table2[[#This Row],[Close Price]]-Table2[[#This Row],[50D EMA]])/Table2[[#This Row],[50D EMA]]</f>
        <v>-0.14108700516441131</v>
      </c>
      <c r="U423" s="1">
        <f>(Table2[[#This Row],[Close Price]]-Table2[[#This Row],[200D EMA]])/Table2[[#This Row],[200D EMA]]</f>
        <v>-8.1688033803381355E-2</v>
      </c>
      <c r="V423">
        <v>1.0776918225652801</v>
      </c>
      <c r="W423">
        <v>436.35</v>
      </c>
      <c r="X423">
        <v>502.9</v>
      </c>
      <c r="Y423">
        <v>436.35</v>
      </c>
      <c r="Z423">
        <v>502.9</v>
      </c>
      <c r="AA423">
        <v>436.35</v>
      </c>
      <c r="AB423">
        <v>535</v>
      </c>
      <c r="AC423" s="1">
        <f>(Table2[[#This Row],[Close Price]]/Table2[[#This Row],[Day Low]])-1</f>
        <v>1.1458691417440159E-2</v>
      </c>
      <c r="AD423" s="1">
        <f>(Table2[[#This Row],[Day High]]/Table2[[#This Row],[Close Price]])-1</f>
        <v>0.13945847966466518</v>
      </c>
      <c r="AE423" s="1">
        <f>(Table2[[#This Row],[Close Price]]/Table2[[#This Row],[Current Week Low]])-1</f>
        <v>1.1458691417440159E-2</v>
      </c>
      <c r="AF423" s="1">
        <f>(Table2[[#This Row],[Current Week High]]/Table2[[#This Row],[Close Price]])-1</f>
        <v>0.13945847966466518</v>
      </c>
      <c r="AG423" s="1">
        <f>(Table2[[#This Row],[Close Price]]/Table2[[#This Row],[Current Month Low]])-1</f>
        <v>1.1458691417440159E-2</v>
      </c>
      <c r="AH423" s="1">
        <f>(Table2[[#This Row],[Current Month High]]/Table2[[#This Row],[Close Price]])-1</f>
        <v>0.21218987198368633</v>
      </c>
      <c r="AI423">
        <v>35.006230882519503</v>
      </c>
      <c r="AJ423">
        <v>20.324427480916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-0.1</v>
      </c>
      <c r="AM423" t="s">
        <v>3181</v>
      </c>
      <c r="AN423">
        <v>-9.3699999999999992</v>
      </c>
      <c r="AO423" t="s">
        <v>3181</v>
      </c>
      <c r="AP423">
        <v>0.12718172056357999</v>
      </c>
      <c r="AQ423">
        <f>(Table2[[#This Row],[Sharpe Ratio]]-AVERAGE(Table2[Sharpe Ratio]))/_xlfn.STDEV.P(Table2[Sharpe Ratio])</f>
        <v>0.82051952850649412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569</v>
      </c>
      <c r="AT423">
        <f>_xlfn.RANK.AVG(Table2[[#This Row],[6M Return vs Nifty Z-Score]],Table2[6M Return vs Nifty Z-Score])</f>
        <v>514</v>
      </c>
      <c r="AU423">
        <f>_xlfn.RANK.AVG(Table2[[#This Row],[Sharpe Ratio Z-Score]],Table2[Sharpe Ratio Z-Score])</f>
        <v>148</v>
      </c>
      <c r="AV423">
        <f>(Table2[[#This Row],[Rank 1Y]]+Table2[[#This Row],[Rank 6M]]+Table2[[#This Row],[Rank Sharpe]])/3</f>
        <v>410.33333333333331</v>
      </c>
    </row>
    <row r="424" spans="1:48" x14ac:dyDescent="0.3">
      <c r="A424" t="s">
        <v>612</v>
      </c>
      <c r="B424" t="s">
        <v>613</v>
      </c>
      <c r="C424" t="s">
        <v>3132</v>
      </c>
      <c r="D424" t="s">
        <v>48</v>
      </c>
      <c r="E424">
        <v>30333.897000000001</v>
      </c>
      <c r="F424">
        <v>50.23</v>
      </c>
      <c r="G424">
        <v>19.573693801488201</v>
      </c>
      <c r="H424">
        <f>(Table2[[#This Row],[1Y Return vs Nifty]]-AVERAGE(Table2[1Y Return vs Nifty]))/_xlfn.STDEV.P(Table2[1Y Return vs Nifty])</f>
        <v>3.301420990887801E-2</v>
      </c>
      <c r="I424">
        <v>-9.2854738356931499</v>
      </c>
      <c r="J424">
        <f>(Table2[[#This Row],[1M Return vs Nifty]]-AVERAGE(Table2[1M Return vs Nifty]))/_xlfn.STDEV.P(Table2[1M Return vs Nifty])</f>
        <v>-0.90989074486239119</v>
      </c>
      <c r="K424">
        <v>-29.743689484946</v>
      </c>
      <c r="L424">
        <f>(Table2[[#This Row],[6M Return vs Nifty]]-AVERAGE(Table2[6M Return vs Nifty]))/_xlfn.STDEV.P(Table2[6M Return vs Nifty])</f>
        <v>-1.2019193756659146</v>
      </c>
      <c r="M424">
        <v>0.70181718408106497</v>
      </c>
      <c r="N424">
        <f>(Table2[[#This Row],[1W Return vs Nifty]]-AVERAGE(Table2[1W Return vs Nifty]))/_xlfn.STDEV.P(Table2[1W Return vs Nifty])</f>
        <v>-0.10430654290673215</v>
      </c>
      <c r="O424">
        <v>53.36</v>
      </c>
      <c r="P424">
        <v>56.880167469975</v>
      </c>
      <c r="Q424">
        <v>58.0352731596357</v>
      </c>
      <c r="R424">
        <v>33.5761453117155</v>
      </c>
      <c r="S424" s="1">
        <f>(Table2[[#This Row],[Close Price]]-Table2[[#This Row],[20D EMA]])/Table2[[#This Row],[20D EMA]]</f>
        <v>-5.8658170914542777E-2</v>
      </c>
      <c r="T424" s="1">
        <f>(Table2[[#This Row],[Close Price]]-Table2[[#This Row],[50D EMA]])/Table2[[#This Row],[50D EMA]]</f>
        <v>-0.11691539891272977</v>
      </c>
      <c r="U424" s="1">
        <f>(Table2[[#This Row],[Close Price]]-Table2[[#This Row],[200D EMA]])/Table2[[#This Row],[200D EMA]]</f>
        <v>-0.13449188286175542</v>
      </c>
      <c r="V424">
        <v>0.83383457846620501</v>
      </c>
      <c r="W424">
        <v>50</v>
      </c>
      <c r="X424">
        <v>52.19</v>
      </c>
      <c r="Y424">
        <v>50</v>
      </c>
      <c r="Z424">
        <v>52.32</v>
      </c>
      <c r="AA424">
        <v>50</v>
      </c>
      <c r="AB424">
        <v>53.59</v>
      </c>
      <c r="AC424" s="1">
        <f>(Table2[[#This Row],[Close Price]]/Table2[[#This Row],[Day Low]])-1</f>
        <v>4.5999999999999375E-3</v>
      </c>
      <c r="AD424" s="1">
        <f>(Table2[[#This Row],[Day High]]/Table2[[#This Row],[Close Price]])-1</f>
        <v>3.9020505673900141E-2</v>
      </c>
      <c r="AE424" s="1">
        <f>(Table2[[#This Row],[Close Price]]/Table2[[#This Row],[Current Week Low]])-1</f>
        <v>4.5999999999999375E-3</v>
      </c>
      <c r="AF424" s="1">
        <f>(Table2[[#This Row],[Current Week High]]/Table2[[#This Row],[Close Price]])-1</f>
        <v>4.1608600437985421E-2</v>
      </c>
      <c r="AG424" s="1">
        <f>(Table2[[#This Row],[Close Price]]/Table2[[#This Row],[Current Month Low]])-1</f>
        <v>4.5999999999999375E-3</v>
      </c>
      <c r="AH424" s="1">
        <f>(Table2[[#This Row],[Current Month High]]/Table2[[#This Row],[Close Price]])-1</f>
        <v>6.6892295440971639E-2</v>
      </c>
      <c r="AI424">
        <v>55.5843121640454</v>
      </c>
      <c r="AJ424">
        <v>44.546762589928001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-0.17</v>
      </c>
      <c r="AM424" t="s">
        <v>3181</v>
      </c>
      <c r="AN424">
        <v>-1.1000000000000001</v>
      </c>
      <c r="AO424" t="s">
        <v>3181</v>
      </c>
      <c r="AP424">
        <v>9.1673221304220995E-2</v>
      </c>
      <c r="AQ424">
        <f>(Table2[[#This Row],[Sharpe Ratio]]-AVERAGE(Table2[Sharpe Ratio]))/_xlfn.STDEV.P(Table2[Sharpe Ratio])</f>
        <v>0.40170029404170199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288</v>
      </c>
      <c r="AT424">
        <f>_xlfn.RANK.AVG(Table2[[#This Row],[6M Return vs Nifty Z-Score]],Table2[6M Return vs Nifty Z-Score])</f>
        <v>701</v>
      </c>
      <c r="AU424">
        <f>_xlfn.RANK.AVG(Table2[[#This Row],[Sharpe Ratio Z-Score]],Table2[Sharpe Ratio Z-Score])</f>
        <v>243</v>
      </c>
      <c r="AV424">
        <f>(Table2[[#This Row],[Rank 1Y]]+Table2[[#This Row],[Rank 6M]]+Table2[[#This Row],[Rank Sharpe]])/3</f>
        <v>410.66666666666669</v>
      </c>
    </row>
    <row r="425" spans="1:48" x14ac:dyDescent="0.3">
      <c r="A425" t="s">
        <v>665</v>
      </c>
      <c r="B425" t="s">
        <v>666</v>
      </c>
      <c r="C425" t="s">
        <v>3127</v>
      </c>
      <c r="D425" t="s">
        <v>18</v>
      </c>
      <c r="E425">
        <v>26928.680208604899</v>
      </c>
      <c r="F425">
        <v>153.65</v>
      </c>
      <c r="G425">
        <v>13.7749268310679</v>
      </c>
      <c r="H425">
        <f>(Table2[[#This Row],[1Y Return vs Nifty]]-AVERAGE(Table2[1Y Return vs Nifty]))/_xlfn.STDEV.P(Table2[1Y Return vs Nifty])</f>
        <v>-7.7707553515648661E-2</v>
      </c>
      <c r="I425">
        <v>-4.8082446076072696</v>
      </c>
      <c r="J425">
        <f>(Table2[[#This Row],[1M Return vs Nifty]]-AVERAGE(Table2[1M Return vs Nifty]))/_xlfn.STDEV.P(Table2[1M Return vs Nifty])</f>
        <v>-0.4146378593968002</v>
      </c>
      <c r="K425">
        <v>-33.484170310323002</v>
      </c>
      <c r="L425">
        <f>(Table2[[#This Row],[6M Return vs Nifty]]-AVERAGE(Table2[6M Return vs Nifty]))/_xlfn.STDEV.P(Table2[6M Return vs Nifty])</f>
        <v>-1.3278370660707983</v>
      </c>
      <c r="M425">
        <v>10.215579284049999</v>
      </c>
      <c r="N425">
        <f>(Table2[[#This Row],[1W Return vs Nifty]]-AVERAGE(Table2[1W Return vs Nifty]))/_xlfn.STDEV.P(Table2[1W Return vs Nifty])</f>
        <v>1.8355816448889661</v>
      </c>
      <c r="O425">
        <v>159.63</v>
      </c>
      <c r="P425">
        <v>171.76348534720799</v>
      </c>
      <c r="Q425">
        <v>183.431462120432</v>
      </c>
      <c r="R425">
        <v>42.461499124063899</v>
      </c>
      <c r="S425" s="1">
        <f>(Table2[[#This Row],[Close Price]]-Table2[[#This Row],[20D EMA]])/Table2[[#This Row],[20D EMA]]</f>
        <v>-3.7461630019419843E-2</v>
      </c>
      <c r="T425" s="1">
        <f>(Table2[[#This Row],[Close Price]]-Table2[[#This Row],[50D EMA]])/Table2[[#This Row],[50D EMA]]</f>
        <v>-0.10545597226670632</v>
      </c>
      <c r="U425" s="1">
        <f>(Table2[[#This Row],[Close Price]]-Table2[[#This Row],[200D EMA]])/Table2[[#This Row],[200D EMA]]</f>
        <v>-0.16235743735651501</v>
      </c>
      <c r="V425">
        <v>2.2104663902294699</v>
      </c>
      <c r="W425">
        <v>152.55000000000001</v>
      </c>
      <c r="X425">
        <v>161.55000000000001</v>
      </c>
      <c r="Y425">
        <v>152.55000000000001</v>
      </c>
      <c r="Z425">
        <v>161.55000000000001</v>
      </c>
      <c r="AA425">
        <v>145.1</v>
      </c>
      <c r="AB425">
        <v>172.5</v>
      </c>
      <c r="AC425" s="1">
        <f>(Table2[[#This Row],[Close Price]]/Table2[[#This Row],[Day Low]])-1</f>
        <v>7.2107505735823363E-3</v>
      </c>
      <c r="AD425" s="1">
        <f>(Table2[[#This Row],[Day High]]/Table2[[#This Row],[Close Price]])-1</f>
        <v>5.1415554832411337E-2</v>
      </c>
      <c r="AE425" s="1">
        <f>(Table2[[#This Row],[Close Price]]/Table2[[#This Row],[Current Week Low]])-1</f>
        <v>7.2107505735823363E-3</v>
      </c>
      <c r="AF425" s="1">
        <f>(Table2[[#This Row],[Current Week High]]/Table2[[#This Row],[Close Price]])-1</f>
        <v>5.1415554832411337E-2</v>
      </c>
      <c r="AG425" s="1">
        <f>(Table2[[#This Row],[Close Price]]/Table2[[#This Row],[Current Month Low]])-1</f>
        <v>5.8924879393521756E-2</v>
      </c>
      <c r="AH425" s="1">
        <f>(Table2[[#This Row],[Current Month High]]/Table2[[#This Row],[Close Price]])-1</f>
        <v>0.12268141880898131</v>
      </c>
      <c r="AI425">
        <v>88.252521965506006</v>
      </c>
      <c r="AJ425">
        <v>37.679211469534003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-0.16</v>
      </c>
      <c r="AM425" t="s">
        <v>3181</v>
      </c>
      <c r="AN425">
        <v>6.08</v>
      </c>
      <c r="AO425" t="s">
        <v>3180</v>
      </c>
      <c r="AP425">
        <v>0.10860641762282</v>
      </c>
      <c r="AQ425">
        <f>(Table2[[#This Row],[Sharpe Ratio]]-AVERAGE(Table2[Sharpe Ratio]))/_xlfn.STDEV.P(Table2[Sharpe Ratio])</f>
        <v>0.60142566873008574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322</v>
      </c>
      <c r="AT425">
        <f>_xlfn.RANK.AVG(Table2[[#This Row],[6M Return vs Nifty Z-Score]],Table2[6M Return vs Nifty Z-Score])</f>
        <v>715</v>
      </c>
      <c r="AU425">
        <f>_xlfn.RANK.AVG(Table2[[#This Row],[Sharpe Ratio Z-Score]],Table2[Sharpe Ratio Z-Score])</f>
        <v>195</v>
      </c>
      <c r="AV425">
        <f>(Table2[[#This Row],[Rank 1Y]]+Table2[[#This Row],[Rank 6M]]+Table2[[#This Row],[Rank Sharpe]])/3</f>
        <v>410.66666666666669</v>
      </c>
    </row>
    <row r="426" spans="1:48" x14ac:dyDescent="0.3">
      <c r="A426" t="s">
        <v>106</v>
      </c>
      <c r="B426" t="s">
        <v>107</v>
      </c>
      <c r="C426" t="s">
        <v>3134</v>
      </c>
      <c r="D426" t="s">
        <v>108</v>
      </c>
      <c r="E426">
        <v>241430.31013437</v>
      </c>
      <c r="F426">
        <v>1524.15</v>
      </c>
      <c r="G426">
        <v>38.439397257165602</v>
      </c>
      <c r="H426">
        <f>(Table2[[#This Row],[1Y Return vs Nifty]]-AVERAGE(Table2[1Y Return vs Nifty]))/_xlfn.STDEV.P(Table2[1Y Return vs Nifty])</f>
        <v>0.39323629945171518</v>
      </c>
      <c r="I426">
        <v>-9.1002921281378999</v>
      </c>
      <c r="J426">
        <f>(Table2[[#This Row],[1M Return vs Nifty]]-AVERAGE(Table2[1M Return vs Nifty]))/_xlfn.STDEV.P(Table2[1M Return vs Nifty])</f>
        <v>-0.88940669762467783</v>
      </c>
      <c r="K426">
        <v>-19.425480583757999</v>
      </c>
      <c r="L426">
        <f>(Table2[[#This Row],[6M Return vs Nifty]]-AVERAGE(Table2[6M Return vs Nifty]))/_xlfn.STDEV.P(Table2[6M Return vs Nifty])</f>
        <v>-0.85457231131576994</v>
      </c>
      <c r="M426">
        <v>-1.34583773097975</v>
      </c>
      <c r="N426">
        <f>(Table2[[#This Row],[1W Return vs Nifty]]-AVERAGE(Table2[1W Return vs Nifty]))/_xlfn.STDEV.P(Table2[1W Return vs Nifty])</f>
        <v>-0.5218302880528557</v>
      </c>
      <c r="O426">
        <v>1657.37</v>
      </c>
      <c r="P426">
        <v>1740.1589995335301</v>
      </c>
      <c r="Q426">
        <v>1726.09469415018</v>
      </c>
      <c r="R426">
        <v>28.802931015000201</v>
      </c>
      <c r="S426" s="1">
        <f>(Table2[[#This Row],[Close Price]]-Table2[[#This Row],[20D EMA]])/Table2[[#This Row],[20D EMA]]</f>
        <v>-8.0380361657324442E-2</v>
      </c>
      <c r="T426" s="1">
        <f>(Table2[[#This Row],[Close Price]]-Table2[[#This Row],[50D EMA]])/Table2[[#This Row],[50D EMA]]</f>
        <v>-0.12413176013883427</v>
      </c>
      <c r="U426" s="1">
        <f>(Table2[[#This Row],[Close Price]]-Table2[[#This Row],[200D EMA]])/Table2[[#This Row],[200D EMA]]</f>
        <v>-0.11699514217532817</v>
      </c>
      <c r="V426">
        <v>0.46826067264238402</v>
      </c>
      <c r="W426">
        <v>1511</v>
      </c>
      <c r="X426">
        <v>1573</v>
      </c>
      <c r="Y426">
        <v>1511</v>
      </c>
      <c r="Z426">
        <v>1599.55</v>
      </c>
      <c r="AA426">
        <v>1511</v>
      </c>
      <c r="AB426">
        <v>1733.95</v>
      </c>
      <c r="AC426" s="1">
        <f>(Table2[[#This Row],[Close Price]]/Table2[[#This Row],[Day Low]])-1</f>
        <v>8.7028457974851481E-3</v>
      </c>
      <c r="AD426" s="1">
        <f>(Table2[[#This Row],[Day High]]/Table2[[#This Row],[Close Price]])-1</f>
        <v>3.20506511826264E-2</v>
      </c>
      <c r="AE426" s="1">
        <f>(Table2[[#This Row],[Close Price]]/Table2[[#This Row],[Current Week Low]])-1</f>
        <v>8.7028457974851481E-3</v>
      </c>
      <c r="AF426" s="1">
        <f>(Table2[[#This Row],[Current Week High]]/Table2[[#This Row],[Close Price]])-1</f>
        <v>4.9470196502968689E-2</v>
      </c>
      <c r="AG426" s="1">
        <f>(Table2[[#This Row],[Close Price]]/Table2[[#This Row],[Current Month Low]])-1</f>
        <v>8.7028457974851481E-3</v>
      </c>
      <c r="AH426" s="1">
        <f>(Table2[[#This Row],[Current Month High]]/Table2[[#This Row],[Close Price]])-1</f>
        <v>0.1376504937178098</v>
      </c>
      <c r="AI426">
        <v>42.643440606239501</v>
      </c>
      <c r="AJ426">
        <v>67.489010989010893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-0.06</v>
      </c>
      <c r="AM426" t="s">
        <v>3181</v>
      </c>
      <c r="AN426">
        <v>-7.29</v>
      </c>
      <c r="AO426" t="s">
        <v>3181</v>
      </c>
      <c r="AP426">
        <v>3.1229245312777001E-2</v>
      </c>
      <c r="AQ426">
        <f>(Table2[[#This Row],[Sharpe Ratio]]-AVERAGE(Table2[Sharpe Ratio]))/_xlfn.STDEV.P(Table2[Sharpe Ratio])</f>
        <v>-0.31123042059762585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187</v>
      </c>
      <c r="AT426">
        <f>_xlfn.RANK.AVG(Table2[[#This Row],[6M Return vs Nifty Z-Score]],Table2[6M Return vs Nifty Z-Score])</f>
        <v>621</v>
      </c>
      <c r="AU426">
        <f>_xlfn.RANK.AVG(Table2[[#This Row],[Sharpe Ratio Z-Score]],Table2[Sharpe Ratio Z-Score])</f>
        <v>425</v>
      </c>
      <c r="AV426">
        <f>(Table2[[#This Row],[Rank 1Y]]+Table2[[#This Row],[Rank 6M]]+Table2[[#This Row],[Rank Sharpe]])/3</f>
        <v>411</v>
      </c>
    </row>
    <row r="427" spans="1:48" x14ac:dyDescent="0.3">
      <c r="A427" t="s">
        <v>500</v>
      </c>
      <c r="B427" t="s">
        <v>501</v>
      </c>
      <c r="C427" t="s">
        <v>3141</v>
      </c>
      <c r="D427" t="s">
        <v>502</v>
      </c>
      <c r="E427">
        <v>41874.0100118099</v>
      </c>
      <c r="F427">
        <v>636.85</v>
      </c>
      <c r="G427">
        <v>2.9712213970738799</v>
      </c>
      <c r="H427">
        <f>(Table2[[#This Row],[1Y Return vs Nifty]]-AVERAGE(Table2[1Y Return vs Nifty]))/_xlfn.STDEV.P(Table2[1Y Return vs Nifty])</f>
        <v>-0.28399370422196973</v>
      </c>
      <c r="I427">
        <v>-0.10746903908767901</v>
      </c>
      <c r="J427">
        <f>(Table2[[#This Row],[1M Return vs Nifty]]-AVERAGE(Table2[1M Return vs Nifty]))/_xlfn.STDEV.P(Table2[1M Return vs Nifty])</f>
        <v>0.10534281294210238</v>
      </c>
      <c r="K427">
        <v>26.522171995266799</v>
      </c>
      <c r="L427">
        <f>(Table2[[#This Row],[6M Return vs Nifty]]-AVERAGE(Table2[6M Return vs Nifty]))/_xlfn.STDEV.P(Table2[6M Return vs Nifty])</f>
        <v>0.69218666497003356</v>
      </c>
      <c r="M427">
        <v>7.0411935006363402</v>
      </c>
      <c r="N427">
        <f>(Table2[[#This Row],[1W Return vs Nifty]]-AVERAGE(Table2[1W Return vs Nifty]))/_xlfn.STDEV.P(Table2[1W Return vs Nifty])</f>
        <v>1.1883136745483098</v>
      </c>
      <c r="O427">
        <v>605.20000000000005</v>
      </c>
      <c r="P427">
        <v>616.53545113158998</v>
      </c>
      <c r="Q427">
        <v>574.567319605389</v>
      </c>
      <c r="R427">
        <v>72.523025961831195</v>
      </c>
      <c r="S427" s="1">
        <f>(Table2[[#This Row],[Close Price]]-Table2[[#This Row],[20D EMA]])/Table2[[#This Row],[20D EMA]]</f>
        <v>5.2296761401189648E-2</v>
      </c>
      <c r="T427" s="1">
        <f>(Table2[[#This Row],[Close Price]]-Table2[[#This Row],[50D EMA]])/Table2[[#This Row],[50D EMA]]</f>
        <v>3.2949522742162993E-2</v>
      </c>
      <c r="U427" s="1">
        <f>(Table2[[#This Row],[Close Price]]-Table2[[#This Row],[200D EMA]])/Table2[[#This Row],[200D EMA]]</f>
        <v>0.10839927414839147</v>
      </c>
      <c r="V427">
        <v>1.3011022768654099</v>
      </c>
      <c r="W427">
        <v>614.4</v>
      </c>
      <c r="X427">
        <v>655.95</v>
      </c>
      <c r="Y427">
        <v>594.4</v>
      </c>
      <c r="Z427">
        <v>655.95</v>
      </c>
      <c r="AA427">
        <v>558.25</v>
      </c>
      <c r="AB427">
        <v>655.95</v>
      </c>
      <c r="AC427" s="1">
        <f>(Table2[[#This Row],[Close Price]]/Table2[[#This Row],[Day Low]])-1</f>
        <v>3.6539713541666741E-2</v>
      </c>
      <c r="AD427" s="1">
        <f>(Table2[[#This Row],[Day High]]/Table2[[#This Row],[Close Price]])-1</f>
        <v>2.9991363743424593E-2</v>
      </c>
      <c r="AE427" s="1">
        <f>(Table2[[#This Row],[Close Price]]/Table2[[#This Row],[Current Week Low]])-1</f>
        <v>7.1416554508748398E-2</v>
      </c>
      <c r="AF427" s="1">
        <f>(Table2[[#This Row],[Current Week High]]/Table2[[#This Row],[Close Price]])-1</f>
        <v>2.9991363743424593E-2</v>
      </c>
      <c r="AG427" s="1">
        <f>(Table2[[#This Row],[Close Price]]/Table2[[#This Row],[Current Month Low]])-1</f>
        <v>0.14079713390058224</v>
      </c>
      <c r="AH427" s="1">
        <f>(Table2[[#This Row],[Current Month High]]/Table2[[#This Row],[Close Price]])-1</f>
        <v>2.9991363743424593E-2</v>
      </c>
      <c r="AI427">
        <v>12.341995760383099</v>
      </c>
      <c r="AJ427">
        <v>51.252820330127001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0.08</v>
      </c>
      <c r="AM427" t="s">
        <v>3180</v>
      </c>
      <c r="AN427">
        <v>8.82</v>
      </c>
      <c r="AO427" t="s">
        <v>3180</v>
      </c>
      <c r="AP427">
        <v>-6.5523706195867004E-2</v>
      </c>
      <c r="AQ427">
        <f>(Table2[[#This Row],[Sharpe Ratio]]-AVERAGE(Table2[Sharpe Ratio]))/_xlfn.STDEV.P(Table2[Sharpe Ratio])</f>
        <v>-1.4524219079393228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409</v>
      </c>
      <c r="AT427">
        <f>_xlfn.RANK.AVG(Table2[[#This Row],[6M Return vs Nifty Z-Score]],Table2[6M Return vs Nifty Z-Score])</f>
        <v>138</v>
      </c>
      <c r="AU427">
        <f>_xlfn.RANK.AVG(Table2[[#This Row],[Sharpe Ratio Z-Score]],Table2[Sharpe Ratio Z-Score])</f>
        <v>687</v>
      </c>
      <c r="AV427">
        <f>(Table2[[#This Row],[Rank 1Y]]+Table2[[#This Row],[Rank 6M]]+Table2[[#This Row],[Rank Sharpe]])/3</f>
        <v>411.33333333333331</v>
      </c>
    </row>
    <row r="428" spans="1:48" x14ac:dyDescent="0.3">
      <c r="A428" t="s">
        <v>859</v>
      </c>
      <c r="B428" t="s">
        <v>860</v>
      </c>
      <c r="C428" t="s">
        <v>3140</v>
      </c>
      <c r="D428" t="s">
        <v>861</v>
      </c>
      <c r="E428">
        <v>17736.0697917</v>
      </c>
      <c r="F428">
        <v>798.3</v>
      </c>
      <c r="G428">
        <v>0.19485058895276799</v>
      </c>
      <c r="H428">
        <f>(Table2[[#This Row],[1Y Return vs Nifty]]-AVERAGE(Table2[1Y Return vs Nifty]))/_xlfn.STDEV.P(Table2[1Y Return vs Nifty])</f>
        <v>-0.33700577961034606</v>
      </c>
      <c r="I428">
        <v>-5.4659629531291598</v>
      </c>
      <c r="J428">
        <f>(Table2[[#This Row],[1M Return vs Nifty]]-AVERAGE(Table2[1M Return vs Nifty]))/_xlfn.STDEV.P(Table2[1M Return vs Nifty])</f>
        <v>-0.48739198741865958</v>
      </c>
      <c r="K428">
        <v>12.2268760043968</v>
      </c>
      <c r="L428">
        <f>(Table2[[#This Row],[6M Return vs Nifty]]-AVERAGE(Table2[6M Return vs Nifty]))/_xlfn.STDEV.P(Table2[6M Return vs Nifty])</f>
        <v>0.21095691434215227</v>
      </c>
      <c r="M428">
        <v>-2.7024380378212101</v>
      </c>
      <c r="N428">
        <f>(Table2[[#This Row],[1W Return vs Nifty]]-AVERAGE(Table2[1W Return vs Nifty]))/_xlfn.STDEV.P(Table2[1W Return vs Nifty])</f>
        <v>-0.79844566724237331</v>
      </c>
      <c r="O428">
        <v>846.27</v>
      </c>
      <c r="P428">
        <v>838.72643771528499</v>
      </c>
      <c r="Q428">
        <v>757.66876990820401</v>
      </c>
      <c r="R428">
        <v>18.134130635669599</v>
      </c>
      <c r="S428" s="1">
        <f>(Table2[[#This Row],[Close Price]]-Table2[[#This Row],[20D EMA]])/Table2[[#This Row],[20D EMA]]</f>
        <v>-5.6684037009465095E-2</v>
      </c>
      <c r="T428" s="1">
        <f>(Table2[[#This Row],[Close Price]]-Table2[[#This Row],[50D EMA]])/Table2[[#This Row],[50D EMA]]</f>
        <v>-4.8199789463424826E-2</v>
      </c>
      <c r="U428" s="1">
        <f>(Table2[[#This Row],[Close Price]]-Table2[[#This Row],[200D EMA]])/Table2[[#This Row],[200D EMA]]</f>
        <v>5.3626639641909293E-2</v>
      </c>
      <c r="V428">
        <v>0.21060595731517701</v>
      </c>
      <c r="W428">
        <v>795.1</v>
      </c>
      <c r="X428">
        <v>821</v>
      </c>
      <c r="Y428">
        <v>795.1</v>
      </c>
      <c r="Z428">
        <v>839.35</v>
      </c>
      <c r="AA428">
        <v>795.1</v>
      </c>
      <c r="AB428">
        <v>862</v>
      </c>
      <c r="AC428" s="1">
        <f>(Table2[[#This Row],[Close Price]]/Table2[[#This Row],[Day Low]])-1</f>
        <v>4.0246509872972069E-3</v>
      </c>
      <c r="AD428" s="1">
        <f>(Table2[[#This Row],[Day High]]/Table2[[#This Row],[Close Price]])-1</f>
        <v>2.8435425278717341E-2</v>
      </c>
      <c r="AE428" s="1">
        <f>(Table2[[#This Row],[Close Price]]/Table2[[#This Row],[Current Week Low]])-1</f>
        <v>4.0246509872972069E-3</v>
      </c>
      <c r="AF428" s="1">
        <f>(Table2[[#This Row],[Current Week High]]/Table2[[#This Row],[Close Price]])-1</f>
        <v>5.1421771263935989E-2</v>
      </c>
      <c r="AG428" s="1">
        <f>(Table2[[#This Row],[Close Price]]/Table2[[#This Row],[Current Month Low]])-1</f>
        <v>4.0246509872972069E-3</v>
      </c>
      <c r="AH428" s="1">
        <f>(Table2[[#This Row],[Current Month High]]/Table2[[#This Row],[Close Price]])-1</f>
        <v>7.9794563447325606E-2</v>
      </c>
      <c r="AI428">
        <v>17.123888262557902</v>
      </c>
      <c r="AJ428">
        <v>28.323420671917599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0.11</v>
      </c>
      <c r="AM428" t="s">
        <v>3180</v>
      </c>
      <c r="AN428">
        <v>-5.35</v>
      </c>
      <c r="AO428" t="s">
        <v>3181</v>
      </c>
      <c r="AP428">
        <v>-1.87731663041E-3</v>
      </c>
      <c r="AQ428">
        <f>(Table2[[#This Row],[Sharpe Ratio]]-AVERAGE(Table2[Sharpe Ratio]))/_xlfn.STDEV.P(Table2[Sharpe Ratio])</f>
        <v>-0.70171904213947323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-2.1136055620686998</v>
      </c>
      <c r="AS428">
        <f>_xlfn.RANK.AVG(Table2[[#This Row],[1Y Return vs Nifty Z-Score]],Table2[1Y Return vs Nifty Z-Score])</f>
        <v>432</v>
      </c>
      <c r="AT428">
        <f>_xlfn.RANK.AVG(Table2[[#This Row],[6M Return vs Nifty Z-Score]],Table2[6M Return vs Nifty Z-Score])</f>
        <v>242</v>
      </c>
      <c r="AU428">
        <f>_xlfn.RANK.AVG(Table2[[#This Row],[Sharpe Ratio Z-Score]],Table2[Sharpe Ratio Z-Score])</f>
        <v>567</v>
      </c>
      <c r="AV428">
        <f>(Table2[[#This Row],[Rank 1Y]]+Table2[[#This Row],[Rank 6M]]+Table2[[#This Row],[Rank Sharpe]])/3</f>
        <v>413.66666666666669</v>
      </c>
    </row>
    <row r="429" spans="1:48" x14ac:dyDescent="0.3">
      <c r="A429" t="s">
        <v>700</v>
      </c>
      <c r="B429" t="s">
        <v>701</v>
      </c>
      <c r="C429" t="s">
        <v>3140</v>
      </c>
      <c r="D429" t="s">
        <v>289</v>
      </c>
      <c r="E429">
        <v>25130.1680870399</v>
      </c>
      <c r="F429">
        <v>390.4</v>
      </c>
      <c r="G429">
        <v>15.1700329755491</v>
      </c>
      <c r="H429">
        <f>(Table2[[#This Row],[1Y Return vs Nifty]]-AVERAGE(Table2[1Y Return vs Nifty]))/_xlfn.STDEV.P(Table2[1Y Return vs Nifty])</f>
        <v>-5.1069371076295528E-2</v>
      </c>
      <c r="I429">
        <v>-5.0347305767693298</v>
      </c>
      <c r="J429">
        <f>(Table2[[#This Row],[1M Return vs Nifty]]-AVERAGE(Table2[1M Return vs Nifty]))/_xlfn.STDEV.P(Table2[1M Return vs Nifty])</f>
        <v>-0.43969081604269777</v>
      </c>
      <c r="K429">
        <v>11.226873508706101</v>
      </c>
      <c r="L429">
        <f>(Table2[[#This Row],[6M Return vs Nifty]]-AVERAGE(Table2[6M Return vs Nifty]))/_xlfn.STDEV.P(Table2[6M Return vs Nifty])</f>
        <v>0.17729332654824842</v>
      </c>
      <c r="M429">
        <v>3.7881792004194699</v>
      </c>
      <c r="N429">
        <f>(Table2[[#This Row],[1W Return vs Nifty]]-AVERAGE(Table2[1W Return vs Nifty]))/_xlfn.STDEV.P(Table2[1W Return vs Nifty])</f>
        <v>0.52501308437044514</v>
      </c>
      <c r="O429">
        <v>399.45</v>
      </c>
      <c r="P429">
        <v>414.371924008402</v>
      </c>
      <c r="Q429">
        <v>389.04825389017299</v>
      </c>
      <c r="R429">
        <v>43.322407434265401</v>
      </c>
      <c r="S429" s="1">
        <f>(Table2[[#This Row],[Close Price]]-Table2[[#This Row],[20D EMA]])/Table2[[#This Row],[20D EMA]]</f>
        <v>-2.2656152209287801E-2</v>
      </c>
      <c r="T429" s="1">
        <f>(Table2[[#This Row],[Close Price]]-Table2[[#This Row],[50D EMA]])/Table2[[#This Row],[50D EMA]]</f>
        <v>-5.7851226445341797E-2</v>
      </c>
      <c r="U429" s="1">
        <f>(Table2[[#This Row],[Close Price]]-Table2[[#This Row],[200D EMA]])/Table2[[#This Row],[200D EMA]]</f>
        <v>3.4744947350633373E-3</v>
      </c>
      <c r="V429">
        <v>0.73963982804789696</v>
      </c>
      <c r="W429">
        <v>388.25</v>
      </c>
      <c r="X429">
        <v>400.15</v>
      </c>
      <c r="Y429">
        <v>388.25</v>
      </c>
      <c r="Z429">
        <v>406.1</v>
      </c>
      <c r="AA429">
        <v>375.1</v>
      </c>
      <c r="AB429">
        <v>406.1</v>
      </c>
      <c r="AC429" s="1">
        <f>(Table2[[#This Row],[Close Price]]/Table2[[#This Row],[Day Low]])-1</f>
        <v>5.5376690276882634E-3</v>
      </c>
      <c r="AD429" s="1">
        <f>(Table2[[#This Row],[Day High]]/Table2[[#This Row],[Close Price]])-1</f>
        <v>2.4974385245901676E-2</v>
      </c>
      <c r="AE429" s="1">
        <f>(Table2[[#This Row],[Close Price]]/Table2[[#This Row],[Current Week Low]])-1</f>
        <v>5.5376690276882634E-3</v>
      </c>
      <c r="AF429" s="1">
        <f>(Table2[[#This Row],[Current Week High]]/Table2[[#This Row],[Close Price]])-1</f>
        <v>4.0215163934426368E-2</v>
      </c>
      <c r="AG429" s="1">
        <f>(Table2[[#This Row],[Close Price]]/Table2[[#This Row],[Current Month Low]])-1</f>
        <v>4.0789122900559693E-2</v>
      </c>
      <c r="AH429" s="1">
        <f>(Table2[[#This Row],[Current Month High]]/Table2[[#This Row],[Close Price]])-1</f>
        <v>4.0215163934426368E-2</v>
      </c>
      <c r="AI429">
        <v>23.975409836065499</v>
      </c>
      <c r="AJ429">
        <v>49.435406698564499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-0.1</v>
      </c>
      <c r="AM429" t="s">
        <v>3181</v>
      </c>
      <c r="AN429">
        <v>-0.4</v>
      </c>
      <c r="AO429" t="s">
        <v>3181</v>
      </c>
      <c r="AP429">
        <v>-5.3229799644827998E-2</v>
      </c>
      <c r="AQ429">
        <f>(Table2[[#This Row],[Sharpe Ratio]]-AVERAGE(Table2[Sharpe Ratio]))/_xlfn.STDEV.P(Table2[Sharpe Ratio])</f>
        <v>-1.3074164969057731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312</v>
      </c>
      <c r="AT429">
        <f>_xlfn.RANK.AVG(Table2[[#This Row],[6M Return vs Nifty Z-Score]],Table2[6M Return vs Nifty Z-Score])</f>
        <v>258</v>
      </c>
      <c r="AU429">
        <f>_xlfn.RANK.AVG(Table2[[#This Row],[Sharpe Ratio Z-Score]],Table2[Sharpe Ratio Z-Score])</f>
        <v>672</v>
      </c>
      <c r="AV429">
        <f>(Table2[[#This Row],[Rank 1Y]]+Table2[[#This Row],[Rank 6M]]+Table2[[#This Row],[Rank Sharpe]])/3</f>
        <v>414</v>
      </c>
    </row>
    <row r="430" spans="1:48" x14ac:dyDescent="0.3">
      <c r="A430" t="s">
        <v>1606</v>
      </c>
      <c r="B430" t="s">
        <v>1607</v>
      </c>
      <c r="C430" t="s">
        <v>574</v>
      </c>
      <c r="D430" t="s">
        <v>423</v>
      </c>
      <c r="E430">
        <v>5720.3855182249999</v>
      </c>
      <c r="F430">
        <v>1902.25</v>
      </c>
      <c r="G430">
        <v>9.5985141624119805</v>
      </c>
      <c r="H430">
        <f>(Table2[[#This Row],[1Y Return vs Nifty]]-AVERAGE(Table2[1Y Return vs Nifty]))/_xlfn.STDEV.P(Table2[1Y Return vs Nifty])</f>
        <v>-0.15745205399668799</v>
      </c>
      <c r="I430">
        <v>-4.0765312706387196</v>
      </c>
      <c r="J430">
        <f>(Table2[[#This Row],[1M Return vs Nifty]]-AVERAGE(Table2[1M Return vs Nifty]))/_xlfn.STDEV.P(Table2[1M Return vs Nifty])</f>
        <v>-0.33369870640590943</v>
      </c>
      <c r="K430">
        <v>22.220674225950901</v>
      </c>
      <c r="L430">
        <f>(Table2[[#This Row],[6M Return vs Nifty]]-AVERAGE(Table2[6M Return vs Nifty]))/_xlfn.STDEV.P(Table2[6M Return vs Nifty])</f>
        <v>0.5473831785521005</v>
      </c>
      <c r="M430">
        <v>2.34110382336769</v>
      </c>
      <c r="N430">
        <f>(Table2[[#This Row],[1W Return vs Nifty]]-AVERAGE(Table2[1W Return vs Nifty]))/_xlfn.STDEV.P(Table2[1W Return vs Nifty])</f>
        <v>0.22994953313849659</v>
      </c>
      <c r="O430">
        <v>1964.32</v>
      </c>
      <c r="P430">
        <v>2021.7964454826099</v>
      </c>
      <c r="Q430">
        <v>1799.7153974742</v>
      </c>
      <c r="R430">
        <v>40.411139723834097</v>
      </c>
      <c r="S430" s="1">
        <f>(Table2[[#This Row],[Close Price]]-Table2[[#This Row],[20D EMA]])/Table2[[#This Row],[20D EMA]]</f>
        <v>-3.1598721185957447E-2</v>
      </c>
      <c r="T430" s="1">
        <f>(Table2[[#This Row],[Close Price]]-Table2[[#This Row],[50D EMA]])/Table2[[#This Row],[50D EMA]]</f>
        <v>-5.9128823650727975E-2</v>
      </c>
      <c r="U430" s="1">
        <f>(Table2[[#This Row],[Close Price]]-Table2[[#This Row],[200D EMA]])/Table2[[#This Row],[200D EMA]]</f>
        <v>5.6972676162965301E-2</v>
      </c>
      <c r="V430">
        <v>0.44330594608552598</v>
      </c>
      <c r="W430">
        <v>1850.85</v>
      </c>
      <c r="X430">
        <v>1965.75</v>
      </c>
      <c r="Y430">
        <v>1850.85</v>
      </c>
      <c r="Z430">
        <v>1965.75</v>
      </c>
      <c r="AA430">
        <v>1850.85</v>
      </c>
      <c r="AB430">
        <v>2030</v>
      </c>
      <c r="AC430" s="1">
        <f>(Table2[[#This Row],[Close Price]]/Table2[[#This Row],[Day Low]])-1</f>
        <v>2.7771024124051191E-2</v>
      </c>
      <c r="AD430" s="1">
        <f>(Table2[[#This Row],[Day High]]/Table2[[#This Row],[Close Price]])-1</f>
        <v>3.3381521881981957E-2</v>
      </c>
      <c r="AE430" s="1">
        <f>(Table2[[#This Row],[Close Price]]/Table2[[#This Row],[Current Week Low]])-1</f>
        <v>2.7771024124051191E-2</v>
      </c>
      <c r="AF430" s="1">
        <f>(Table2[[#This Row],[Current Week High]]/Table2[[#This Row],[Close Price]])-1</f>
        <v>3.3381521881981957E-2</v>
      </c>
      <c r="AG430" s="1">
        <f>(Table2[[#This Row],[Close Price]]/Table2[[#This Row],[Current Month Low]])-1</f>
        <v>2.7771024124051191E-2</v>
      </c>
      <c r="AH430" s="1">
        <f>(Table2[[#This Row],[Current Month High]]/Table2[[#This Row],[Close Price]])-1</f>
        <v>6.7157313707451705E-2</v>
      </c>
      <c r="AI430">
        <v>31.0553292154028</v>
      </c>
      <c r="AJ430">
        <v>77.490086307441103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-0.11</v>
      </c>
      <c r="AM430" t="s">
        <v>3181</v>
      </c>
      <c r="AN430">
        <v>3.95</v>
      </c>
      <c r="AO430" t="s">
        <v>3180</v>
      </c>
      <c r="AP430">
        <v>-0.111637742674043</v>
      </c>
      <c r="AQ430">
        <f>(Table2[[#This Row],[Sharpe Ratio]]-AVERAGE(Table2[Sharpe Ratio]))/_xlfn.STDEV.P(Table2[Sharpe Ratio])</f>
        <v>-1.9963324042631212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353</v>
      </c>
      <c r="AT430">
        <f>_xlfn.RANK.AVG(Table2[[#This Row],[6M Return vs Nifty Z-Score]],Table2[6M Return vs Nifty Z-Score])</f>
        <v>167</v>
      </c>
      <c r="AU430">
        <f>_xlfn.RANK.AVG(Table2[[#This Row],[Sharpe Ratio Z-Score]],Table2[Sharpe Ratio Z-Score])</f>
        <v>722</v>
      </c>
      <c r="AV430">
        <f>(Table2[[#This Row],[Rank 1Y]]+Table2[[#This Row],[Rank 6M]]+Table2[[#This Row],[Rank Sharpe]])/3</f>
        <v>414</v>
      </c>
    </row>
    <row r="431" spans="1:48" x14ac:dyDescent="0.3">
      <c r="A431" t="s">
        <v>412</v>
      </c>
      <c r="B431" t="s">
        <v>413</v>
      </c>
      <c r="C431" t="s">
        <v>3128</v>
      </c>
      <c r="D431" t="s">
        <v>21</v>
      </c>
      <c r="E431">
        <v>54015.829330184999</v>
      </c>
      <c r="F431">
        <v>2853.45</v>
      </c>
      <c r="G431">
        <v>6.8636447678691503</v>
      </c>
      <c r="H431">
        <f>(Table2[[#This Row],[1Y Return vs Nifty]]-AVERAGE(Table2[1Y Return vs Nifty]))/_xlfn.STDEV.P(Table2[1Y Return vs Nifty])</f>
        <v>-0.20967170062918611</v>
      </c>
      <c r="I431">
        <v>3.2456846496497902</v>
      </c>
      <c r="J431">
        <f>(Table2[[#This Row],[1M Return vs Nifty]]-AVERAGE(Table2[1M Return vs Nifty]))/_xlfn.STDEV.P(Table2[1M Return vs Nifty])</f>
        <v>0.47625503457672985</v>
      </c>
      <c r="K431">
        <v>18.269017535088501</v>
      </c>
      <c r="L431">
        <f>(Table2[[#This Row],[6M Return vs Nifty]]-AVERAGE(Table2[6M Return vs Nifty]))/_xlfn.STDEV.P(Table2[6M Return vs Nifty])</f>
        <v>0.41435656860115966</v>
      </c>
      <c r="M431">
        <v>0.78895304258592203</v>
      </c>
      <c r="N431">
        <f>(Table2[[#This Row],[1W Return vs Nifty]]-AVERAGE(Table2[1W Return vs Nifty]))/_xlfn.STDEV.P(Table2[1W Return vs Nifty])</f>
        <v>-8.6539247396204153E-2</v>
      </c>
      <c r="O431">
        <v>2923.13</v>
      </c>
      <c r="P431">
        <v>2937.5311844477501</v>
      </c>
      <c r="Q431">
        <v>2718.63113488914</v>
      </c>
      <c r="R431">
        <v>37.382915000376201</v>
      </c>
      <c r="S431" s="1">
        <f>(Table2[[#This Row],[Close Price]]-Table2[[#This Row],[20D EMA]])/Table2[[#This Row],[20D EMA]]</f>
        <v>-2.3837461898718253E-2</v>
      </c>
      <c r="T431" s="1">
        <f>(Table2[[#This Row],[Close Price]]-Table2[[#This Row],[50D EMA]])/Table2[[#This Row],[50D EMA]]</f>
        <v>-2.8623078077571921E-2</v>
      </c>
      <c r="U431" s="1">
        <f>(Table2[[#This Row],[Close Price]]-Table2[[#This Row],[200D EMA]])/Table2[[#This Row],[200D EMA]]</f>
        <v>4.9590716217688534E-2</v>
      </c>
      <c r="V431">
        <v>0.79919332665362997</v>
      </c>
      <c r="W431">
        <v>2844.9</v>
      </c>
      <c r="X431">
        <v>2903.75</v>
      </c>
      <c r="Y431">
        <v>2819.6</v>
      </c>
      <c r="Z431">
        <v>2903.75</v>
      </c>
      <c r="AA431">
        <v>2796.5</v>
      </c>
      <c r="AB431">
        <v>2939.6</v>
      </c>
      <c r="AC431" s="1">
        <f>(Table2[[#This Row],[Close Price]]/Table2[[#This Row],[Day Low]])-1</f>
        <v>3.0053780449224021E-3</v>
      </c>
      <c r="AD431" s="1">
        <f>(Table2[[#This Row],[Day High]]/Table2[[#This Row],[Close Price]])-1</f>
        <v>1.7627783910704631E-2</v>
      </c>
      <c r="AE431" s="1">
        <f>(Table2[[#This Row],[Close Price]]/Table2[[#This Row],[Current Week Low]])-1</f>
        <v>1.2005248971485249E-2</v>
      </c>
      <c r="AF431" s="1">
        <f>(Table2[[#This Row],[Current Week High]]/Table2[[#This Row],[Close Price]])-1</f>
        <v>1.7627783910704631E-2</v>
      </c>
      <c r="AG431" s="1">
        <f>(Table2[[#This Row],[Close Price]]/Table2[[#This Row],[Current Month Low]])-1</f>
        <v>2.0364741641337281E-2</v>
      </c>
      <c r="AH431" s="1">
        <f>(Table2[[#This Row],[Current Month High]]/Table2[[#This Row],[Close Price]])-1</f>
        <v>3.0191522542886817E-2</v>
      </c>
      <c r="AI431">
        <v>11.717394732692</v>
      </c>
      <c r="AJ431">
        <v>33.0838113893941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-0.08</v>
      </c>
      <c r="AM431" t="s">
        <v>3181</v>
      </c>
      <c r="AN431">
        <v>-6.17</v>
      </c>
      <c r="AO431" t="s">
        <v>3181</v>
      </c>
      <c r="AP431">
        <v>-5.4735154295232E-2</v>
      </c>
      <c r="AQ431">
        <f>(Table2[[#This Row],[Sharpe Ratio]]-AVERAGE(Table2[Sharpe Ratio]))/_xlfn.STDEV.P(Table2[Sharpe Ratio])</f>
        <v>-1.3251720060213561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379</v>
      </c>
      <c r="AT431">
        <f>_xlfn.RANK.AVG(Table2[[#This Row],[6M Return vs Nifty Z-Score]],Table2[6M Return vs Nifty Z-Score])</f>
        <v>194</v>
      </c>
      <c r="AU431">
        <f>_xlfn.RANK.AVG(Table2[[#This Row],[Sharpe Ratio Z-Score]],Table2[Sharpe Ratio Z-Score])</f>
        <v>673</v>
      </c>
      <c r="AV431">
        <f>(Table2[[#This Row],[Rank 1Y]]+Table2[[#This Row],[Rank 6M]]+Table2[[#This Row],[Rank Sharpe]])/3</f>
        <v>415.33333333333331</v>
      </c>
    </row>
    <row r="432" spans="1:48" x14ac:dyDescent="0.3">
      <c r="A432" t="s">
        <v>919</v>
      </c>
      <c r="B432" t="s">
        <v>920</v>
      </c>
      <c r="C432" t="s">
        <v>3128</v>
      </c>
      <c r="D432" t="s">
        <v>21</v>
      </c>
      <c r="E432">
        <v>16243.10597076</v>
      </c>
      <c r="F432">
        <v>585.1</v>
      </c>
      <c r="G432">
        <v>-35.013407046401298</v>
      </c>
      <c r="H432">
        <f>(Table2[[#This Row],[1Y Return vs Nifty]]-AVERAGE(Table2[1Y Return vs Nifty]))/_xlfn.STDEV.P(Table2[1Y Return vs Nifty])</f>
        <v>-1.0092728999096987</v>
      </c>
      <c r="I432">
        <v>0.82047560303071199</v>
      </c>
      <c r="J432">
        <f>(Table2[[#This Row],[1M Return vs Nifty]]-AVERAGE(Table2[1M Return vs Nifty]))/_xlfn.STDEV.P(Table2[1M Return vs Nifty])</f>
        <v>0.20798827471086337</v>
      </c>
      <c r="K432">
        <v>7.4459094075350798</v>
      </c>
      <c r="L432">
        <f>(Table2[[#This Row],[6M Return vs Nifty]]-AVERAGE(Table2[6M Return vs Nifty]))/_xlfn.STDEV.P(Table2[6M Return vs Nifty])</f>
        <v>5.0012827235637269E-2</v>
      </c>
      <c r="M432">
        <v>-1.3027486571184399</v>
      </c>
      <c r="N432">
        <f>(Table2[[#This Row],[1W Return vs Nifty]]-AVERAGE(Table2[1W Return vs Nifty]))/_xlfn.STDEV.P(Table2[1W Return vs Nifty])</f>
        <v>-0.51304428052730644</v>
      </c>
      <c r="O432">
        <v>607.66999999999996</v>
      </c>
      <c r="P432">
        <v>617.83140472176694</v>
      </c>
      <c r="Q432">
        <v>630.38929219597901</v>
      </c>
      <c r="R432">
        <v>36.5901750473706</v>
      </c>
      <c r="S432" s="1">
        <f>(Table2[[#This Row],[Close Price]]-Table2[[#This Row],[20D EMA]])/Table2[[#This Row],[20D EMA]]</f>
        <v>-3.7141869764839366E-2</v>
      </c>
      <c r="T432" s="1">
        <f>(Table2[[#This Row],[Close Price]]-Table2[[#This Row],[50D EMA]])/Table2[[#This Row],[50D EMA]]</f>
        <v>-5.2977890847920109E-2</v>
      </c>
      <c r="U432" s="1">
        <f>(Table2[[#This Row],[Close Price]]-Table2[[#This Row],[200D EMA]])/Table2[[#This Row],[200D EMA]]</f>
        <v>-7.1843371638202244E-2</v>
      </c>
      <c r="V432">
        <v>0.488104399339225</v>
      </c>
      <c r="W432">
        <v>581</v>
      </c>
      <c r="X432">
        <v>602.45000000000005</v>
      </c>
      <c r="Y432">
        <v>581</v>
      </c>
      <c r="Z432">
        <v>619.85</v>
      </c>
      <c r="AA432">
        <v>581</v>
      </c>
      <c r="AB432">
        <v>645</v>
      </c>
      <c r="AC432" s="1">
        <f>(Table2[[#This Row],[Close Price]]/Table2[[#This Row],[Day Low]])-1</f>
        <v>7.0567986230636315E-3</v>
      </c>
      <c r="AD432" s="1">
        <f>(Table2[[#This Row],[Day High]]/Table2[[#This Row],[Close Price]])-1</f>
        <v>2.965305076055369E-2</v>
      </c>
      <c r="AE432" s="1">
        <f>(Table2[[#This Row],[Close Price]]/Table2[[#This Row],[Current Week Low]])-1</f>
        <v>7.0567986230636315E-3</v>
      </c>
      <c r="AF432" s="1">
        <f>(Table2[[#This Row],[Current Week High]]/Table2[[#This Row],[Close Price]])-1</f>
        <v>5.9391556998803718E-2</v>
      </c>
      <c r="AG432" s="1">
        <f>(Table2[[#This Row],[Close Price]]/Table2[[#This Row],[Current Month Low]])-1</f>
        <v>7.0567986230636315E-3</v>
      </c>
      <c r="AH432" s="1">
        <f>(Table2[[#This Row],[Current Month High]]/Table2[[#This Row],[Close Price]])-1</f>
        <v>0.1023756622799521</v>
      </c>
      <c r="AI432">
        <v>48.692531191249302</v>
      </c>
      <c r="AJ432">
        <v>24.5954003407155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-0.08</v>
      </c>
      <c r="AM432" t="s">
        <v>3181</v>
      </c>
      <c r="AN432">
        <v>0.36</v>
      </c>
      <c r="AO432" t="s">
        <v>3180</v>
      </c>
      <c r="AP432">
        <v>7.0767167978288997E-2</v>
      </c>
      <c r="AQ432">
        <f>(Table2[[#This Row],[Sharpe Ratio]]-AVERAGE(Table2[Sharpe Ratio]))/_xlfn.STDEV.P(Table2[Sharpe Ratio])</f>
        <v>0.15511546414807656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662</v>
      </c>
      <c r="AT432">
        <f>_xlfn.RANK.AVG(Table2[[#This Row],[6M Return vs Nifty Z-Score]],Table2[6M Return vs Nifty Z-Score])</f>
        <v>287</v>
      </c>
      <c r="AU432">
        <f>_xlfn.RANK.AVG(Table2[[#This Row],[Sharpe Ratio Z-Score]],Table2[Sharpe Ratio Z-Score])</f>
        <v>300</v>
      </c>
      <c r="AV432">
        <f>(Table2[[#This Row],[Rank 1Y]]+Table2[[#This Row],[Rank 6M]]+Table2[[#This Row],[Rank Sharpe]])/3</f>
        <v>416.33333333333331</v>
      </c>
    </row>
    <row r="433" spans="1:48" x14ac:dyDescent="0.3">
      <c r="A433" t="s">
        <v>526</v>
      </c>
      <c r="B433" t="s">
        <v>527</v>
      </c>
      <c r="C433" t="s">
        <v>3139</v>
      </c>
      <c r="D433" t="s">
        <v>528</v>
      </c>
      <c r="E433">
        <v>39147.069583149998</v>
      </c>
      <c r="F433">
        <v>3559.45</v>
      </c>
      <c r="G433">
        <v>-8.1957896040691196</v>
      </c>
      <c r="H433">
        <f>(Table2[[#This Row],[1Y Return vs Nifty]]-AVERAGE(Table2[1Y Return vs Nifty]))/_xlfn.STDEV.P(Table2[1Y Return vs Nifty])</f>
        <v>-0.49721681812441093</v>
      </c>
      <c r="I433">
        <v>-3.8860715817281499</v>
      </c>
      <c r="J433">
        <f>(Table2[[#This Row],[1M Return vs Nifty]]-AVERAGE(Table2[1M Return vs Nifty]))/_xlfn.STDEV.P(Table2[1M Return vs Nifty])</f>
        <v>-0.31263083033958505</v>
      </c>
      <c r="K433">
        <v>-9.4089505324701204</v>
      </c>
      <c r="L433">
        <f>(Table2[[#This Row],[6M Return vs Nifty]]-AVERAGE(Table2[6M Return vs Nifty]))/_xlfn.STDEV.P(Table2[6M Return vs Nifty])</f>
        <v>-0.51738081406964753</v>
      </c>
      <c r="M433">
        <v>-1.8545714471488599</v>
      </c>
      <c r="N433">
        <f>(Table2[[#This Row],[1W Return vs Nifty]]-AVERAGE(Table2[1W Return vs Nifty]))/_xlfn.STDEV.P(Table2[1W Return vs Nifty])</f>
        <v>-0.6255628090429578</v>
      </c>
      <c r="O433">
        <v>3704.99</v>
      </c>
      <c r="P433">
        <v>3797.90348954092</v>
      </c>
      <c r="Q433">
        <v>3612.7432967672898</v>
      </c>
      <c r="R433">
        <v>33.5579821520815</v>
      </c>
      <c r="S433" s="1">
        <f>(Table2[[#This Row],[Close Price]]-Table2[[#This Row],[20D EMA]])/Table2[[#This Row],[20D EMA]]</f>
        <v>-3.9282157306767353E-2</v>
      </c>
      <c r="T433" s="1">
        <f>(Table2[[#This Row],[Close Price]]-Table2[[#This Row],[50D EMA]])/Table2[[#This Row],[50D EMA]]</f>
        <v>-6.2785557926260976E-2</v>
      </c>
      <c r="U433" s="1">
        <f>(Table2[[#This Row],[Close Price]]-Table2[[#This Row],[200D EMA]])/Table2[[#This Row],[200D EMA]]</f>
        <v>-1.4751476202302355E-2</v>
      </c>
      <c r="V433">
        <v>1.0460259522536799</v>
      </c>
      <c r="W433">
        <v>3535</v>
      </c>
      <c r="X433">
        <v>3703.95</v>
      </c>
      <c r="Y433">
        <v>3535</v>
      </c>
      <c r="Z433">
        <v>3703.95</v>
      </c>
      <c r="AA433">
        <v>3535</v>
      </c>
      <c r="AB433">
        <v>3825</v>
      </c>
      <c r="AC433" s="1">
        <f>(Table2[[#This Row],[Close Price]]/Table2[[#This Row],[Day Low]])-1</f>
        <v>6.9165487977369544E-3</v>
      </c>
      <c r="AD433" s="1">
        <f>(Table2[[#This Row],[Day High]]/Table2[[#This Row],[Close Price]])-1</f>
        <v>4.0596159519026731E-2</v>
      </c>
      <c r="AE433" s="1">
        <f>(Table2[[#This Row],[Close Price]]/Table2[[#This Row],[Current Week Low]])-1</f>
        <v>6.9165487977369544E-3</v>
      </c>
      <c r="AF433" s="1">
        <f>(Table2[[#This Row],[Current Week High]]/Table2[[#This Row],[Close Price]])-1</f>
        <v>4.0596159519026731E-2</v>
      </c>
      <c r="AG433" s="1">
        <f>(Table2[[#This Row],[Close Price]]/Table2[[#This Row],[Current Month Low]])-1</f>
        <v>6.9165487977369544E-3</v>
      </c>
      <c r="AH433" s="1">
        <f>(Table2[[#This Row],[Current Month High]]/Table2[[#This Row],[Close Price]])-1</f>
        <v>7.4604222562474565E-2</v>
      </c>
      <c r="AI433">
        <v>24.176487940552601</v>
      </c>
      <c r="AJ433">
        <v>34.4000151034586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0.02</v>
      </c>
      <c r="AM433" t="s">
        <v>3180</v>
      </c>
      <c r="AN433">
        <v>1.69</v>
      </c>
      <c r="AO433" t="s">
        <v>3180</v>
      </c>
      <c r="AP433">
        <v>8.0783183943758996E-2</v>
      </c>
      <c r="AQ433">
        <f>(Table2[[#This Row],[Sharpe Ratio]]-AVERAGE(Table2[Sharpe Ratio]))/_xlfn.STDEV.P(Table2[Sharpe Ratio])</f>
        <v>0.27325338116915793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488</v>
      </c>
      <c r="AT433">
        <f>_xlfn.RANK.AVG(Table2[[#This Row],[6M Return vs Nifty Z-Score]],Table2[6M Return vs Nifty Z-Score])</f>
        <v>489</v>
      </c>
      <c r="AU433">
        <f>_xlfn.RANK.AVG(Table2[[#This Row],[Sharpe Ratio Z-Score]],Table2[Sharpe Ratio Z-Score])</f>
        <v>274</v>
      </c>
      <c r="AV433">
        <f>(Table2[[#This Row],[Rank 1Y]]+Table2[[#This Row],[Rank 6M]]+Table2[[#This Row],[Rank Sharpe]])/3</f>
        <v>417</v>
      </c>
    </row>
    <row r="434" spans="1:48" x14ac:dyDescent="0.3">
      <c r="A434" t="s">
        <v>466</v>
      </c>
      <c r="B434" t="s">
        <v>467</v>
      </c>
      <c r="C434" t="s">
        <v>3129</v>
      </c>
      <c r="D434" t="s">
        <v>54</v>
      </c>
      <c r="E434">
        <v>47245.010804999998</v>
      </c>
      <c r="F434">
        <v>4287.6000000000004</v>
      </c>
      <c r="G434">
        <v>10.6566769350397</v>
      </c>
      <c r="H434">
        <f>(Table2[[#This Row],[1Y Return vs Nifty]]-AVERAGE(Table2[1Y Return vs Nifty]))/_xlfn.STDEV.P(Table2[1Y Return vs Nifty])</f>
        <v>-0.13724747451053637</v>
      </c>
      <c r="I434">
        <v>-11.2405052636161</v>
      </c>
      <c r="J434">
        <f>(Table2[[#This Row],[1M Return vs Nifty]]-AVERAGE(Table2[1M Return vs Nifty]))/_xlfn.STDEV.P(Table2[1M Return vs Nifty])</f>
        <v>-1.1261483690601808</v>
      </c>
      <c r="K434">
        <v>-16.774748984176998</v>
      </c>
      <c r="L434">
        <f>(Table2[[#This Row],[6M Return vs Nifty]]-AVERAGE(Table2[6M Return vs Nifty]))/_xlfn.STDEV.P(Table2[6M Return vs Nifty])</f>
        <v>-0.76533939809295126</v>
      </c>
      <c r="M434">
        <v>-11.4200855763277</v>
      </c>
      <c r="N434">
        <f>(Table2[[#This Row],[1W Return vs Nifty]]-AVERAGE(Table2[1W Return vs Nifty]))/_xlfn.STDEV.P(Table2[1W Return vs Nifty])</f>
        <v>-2.5760034101851157</v>
      </c>
      <c r="O434">
        <v>4755.92</v>
      </c>
      <c r="P434">
        <v>4809.1128698355396</v>
      </c>
      <c r="Q434">
        <v>4400.7485898038003</v>
      </c>
      <c r="R434">
        <v>22.484854696766099</v>
      </c>
      <c r="S434" s="1">
        <f>(Table2[[#This Row],[Close Price]]-Table2[[#This Row],[20D EMA]])/Table2[[#This Row],[20D EMA]]</f>
        <v>-9.8470958300391875E-2</v>
      </c>
      <c r="T434" s="1">
        <f>(Table2[[#This Row],[Close Price]]-Table2[[#This Row],[50D EMA]])/Table2[[#This Row],[50D EMA]]</f>
        <v>-0.10844263462948704</v>
      </c>
      <c r="U434" s="1">
        <f>(Table2[[#This Row],[Close Price]]-Table2[[#This Row],[200D EMA]])/Table2[[#This Row],[200D EMA]]</f>
        <v>-2.5711214238858502E-2</v>
      </c>
      <c r="V434">
        <v>0.64707785121322703</v>
      </c>
      <c r="W434">
        <v>4261.6000000000004</v>
      </c>
      <c r="X434">
        <v>4381.75</v>
      </c>
      <c r="Y434">
        <v>4239.05</v>
      </c>
      <c r="Z434">
        <v>4534.95</v>
      </c>
      <c r="AA434">
        <v>4239.05</v>
      </c>
      <c r="AB434">
        <v>5025</v>
      </c>
      <c r="AC434" s="1">
        <f>(Table2[[#This Row],[Close Price]]/Table2[[#This Row],[Day Low]])-1</f>
        <v>6.1009949314811962E-3</v>
      </c>
      <c r="AD434" s="1">
        <f>(Table2[[#This Row],[Day High]]/Table2[[#This Row],[Close Price]])-1</f>
        <v>2.1958671517865458E-2</v>
      </c>
      <c r="AE434" s="1">
        <f>(Table2[[#This Row],[Close Price]]/Table2[[#This Row],[Current Week Low]])-1</f>
        <v>1.145303782687157E-2</v>
      </c>
      <c r="AF434" s="1">
        <f>(Table2[[#This Row],[Current Week High]]/Table2[[#This Row],[Close Price]])-1</f>
        <v>5.7689616568709745E-2</v>
      </c>
      <c r="AG434" s="1">
        <f>(Table2[[#This Row],[Close Price]]/Table2[[#This Row],[Current Month Low]])-1</f>
        <v>1.145303782687157E-2</v>
      </c>
      <c r="AH434" s="1">
        <f>(Table2[[#This Row],[Current Month High]]/Table2[[#This Row],[Close Price]])-1</f>
        <v>0.17198432689616561</v>
      </c>
      <c r="AI434">
        <v>29.113023602948001</v>
      </c>
      <c r="AJ434">
        <v>38.062501006262899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-0.02</v>
      </c>
      <c r="AM434" t="s">
        <v>3181</v>
      </c>
      <c r="AN434">
        <v>-11.72</v>
      </c>
      <c r="AO434" t="s">
        <v>3181</v>
      </c>
      <c r="AP434">
        <v>6.6115109971718003E-2</v>
      </c>
      <c r="AQ434">
        <f>(Table2[[#This Row],[Sharpe Ratio]]-AVERAGE(Table2[Sharpe Ratio]))/_xlfn.STDEV.P(Table2[Sharpe Ratio])</f>
        <v>0.10024490037778888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344</v>
      </c>
      <c r="AT434">
        <f>_xlfn.RANK.AVG(Table2[[#This Row],[6M Return vs Nifty Z-Score]],Table2[6M Return vs Nifty Z-Score])</f>
        <v>592</v>
      </c>
      <c r="AU434">
        <f>_xlfn.RANK.AVG(Table2[[#This Row],[Sharpe Ratio Z-Score]],Table2[Sharpe Ratio Z-Score])</f>
        <v>319</v>
      </c>
      <c r="AV434">
        <f>(Table2[[#This Row],[Rank 1Y]]+Table2[[#This Row],[Rank 6M]]+Table2[[#This Row],[Rank Sharpe]])/3</f>
        <v>418.33333333333331</v>
      </c>
    </row>
    <row r="435" spans="1:48" x14ac:dyDescent="0.3">
      <c r="A435" t="s">
        <v>1138</v>
      </c>
      <c r="B435" t="s">
        <v>1139</v>
      </c>
      <c r="C435" t="s">
        <v>3132</v>
      </c>
      <c r="D435" t="s">
        <v>48</v>
      </c>
      <c r="E435">
        <v>10523.681392052</v>
      </c>
      <c r="F435">
        <v>187.24</v>
      </c>
      <c r="G435">
        <v>6.6342064783337902</v>
      </c>
      <c r="H435">
        <f>(Table2[[#This Row],[1Y Return vs Nifty]]-AVERAGE(Table2[1Y Return vs Nifty]))/_xlfn.STDEV.P(Table2[1Y Return vs Nifty])</f>
        <v>-0.21405259955891509</v>
      </c>
      <c r="I435">
        <v>-1.8081331391888</v>
      </c>
      <c r="J435">
        <f>(Table2[[#This Row],[1M Return vs Nifty]]-AVERAGE(Table2[1M Return vs Nifty]))/_xlfn.STDEV.P(Table2[1M Return vs Nifty])</f>
        <v>-8.2777732126104522E-2</v>
      </c>
      <c r="K435">
        <v>-24.960545388378002</v>
      </c>
      <c r="L435">
        <f>(Table2[[#This Row],[6M Return vs Nifty]]-AVERAGE(Table2[6M Return vs Nifty]))/_xlfn.STDEV.P(Table2[6M Return vs Nifty])</f>
        <v>-1.0409019862898059</v>
      </c>
      <c r="M435">
        <v>0.30661067181158103</v>
      </c>
      <c r="N435">
        <f>(Table2[[#This Row],[1W Return vs Nifty]]-AVERAGE(Table2[1W Return vs Nifty]))/_xlfn.STDEV.P(Table2[1W Return vs Nifty])</f>
        <v>-0.18489048402651387</v>
      </c>
      <c r="O435">
        <v>190.97</v>
      </c>
      <c r="P435">
        <v>200.66717442673499</v>
      </c>
      <c r="Q435">
        <v>209.859160477355</v>
      </c>
      <c r="R435">
        <v>44.062538071354901</v>
      </c>
      <c r="S435" s="1">
        <f>(Table2[[#This Row],[Close Price]]-Table2[[#This Row],[20D EMA]])/Table2[[#This Row],[20D EMA]]</f>
        <v>-1.9531863643504163E-2</v>
      </c>
      <c r="T435" s="1">
        <f>(Table2[[#This Row],[Close Price]]-Table2[[#This Row],[50D EMA]])/Table2[[#This Row],[50D EMA]]</f>
        <v>-6.6912660055605339E-2</v>
      </c>
      <c r="U435" s="1">
        <f>(Table2[[#This Row],[Close Price]]-Table2[[#This Row],[200D EMA]])/Table2[[#This Row],[200D EMA]]</f>
        <v>-0.10778257392197912</v>
      </c>
      <c r="V435">
        <v>0.63857361137268698</v>
      </c>
      <c r="W435">
        <v>185.91</v>
      </c>
      <c r="X435">
        <v>194</v>
      </c>
      <c r="Y435">
        <v>183.86</v>
      </c>
      <c r="Z435">
        <v>194.42</v>
      </c>
      <c r="AA435">
        <v>183.86</v>
      </c>
      <c r="AB435">
        <v>199.24</v>
      </c>
      <c r="AC435" s="1">
        <f>(Table2[[#This Row],[Close Price]]/Table2[[#This Row],[Day Low]])-1</f>
        <v>7.1539992469475955E-3</v>
      </c>
      <c r="AD435" s="1">
        <f>(Table2[[#This Row],[Day High]]/Table2[[#This Row],[Close Price]])-1</f>
        <v>3.6103396710104541E-2</v>
      </c>
      <c r="AE435" s="1">
        <f>(Table2[[#This Row],[Close Price]]/Table2[[#This Row],[Current Week Low]])-1</f>
        <v>1.8383552703143735E-2</v>
      </c>
      <c r="AF435" s="1">
        <f>(Table2[[#This Row],[Current Week High]]/Table2[[#This Row],[Close Price]])-1</f>
        <v>3.834650715659027E-2</v>
      </c>
      <c r="AG435" s="1">
        <f>(Table2[[#This Row],[Close Price]]/Table2[[#This Row],[Current Month Low]])-1</f>
        <v>1.8383552703143735E-2</v>
      </c>
      <c r="AH435" s="1">
        <f>(Table2[[#This Row],[Current Month High]]/Table2[[#This Row],[Close Price]])-1</f>
        <v>6.4088869899594059E-2</v>
      </c>
      <c r="AI435">
        <v>62.305063020722002</v>
      </c>
      <c r="AJ435">
        <v>35.093795093795102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-0.04</v>
      </c>
      <c r="AM435" t="s">
        <v>3181</v>
      </c>
      <c r="AN435">
        <v>7.86</v>
      </c>
      <c r="AO435" t="s">
        <v>3180</v>
      </c>
      <c r="AP435">
        <v>0.108089106192825</v>
      </c>
      <c r="AQ435">
        <f>(Table2[[#This Row],[Sharpe Ratio]]-AVERAGE(Table2[Sharpe Ratio]))/_xlfn.STDEV.P(Table2[Sharpe Ratio])</f>
        <v>0.59532403161194447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381</v>
      </c>
      <c r="AT435">
        <f>_xlfn.RANK.AVG(Table2[[#This Row],[6M Return vs Nifty Z-Score]],Table2[6M Return vs Nifty Z-Score])</f>
        <v>678</v>
      </c>
      <c r="AU435">
        <f>_xlfn.RANK.AVG(Table2[[#This Row],[Sharpe Ratio Z-Score]],Table2[Sharpe Ratio Z-Score])</f>
        <v>198</v>
      </c>
      <c r="AV435">
        <f>(Table2[[#This Row],[Rank 1Y]]+Table2[[#This Row],[Rank 6M]]+Table2[[#This Row],[Rank Sharpe]])/3</f>
        <v>419</v>
      </c>
    </row>
    <row r="436" spans="1:48" x14ac:dyDescent="0.3">
      <c r="A436" t="s">
        <v>531</v>
      </c>
      <c r="B436" t="s">
        <v>532</v>
      </c>
      <c r="C436" t="s">
        <v>3128</v>
      </c>
      <c r="D436" t="s">
        <v>21</v>
      </c>
      <c r="E436">
        <v>37748.282300959901</v>
      </c>
      <c r="F436">
        <v>1390.4</v>
      </c>
      <c r="G436">
        <v>-23.792884468237599</v>
      </c>
      <c r="H436">
        <f>(Table2[[#This Row],[1Y Return vs Nifty]]-AVERAGE(Table2[1Y Return vs Nifty]))/_xlfn.STDEV.P(Table2[1Y Return vs Nifty])</f>
        <v>-0.79502803496922092</v>
      </c>
      <c r="I436">
        <v>-16.382118181576899</v>
      </c>
      <c r="J436">
        <f>(Table2[[#This Row],[1M Return vs Nifty]]-AVERAGE(Table2[1M Return vs Nifty]))/_xlfn.STDEV.P(Table2[1M Return vs Nifty])</f>
        <v>-1.6948926758277592</v>
      </c>
      <c r="K436">
        <v>-11.8945309501957</v>
      </c>
      <c r="L436">
        <f>(Table2[[#This Row],[6M Return vs Nifty]]-AVERAGE(Table2[6M Return vs Nifty]))/_xlfn.STDEV.P(Table2[6M Return vs Nifty])</f>
        <v>-0.60105415985776989</v>
      </c>
      <c r="M436">
        <v>1.2912678090317</v>
      </c>
      <c r="N436">
        <f>(Table2[[#This Row],[1W Return vs Nifty]]-AVERAGE(Table2[1W Return vs Nifty]))/_xlfn.STDEV.P(Table2[1W Return vs Nifty])</f>
        <v>1.5884428090352481E-2</v>
      </c>
      <c r="O436">
        <v>1488.77</v>
      </c>
      <c r="P436">
        <v>1592.7788237285999</v>
      </c>
      <c r="Q436">
        <v>1572.4934758381</v>
      </c>
      <c r="R436">
        <v>34.854642943387901</v>
      </c>
      <c r="S436" s="1">
        <f>(Table2[[#This Row],[Close Price]]-Table2[[#This Row],[20D EMA]])/Table2[[#This Row],[20D EMA]]</f>
        <v>-6.6074679097509956E-2</v>
      </c>
      <c r="T436" s="1">
        <f>(Table2[[#This Row],[Close Price]]-Table2[[#This Row],[50D EMA]])/Table2[[#This Row],[50D EMA]]</f>
        <v>-0.12706021747253216</v>
      </c>
      <c r="U436" s="1">
        <f>(Table2[[#This Row],[Close Price]]-Table2[[#This Row],[200D EMA]])/Table2[[#This Row],[200D EMA]]</f>
        <v>-0.11579919321512519</v>
      </c>
      <c r="V436">
        <v>1.1671567820581401</v>
      </c>
      <c r="W436">
        <v>1385</v>
      </c>
      <c r="X436">
        <v>1430.95</v>
      </c>
      <c r="Y436">
        <v>1385</v>
      </c>
      <c r="Z436">
        <v>1430.95</v>
      </c>
      <c r="AA436">
        <v>1378</v>
      </c>
      <c r="AB436">
        <v>1520</v>
      </c>
      <c r="AC436" s="1">
        <f>(Table2[[#This Row],[Close Price]]/Table2[[#This Row],[Day Low]])-1</f>
        <v>3.8989169675089919E-3</v>
      </c>
      <c r="AD436" s="1">
        <f>(Table2[[#This Row],[Day High]]/Table2[[#This Row],[Close Price]])-1</f>
        <v>2.9164269275028687E-2</v>
      </c>
      <c r="AE436" s="1">
        <f>(Table2[[#This Row],[Close Price]]/Table2[[#This Row],[Current Week Low]])-1</f>
        <v>3.8989169675089919E-3</v>
      </c>
      <c r="AF436" s="1">
        <f>(Table2[[#This Row],[Current Week High]]/Table2[[#This Row],[Close Price]])-1</f>
        <v>2.9164269275028687E-2</v>
      </c>
      <c r="AG436" s="1">
        <f>(Table2[[#This Row],[Close Price]]/Table2[[#This Row],[Current Month Low]])-1</f>
        <v>8.9985486211900945E-3</v>
      </c>
      <c r="AH436" s="1">
        <f>(Table2[[#This Row],[Current Month High]]/Table2[[#This Row],[Close Price]])-1</f>
        <v>9.321058688147299E-2</v>
      </c>
      <c r="AI436">
        <v>38.7154775604142</v>
      </c>
      <c r="AJ436">
        <v>7.5287111867290601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-0.26</v>
      </c>
      <c r="AM436" t="s">
        <v>3181</v>
      </c>
      <c r="AN436">
        <v>1.22</v>
      </c>
      <c r="AO436" t="s">
        <v>3180</v>
      </c>
      <c r="AP436">
        <v>0.130145895231876</v>
      </c>
      <c r="AQ436">
        <f>(Table2[[#This Row],[Sharpe Ratio]]-AVERAGE(Table2[Sharpe Ratio]))/_xlfn.STDEV.P(Table2[Sharpe Ratio])</f>
        <v>0.855481675352744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599</v>
      </c>
      <c r="AT436">
        <f>_xlfn.RANK.AVG(Table2[[#This Row],[6M Return vs Nifty Z-Score]],Table2[6M Return vs Nifty Z-Score])</f>
        <v>523</v>
      </c>
      <c r="AU436">
        <f>_xlfn.RANK.AVG(Table2[[#This Row],[Sharpe Ratio Z-Score]],Table2[Sharpe Ratio Z-Score])</f>
        <v>137</v>
      </c>
      <c r="AV436">
        <f>(Table2[[#This Row],[Rank 1Y]]+Table2[[#This Row],[Rank 6M]]+Table2[[#This Row],[Rank Sharpe]])/3</f>
        <v>419.66666666666669</v>
      </c>
    </row>
    <row r="437" spans="1:48" x14ac:dyDescent="0.3">
      <c r="A437" t="s">
        <v>593</v>
      </c>
      <c r="B437" t="s">
        <v>594</v>
      </c>
      <c r="C437" t="s">
        <v>3140</v>
      </c>
      <c r="D437" t="s">
        <v>595</v>
      </c>
      <c r="E437">
        <v>31379.147023450001</v>
      </c>
      <c r="F437">
        <v>1153.45</v>
      </c>
      <c r="G437">
        <v>-32.695806942588703</v>
      </c>
      <c r="H437">
        <f>(Table2[[#This Row],[1Y Return vs Nifty]]-AVERAGE(Table2[1Y Return vs Nifty]))/_xlfn.STDEV.P(Table2[1Y Return vs Nifty])</f>
        <v>-0.96502060080611918</v>
      </c>
      <c r="I437">
        <v>0.68938776093082799</v>
      </c>
      <c r="J437">
        <f>(Table2[[#This Row],[1M Return vs Nifty]]-AVERAGE(Table2[1M Return vs Nifty]))/_xlfn.STDEV.P(Table2[1M Return vs Nifty])</f>
        <v>0.19348787083558963</v>
      </c>
      <c r="K437">
        <v>-1.46872080499616</v>
      </c>
      <c r="L437">
        <f>(Table2[[#This Row],[6M Return vs Nifty]]-AVERAGE(Table2[6M Return vs Nifty]))/_xlfn.STDEV.P(Table2[6M Return vs Nifty])</f>
        <v>-0.25008486062308755</v>
      </c>
      <c r="M437">
        <v>-1.17481739987967</v>
      </c>
      <c r="N437">
        <f>(Table2[[#This Row],[1W Return vs Nifty]]-AVERAGE(Table2[1W Return vs Nifty]))/_xlfn.STDEV.P(Table2[1W Return vs Nifty])</f>
        <v>-0.48695866558764422</v>
      </c>
      <c r="O437">
        <v>1191.8</v>
      </c>
      <c r="P437">
        <v>1219.3606797188299</v>
      </c>
      <c r="Q437">
        <v>1203.19279793641</v>
      </c>
      <c r="R437">
        <v>35.124341137723498</v>
      </c>
      <c r="S437" s="1">
        <f>(Table2[[#This Row],[Close Price]]-Table2[[#This Row],[20D EMA]])/Table2[[#This Row],[20D EMA]]</f>
        <v>-3.2178217821782103E-2</v>
      </c>
      <c r="T437" s="1">
        <f>(Table2[[#This Row],[Close Price]]-Table2[[#This Row],[50D EMA]])/Table2[[#This Row],[50D EMA]]</f>
        <v>-5.4053473115131215E-2</v>
      </c>
      <c r="U437" s="1">
        <f>(Table2[[#This Row],[Close Price]]-Table2[[#This Row],[200D EMA]])/Table2[[#This Row],[200D EMA]]</f>
        <v>-4.1342333516061244E-2</v>
      </c>
      <c r="V437">
        <v>0.354440528240687</v>
      </c>
      <c r="W437">
        <v>1141.1500000000001</v>
      </c>
      <c r="X437">
        <v>1185.8499999999999</v>
      </c>
      <c r="Y437">
        <v>1141.1500000000001</v>
      </c>
      <c r="Z437">
        <v>1193.4000000000001</v>
      </c>
      <c r="AA437">
        <v>1141.1500000000001</v>
      </c>
      <c r="AB437">
        <v>1229</v>
      </c>
      <c r="AC437" s="1">
        <f>(Table2[[#This Row],[Close Price]]/Table2[[#This Row],[Day Low]])-1</f>
        <v>1.0778600534548488E-2</v>
      </c>
      <c r="AD437" s="1">
        <f>(Table2[[#This Row],[Day High]]/Table2[[#This Row],[Close Price]])-1</f>
        <v>2.8089644111144674E-2</v>
      </c>
      <c r="AE437" s="1">
        <f>(Table2[[#This Row],[Close Price]]/Table2[[#This Row],[Current Week Low]])-1</f>
        <v>1.0778600534548488E-2</v>
      </c>
      <c r="AF437" s="1">
        <f>(Table2[[#This Row],[Current Week High]]/Table2[[#This Row],[Close Price]])-1</f>
        <v>3.4635224760501071E-2</v>
      </c>
      <c r="AG437" s="1">
        <f>(Table2[[#This Row],[Close Price]]/Table2[[#This Row],[Current Month Low]])-1</f>
        <v>1.0778600534548488E-2</v>
      </c>
      <c r="AH437" s="1">
        <f>(Table2[[#This Row],[Current Month High]]/Table2[[#This Row],[Close Price]])-1</f>
        <v>6.5499154709783625E-2</v>
      </c>
      <c r="AI437">
        <v>24.946898435129299</v>
      </c>
      <c r="AJ437">
        <v>16.504216958739399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-7.0000000000000007E-2</v>
      </c>
      <c r="AM437" t="s">
        <v>3181</v>
      </c>
      <c r="AN437">
        <v>-1.95</v>
      </c>
      <c r="AO437" t="s">
        <v>3181</v>
      </c>
      <c r="AP437">
        <v>0.100087741512808</v>
      </c>
      <c r="AQ437">
        <f>(Table2[[#This Row],[Sharpe Ratio]]-AVERAGE(Table2[Sharpe Ratio]))/_xlfn.STDEV.P(Table2[Sharpe Ratio])</f>
        <v>0.50094872711142868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644</v>
      </c>
      <c r="AT437">
        <f>_xlfn.RANK.AVG(Table2[[#This Row],[6M Return vs Nifty Z-Score]],Table2[6M Return vs Nifty Z-Score])</f>
        <v>395</v>
      </c>
      <c r="AU437">
        <f>_xlfn.RANK.AVG(Table2[[#This Row],[Sharpe Ratio Z-Score]],Table2[Sharpe Ratio Z-Score])</f>
        <v>223</v>
      </c>
      <c r="AV437">
        <f>(Table2[[#This Row],[Rank 1Y]]+Table2[[#This Row],[Rank 6M]]+Table2[[#This Row],[Rank Sharpe]])/3</f>
        <v>420.66666666666669</v>
      </c>
    </row>
    <row r="438" spans="1:48" x14ac:dyDescent="0.3">
      <c r="A438" t="s">
        <v>1399</v>
      </c>
      <c r="B438" t="s">
        <v>1400</v>
      </c>
      <c r="C438" t="s">
        <v>3142</v>
      </c>
      <c r="D438" t="s">
        <v>144</v>
      </c>
      <c r="E438">
        <v>7525.7397761250004</v>
      </c>
      <c r="F438">
        <v>513.75</v>
      </c>
      <c r="G438">
        <v>-8.3422560748947596</v>
      </c>
      <c r="H438">
        <f>(Table2[[#This Row],[1Y Return vs Nifty]]-AVERAGE(Table2[1Y Return vs Nifty]))/_xlfn.STDEV.P(Table2[1Y Return vs Nifty])</f>
        <v>-0.50001345161823907</v>
      </c>
      <c r="I438">
        <v>-2.31172720039136E-2</v>
      </c>
      <c r="J438">
        <f>(Table2[[#This Row],[1M Return vs Nifty]]-AVERAGE(Table2[1M Return vs Nifty]))/_xlfn.STDEV.P(Table2[1M Return vs Nifty])</f>
        <v>0.11467346230450196</v>
      </c>
      <c r="K438">
        <v>16.801879180310699</v>
      </c>
      <c r="L438">
        <f>(Table2[[#This Row],[6M Return vs Nifty]]-AVERAGE(Table2[6M Return vs Nifty]))/_xlfn.STDEV.P(Table2[6M Return vs Nifty])</f>
        <v>0.36496755104900519</v>
      </c>
      <c r="M438">
        <v>-1.0369995547356801</v>
      </c>
      <c r="N438">
        <f>(Table2[[#This Row],[1W Return vs Nifty]]-AVERAGE(Table2[1W Return vs Nifty]))/_xlfn.STDEV.P(Table2[1W Return vs Nifty])</f>
        <v>-0.45885714202073097</v>
      </c>
      <c r="O438">
        <v>551.55999999999995</v>
      </c>
      <c r="P438">
        <v>561.44030603950796</v>
      </c>
      <c r="Q438">
        <v>524.54116760565603</v>
      </c>
      <c r="R438">
        <v>25.761086437663501</v>
      </c>
      <c r="S438" s="1">
        <f>(Table2[[#This Row],[Close Price]]-Table2[[#This Row],[20D EMA]])/Table2[[#This Row],[20D EMA]]</f>
        <v>-6.8551018928131022E-2</v>
      </c>
      <c r="T438" s="1">
        <f>(Table2[[#This Row],[Close Price]]-Table2[[#This Row],[50D EMA]])/Table2[[#This Row],[50D EMA]]</f>
        <v>-8.4942790046413308E-2</v>
      </c>
      <c r="U438" s="1">
        <f>(Table2[[#This Row],[Close Price]]-Table2[[#This Row],[200D EMA]])/Table2[[#This Row],[200D EMA]]</f>
        <v>-2.0572584712299842E-2</v>
      </c>
      <c r="V438">
        <v>0.22116927317871901</v>
      </c>
      <c r="W438">
        <v>500</v>
      </c>
      <c r="X438">
        <v>543.15</v>
      </c>
      <c r="Y438">
        <v>500</v>
      </c>
      <c r="Z438">
        <v>547.70000000000005</v>
      </c>
      <c r="AA438">
        <v>500</v>
      </c>
      <c r="AB438">
        <v>570</v>
      </c>
      <c r="AC438" s="1">
        <f>(Table2[[#This Row],[Close Price]]/Table2[[#This Row],[Day Low]])-1</f>
        <v>2.750000000000008E-2</v>
      </c>
      <c r="AD438" s="1">
        <f>(Table2[[#This Row],[Day High]]/Table2[[#This Row],[Close Price]])-1</f>
        <v>5.7226277372262713E-2</v>
      </c>
      <c r="AE438" s="1">
        <f>(Table2[[#This Row],[Close Price]]/Table2[[#This Row],[Current Week Low]])-1</f>
        <v>2.750000000000008E-2</v>
      </c>
      <c r="AF438" s="1">
        <f>(Table2[[#This Row],[Current Week High]]/Table2[[#This Row],[Close Price]])-1</f>
        <v>6.6082725060827352E-2</v>
      </c>
      <c r="AG438" s="1">
        <f>(Table2[[#This Row],[Close Price]]/Table2[[#This Row],[Current Month Low]])-1</f>
        <v>2.750000000000008E-2</v>
      </c>
      <c r="AH438" s="1">
        <f>(Table2[[#This Row],[Current Month High]]/Table2[[#This Row],[Close Price]])-1</f>
        <v>0.10948905109489049</v>
      </c>
      <c r="AI438">
        <v>36.058394160583902</v>
      </c>
      <c r="AJ438">
        <v>35.179581633995497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-0.1</v>
      </c>
      <c r="AM438" t="s">
        <v>3181</v>
      </c>
      <c r="AN438">
        <v>-3.39</v>
      </c>
      <c r="AO438" t="s">
        <v>3181</v>
      </c>
      <c r="AP438">
        <v>-1.86061849684E-3</v>
      </c>
      <c r="AQ438">
        <f>(Table2[[#This Row],[Sharpe Ratio]]-AVERAGE(Table2[Sharpe Ratio]))/_xlfn.STDEV.P(Table2[Sharpe Ratio])</f>
        <v>-0.70152208930664017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491</v>
      </c>
      <c r="AT438">
        <f>_xlfn.RANK.AVG(Table2[[#This Row],[6M Return vs Nifty Z-Score]],Table2[6M Return vs Nifty Z-Score])</f>
        <v>206</v>
      </c>
      <c r="AU438">
        <f>_xlfn.RANK.AVG(Table2[[#This Row],[Sharpe Ratio Z-Score]],Table2[Sharpe Ratio Z-Score])</f>
        <v>566</v>
      </c>
      <c r="AV438">
        <f>(Table2[[#This Row],[Rank 1Y]]+Table2[[#This Row],[Rank 6M]]+Table2[[#This Row],[Rank Sharpe]])/3</f>
        <v>421</v>
      </c>
    </row>
    <row r="439" spans="1:48" x14ac:dyDescent="0.3">
      <c r="A439" t="s">
        <v>70</v>
      </c>
      <c r="B439" t="s">
        <v>71</v>
      </c>
      <c r="C439" t="s">
        <v>3127</v>
      </c>
      <c r="D439" t="s">
        <v>72</v>
      </c>
      <c r="E439">
        <v>322243.85186169</v>
      </c>
      <c r="F439">
        <v>256.14999999999998</v>
      </c>
      <c r="G439">
        <v>7.8716356388309698</v>
      </c>
      <c r="H439">
        <f>(Table2[[#This Row],[1Y Return vs Nifty]]-AVERAGE(Table2[1Y Return vs Nifty]))/_xlfn.STDEV.P(Table2[1Y Return vs Nifty])</f>
        <v>-0.19042510435828477</v>
      </c>
      <c r="I439">
        <v>-7.8265330604162502</v>
      </c>
      <c r="J439">
        <f>(Table2[[#This Row],[1M Return vs Nifty]]-AVERAGE(Table2[1M Return vs Nifty]))/_xlfn.STDEV.P(Table2[1M Return vs Nifty])</f>
        <v>-0.74850865074339179</v>
      </c>
      <c r="K439">
        <v>-12.317154083406701</v>
      </c>
      <c r="L439">
        <f>(Table2[[#This Row],[6M Return vs Nifty]]-AVERAGE(Table2[6M Return vs Nifty]))/_xlfn.STDEV.P(Table2[6M Return vs Nifty])</f>
        <v>-0.61528113530022299</v>
      </c>
      <c r="M439">
        <v>-1.3271260948622201</v>
      </c>
      <c r="N439">
        <f>(Table2[[#This Row],[1W Return vs Nifty]]-AVERAGE(Table2[1W Return vs Nifty]))/_xlfn.STDEV.P(Table2[1W Return vs Nifty])</f>
        <v>-0.51801492232294677</v>
      </c>
      <c r="O439">
        <v>269.14999999999998</v>
      </c>
      <c r="P439">
        <v>281.89816740117499</v>
      </c>
      <c r="Q439">
        <v>274.39597970679699</v>
      </c>
      <c r="R439">
        <v>27.162675728143299</v>
      </c>
      <c r="S439" s="1">
        <f>(Table2[[#This Row],[Close Price]]-Table2[[#This Row],[20D EMA]])/Table2[[#This Row],[20D EMA]]</f>
        <v>-4.8300204347018393E-2</v>
      </c>
      <c r="T439" s="1">
        <f>(Table2[[#This Row],[Close Price]]-Table2[[#This Row],[50D EMA]])/Table2[[#This Row],[50D EMA]]</f>
        <v>-9.1338541284421593E-2</v>
      </c>
      <c r="U439" s="1">
        <f>(Table2[[#This Row],[Close Price]]-Table2[[#This Row],[200D EMA]])/Table2[[#This Row],[200D EMA]]</f>
        <v>-6.6495069374899629E-2</v>
      </c>
      <c r="V439">
        <v>0.72345425531186303</v>
      </c>
      <c r="W439">
        <v>255.4</v>
      </c>
      <c r="X439">
        <v>263.2</v>
      </c>
      <c r="Y439">
        <v>255.4</v>
      </c>
      <c r="Z439">
        <v>263.2</v>
      </c>
      <c r="AA439">
        <v>255.4</v>
      </c>
      <c r="AB439">
        <v>274.35000000000002</v>
      </c>
      <c r="AC439" s="1">
        <f>(Table2[[#This Row],[Close Price]]/Table2[[#This Row],[Day Low]])-1</f>
        <v>2.9365700861392341E-3</v>
      </c>
      <c r="AD439" s="1">
        <f>(Table2[[#This Row],[Day High]]/Table2[[#This Row],[Close Price]])-1</f>
        <v>2.7522935779816571E-2</v>
      </c>
      <c r="AE439" s="1">
        <f>(Table2[[#This Row],[Close Price]]/Table2[[#This Row],[Current Week Low]])-1</f>
        <v>2.9365700861392341E-3</v>
      </c>
      <c r="AF439" s="1">
        <f>(Table2[[#This Row],[Current Week High]]/Table2[[#This Row],[Close Price]])-1</f>
        <v>2.7522935779816571E-2</v>
      </c>
      <c r="AG439" s="1">
        <f>(Table2[[#This Row],[Close Price]]/Table2[[#This Row],[Current Month Low]])-1</f>
        <v>2.9365700861392341E-3</v>
      </c>
      <c r="AH439" s="1">
        <f>(Table2[[#This Row],[Current Month High]]/Table2[[#This Row],[Close Price]])-1</f>
        <v>7.1052117899668366E-2</v>
      </c>
      <c r="AI439">
        <v>34.686707007612704</v>
      </c>
      <c r="AJ439">
        <v>36.141376561254297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-0.09</v>
      </c>
      <c r="AM439" t="s">
        <v>3181</v>
      </c>
      <c r="AN439">
        <v>-2.99</v>
      </c>
      <c r="AO439" t="s">
        <v>3181</v>
      </c>
      <c r="AP439">
        <v>5.3330531673178E-2</v>
      </c>
      <c r="AQ439">
        <f>(Table2[[#This Row],[Sharpe Ratio]]-AVERAGE(Table2[Sharpe Ratio]))/_xlfn.STDEV.P(Table2[Sharpe Ratio])</f>
        <v>-5.0547935355432082E-2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369</v>
      </c>
      <c r="AT439">
        <f>_xlfn.RANK.AVG(Table2[[#This Row],[6M Return vs Nifty Z-Score]],Table2[6M Return vs Nifty Z-Score])</f>
        <v>530</v>
      </c>
      <c r="AU439">
        <f>_xlfn.RANK.AVG(Table2[[#This Row],[Sharpe Ratio Z-Score]],Table2[Sharpe Ratio Z-Score])</f>
        <v>369</v>
      </c>
      <c r="AV439">
        <f>(Table2[[#This Row],[Rank 1Y]]+Table2[[#This Row],[Rank 6M]]+Table2[[#This Row],[Rank Sharpe]])/3</f>
        <v>422.66666666666669</v>
      </c>
    </row>
    <row r="440" spans="1:48" x14ac:dyDescent="0.3">
      <c r="A440" t="s">
        <v>142</v>
      </c>
      <c r="B440" t="s">
        <v>143</v>
      </c>
      <c r="C440" t="s">
        <v>3142</v>
      </c>
      <c r="D440" t="s">
        <v>144</v>
      </c>
      <c r="E440">
        <v>189324.21583341001</v>
      </c>
      <c r="F440">
        <v>764.85</v>
      </c>
      <c r="G440">
        <v>2.9943832364193299</v>
      </c>
      <c r="H440">
        <f>(Table2[[#This Row],[1Y Return vs Nifty]]-AVERAGE(Table2[1Y Return vs Nifty]))/_xlfn.STDEV.P(Table2[1Y Return vs Nifty])</f>
        <v>-0.28355145163455492</v>
      </c>
      <c r="I440">
        <v>-4.3289736324824197</v>
      </c>
      <c r="J440">
        <f>(Table2[[#This Row],[1M Return vs Nifty]]-AVERAGE(Table2[1M Return vs Nifty]))/_xlfn.STDEV.P(Table2[1M Return vs Nifty])</f>
        <v>-0.36162285362905516</v>
      </c>
      <c r="K440">
        <v>-17.1001585967824</v>
      </c>
      <c r="L440">
        <f>(Table2[[#This Row],[6M Return vs Nifty]]-AVERAGE(Table2[6M Return vs Nifty]))/_xlfn.STDEV.P(Table2[6M Return vs Nifty])</f>
        <v>-0.77629382581701012</v>
      </c>
      <c r="M440">
        <v>-0.26359411535947203</v>
      </c>
      <c r="N440">
        <f>(Table2[[#This Row],[1W Return vs Nifty]]-AVERAGE(Table2[1W Return vs Nifty]))/_xlfn.STDEV.P(Table2[1W Return vs Nifty])</f>
        <v>-0.30115716377261537</v>
      </c>
      <c r="O440">
        <v>813.23</v>
      </c>
      <c r="P440">
        <v>833.41199583820799</v>
      </c>
      <c r="Q440">
        <v>808.80011404794197</v>
      </c>
      <c r="R440">
        <v>31.741767832579399</v>
      </c>
      <c r="S440" s="1">
        <f>(Table2[[#This Row],[Close Price]]-Table2[[#This Row],[20D EMA]])/Table2[[#This Row],[20D EMA]]</f>
        <v>-5.9491164861109398E-2</v>
      </c>
      <c r="T440" s="1">
        <f>(Table2[[#This Row],[Close Price]]-Table2[[#This Row],[50D EMA]])/Table2[[#This Row],[50D EMA]]</f>
        <v>-8.2266629446881692E-2</v>
      </c>
      <c r="U440" s="1">
        <f>(Table2[[#This Row],[Close Price]]-Table2[[#This Row],[200D EMA]])/Table2[[#This Row],[200D EMA]]</f>
        <v>-5.4339895957701098E-2</v>
      </c>
      <c r="V440">
        <v>0.79470515600010805</v>
      </c>
      <c r="W440">
        <v>762.1</v>
      </c>
      <c r="X440">
        <v>788.5</v>
      </c>
      <c r="Y440">
        <v>762.1</v>
      </c>
      <c r="Z440">
        <v>791.5</v>
      </c>
      <c r="AA440">
        <v>762.1</v>
      </c>
      <c r="AB440">
        <v>831</v>
      </c>
      <c r="AC440" s="1">
        <f>(Table2[[#This Row],[Close Price]]/Table2[[#This Row],[Day Low]])-1</f>
        <v>3.608450334601665E-3</v>
      </c>
      <c r="AD440" s="1">
        <f>(Table2[[#This Row],[Day High]]/Table2[[#This Row],[Close Price]])-1</f>
        <v>3.0921095639667939E-2</v>
      </c>
      <c r="AE440" s="1">
        <f>(Table2[[#This Row],[Close Price]]/Table2[[#This Row],[Current Week Low]])-1</f>
        <v>3.608450334601665E-3</v>
      </c>
      <c r="AF440" s="1">
        <f>(Table2[[#This Row],[Current Week High]]/Table2[[#This Row],[Close Price]])-1</f>
        <v>3.4843433352945041E-2</v>
      </c>
      <c r="AG440" s="1">
        <f>(Table2[[#This Row],[Close Price]]/Table2[[#This Row],[Current Month Low]])-1</f>
        <v>3.608450334601665E-3</v>
      </c>
      <c r="AH440" s="1">
        <f>(Table2[[#This Row],[Current Month High]]/Table2[[#This Row],[Close Price]])-1</f>
        <v>8.6487546577760366E-2</v>
      </c>
      <c r="AI440">
        <v>26.5084657122311</v>
      </c>
      <c r="AJ440">
        <v>26.557458426408498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-0.04</v>
      </c>
      <c r="AM440" t="s">
        <v>3181</v>
      </c>
      <c r="AN440">
        <v>-1.56</v>
      </c>
      <c r="AO440" t="s">
        <v>3181</v>
      </c>
      <c r="AP440">
        <v>8.3962111582960006E-2</v>
      </c>
      <c r="AQ440">
        <f>(Table2[[#This Row],[Sharpe Ratio]]-AVERAGE(Table2[Sharpe Ratio]))/_xlfn.STDEV.P(Table2[Sharpe Ratio])</f>
        <v>0.31074851805299059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408</v>
      </c>
      <c r="AT440">
        <f>_xlfn.RANK.AVG(Table2[[#This Row],[6M Return vs Nifty Z-Score]],Table2[6M Return vs Nifty Z-Score])</f>
        <v>595</v>
      </c>
      <c r="AU440">
        <f>_xlfn.RANK.AVG(Table2[[#This Row],[Sharpe Ratio Z-Score]],Table2[Sharpe Ratio Z-Score])</f>
        <v>265</v>
      </c>
      <c r="AV440">
        <f>(Table2[[#This Row],[Rank 1Y]]+Table2[[#This Row],[Rank 6M]]+Table2[[#This Row],[Rank Sharpe]])/3</f>
        <v>422.66666666666669</v>
      </c>
    </row>
    <row r="441" spans="1:48" x14ac:dyDescent="0.3">
      <c r="A441" t="s">
        <v>962</v>
      </c>
      <c r="B441" t="s">
        <v>963</v>
      </c>
      <c r="C441" t="s">
        <v>3143</v>
      </c>
      <c r="D441" t="s">
        <v>477</v>
      </c>
      <c r="E441">
        <v>14929.8753132</v>
      </c>
      <c r="F441">
        <v>4869.5</v>
      </c>
      <c r="G441">
        <v>-9.1063697309065592</v>
      </c>
      <c r="H441">
        <f>(Table2[[#This Row],[1Y Return vs Nifty]]-AVERAGE(Table2[1Y Return vs Nifty]))/_xlfn.STDEV.P(Table2[1Y Return vs Nifty])</f>
        <v>-0.51460345185138467</v>
      </c>
      <c r="I441">
        <v>3.16503506049632</v>
      </c>
      <c r="J441">
        <f>(Table2[[#This Row],[1M Return vs Nifty]]-AVERAGE(Table2[1M Return vs Nifty]))/_xlfn.STDEV.P(Table2[1M Return vs Nifty])</f>
        <v>0.46733390507786193</v>
      </c>
      <c r="K441">
        <v>5.3047863880106796</v>
      </c>
      <c r="L441">
        <f>(Table2[[#This Row],[6M Return vs Nifty]]-AVERAGE(Table2[6M Return vs Nifty]))/_xlfn.STDEV.P(Table2[6M Return vs Nifty])</f>
        <v>-2.2064875626018259E-2</v>
      </c>
      <c r="M441">
        <v>-0.26700827180603198</v>
      </c>
      <c r="N441">
        <f>(Table2[[#This Row],[1W Return vs Nifty]]-AVERAGE(Table2[1W Return vs Nifty]))/_xlfn.STDEV.P(Table2[1W Return vs Nifty])</f>
        <v>-0.30185332179006147</v>
      </c>
      <c r="O441">
        <v>4975.74</v>
      </c>
      <c r="P441">
        <v>5061.6158888787204</v>
      </c>
      <c r="Q441">
        <v>4925.21097055465</v>
      </c>
      <c r="R441">
        <v>43.0532821042748</v>
      </c>
      <c r="S441" s="1">
        <f>(Table2[[#This Row],[Close Price]]-Table2[[#This Row],[20D EMA]])/Table2[[#This Row],[20D EMA]]</f>
        <v>-2.135159795326922E-2</v>
      </c>
      <c r="T441" s="1">
        <f>(Table2[[#This Row],[Close Price]]-Table2[[#This Row],[50D EMA]])/Table2[[#This Row],[50D EMA]]</f>
        <v>-3.7955446066311259E-2</v>
      </c>
      <c r="U441" s="1">
        <f>(Table2[[#This Row],[Close Price]]-Table2[[#This Row],[200D EMA]])/Table2[[#This Row],[200D EMA]]</f>
        <v>-1.1311387651761061E-2</v>
      </c>
      <c r="V441">
        <v>1.5744178631891499</v>
      </c>
      <c r="W441">
        <v>4838.8500000000004</v>
      </c>
      <c r="X441">
        <v>5049.55</v>
      </c>
      <c r="Y441">
        <v>4838.8500000000004</v>
      </c>
      <c r="Z441">
        <v>5249</v>
      </c>
      <c r="AA441">
        <v>4757.3</v>
      </c>
      <c r="AB441">
        <v>5249</v>
      </c>
      <c r="AC441" s="1">
        <f>(Table2[[#This Row],[Close Price]]/Table2[[#This Row],[Day Low]])-1</f>
        <v>6.3341496429936139E-3</v>
      </c>
      <c r="AD441" s="1">
        <f>(Table2[[#This Row],[Day High]]/Table2[[#This Row],[Close Price]])-1</f>
        <v>3.697504877297475E-2</v>
      </c>
      <c r="AE441" s="1">
        <f>(Table2[[#This Row],[Close Price]]/Table2[[#This Row],[Current Week Low]])-1</f>
        <v>6.3341496429936139E-3</v>
      </c>
      <c r="AF441" s="1">
        <f>(Table2[[#This Row],[Current Week High]]/Table2[[#This Row],[Close Price]])-1</f>
        <v>7.7934079474278661E-2</v>
      </c>
      <c r="AG441" s="1">
        <f>(Table2[[#This Row],[Close Price]]/Table2[[#This Row],[Current Month Low]])-1</f>
        <v>2.3584806507893186E-2</v>
      </c>
      <c r="AH441" s="1">
        <f>(Table2[[#This Row],[Current Month High]]/Table2[[#This Row],[Close Price]])-1</f>
        <v>7.7934079474278661E-2</v>
      </c>
      <c r="AI441">
        <v>22.3708799671424</v>
      </c>
      <c r="AJ441">
        <v>21.101715991046898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-0.02</v>
      </c>
      <c r="AM441" t="s">
        <v>3181</v>
      </c>
      <c r="AN441">
        <v>5.29</v>
      </c>
      <c r="AO441" t="s">
        <v>3180</v>
      </c>
      <c r="AP441">
        <v>1.9441776404518E-2</v>
      </c>
      <c r="AQ441">
        <f>(Table2[[#This Row],[Sharpe Ratio]]-AVERAGE(Table2[Sharpe Ratio]))/_xlfn.STDEV.P(Table2[Sharpe Ratio])</f>
        <v>-0.45026244975704954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497</v>
      </c>
      <c r="AT441">
        <f>_xlfn.RANK.AVG(Table2[[#This Row],[6M Return vs Nifty Z-Score]],Table2[6M Return vs Nifty Z-Score])</f>
        <v>315</v>
      </c>
      <c r="AU441">
        <f>_xlfn.RANK.AVG(Table2[[#This Row],[Sharpe Ratio Z-Score]],Table2[Sharpe Ratio Z-Score])</f>
        <v>457</v>
      </c>
      <c r="AV441">
        <f>(Table2[[#This Row],[Rank 1Y]]+Table2[[#This Row],[Rank 6M]]+Table2[[#This Row],[Rank Sharpe]])/3</f>
        <v>423</v>
      </c>
    </row>
    <row r="442" spans="1:48" x14ac:dyDescent="0.3">
      <c r="A442" t="s">
        <v>258</v>
      </c>
      <c r="B442" t="s">
        <v>259</v>
      </c>
      <c r="C442" t="s">
        <v>3129</v>
      </c>
      <c r="D442" t="s">
        <v>34</v>
      </c>
      <c r="E442">
        <v>97309.618293887994</v>
      </c>
      <c r="F442">
        <v>51.48</v>
      </c>
      <c r="G442">
        <v>8.0101523583072698</v>
      </c>
      <c r="H442">
        <f>(Table2[[#This Row],[1Y Return vs Nifty]]-AVERAGE(Table2[1Y Return vs Nifty]))/_xlfn.STDEV.P(Table2[1Y Return vs Nifty])</f>
        <v>-0.1877802635632623</v>
      </c>
      <c r="I442">
        <v>0.86150112091483</v>
      </c>
      <c r="J442">
        <f>(Table2[[#This Row],[1M Return vs Nifty]]-AVERAGE(Table2[1M Return vs Nifty]))/_xlfn.STDEV.P(Table2[1M Return vs Nifty])</f>
        <v>0.21252635062227165</v>
      </c>
      <c r="K442">
        <v>-23.2687842476406</v>
      </c>
      <c r="L442">
        <f>(Table2[[#This Row],[6M Return vs Nifty]]-AVERAGE(Table2[6M Return vs Nifty]))/_xlfn.STDEV.P(Table2[6M Return vs Nifty])</f>
        <v>-0.98395137873337901</v>
      </c>
      <c r="M442">
        <v>1.0590652673098</v>
      </c>
      <c r="N442">
        <f>(Table2[[#This Row],[1W Return vs Nifty]]-AVERAGE(Table2[1W Return vs Nifty]))/_xlfn.STDEV.P(Table2[1W Return vs Nifty])</f>
        <v>-3.146245352485235E-2</v>
      </c>
      <c r="O442">
        <v>53.68</v>
      </c>
      <c r="P442">
        <v>55.733230785658797</v>
      </c>
      <c r="Q442">
        <v>56.811797544718601</v>
      </c>
      <c r="R442">
        <v>35.948693194337302</v>
      </c>
      <c r="S442" s="1">
        <f>(Table2[[#This Row],[Close Price]]-Table2[[#This Row],[20D EMA]])/Table2[[#This Row],[20D EMA]]</f>
        <v>-4.0983606557377102E-2</v>
      </c>
      <c r="T442" s="1">
        <f>(Table2[[#This Row],[Close Price]]-Table2[[#This Row],[50D EMA]])/Table2[[#This Row],[50D EMA]]</f>
        <v>-7.6314089919101491E-2</v>
      </c>
      <c r="U442" s="1">
        <f>(Table2[[#This Row],[Close Price]]-Table2[[#This Row],[200D EMA]])/Table2[[#This Row],[200D EMA]]</f>
        <v>-9.3850182095043824E-2</v>
      </c>
      <c r="V442">
        <v>0.86508565730656495</v>
      </c>
      <c r="W442">
        <v>51.03</v>
      </c>
      <c r="X442">
        <v>53.36</v>
      </c>
      <c r="Y442">
        <v>51.03</v>
      </c>
      <c r="Z442">
        <v>53.49</v>
      </c>
      <c r="AA442">
        <v>51.03</v>
      </c>
      <c r="AB442">
        <v>56.38</v>
      </c>
      <c r="AC442" s="1">
        <f>(Table2[[#This Row],[Close Price]]/Table2[[#This Row],[Day Low]])-1</f>
        <v>8.818342151675429E-3</v>
      </c>
      <c r="AD442" s="1">
        <f>(Table2[[#This Row],[Day High]]/Table2[[#This Row],[Close Price]])-1</f>
        <v>3.6519036519036652E-2</v>
      </c>
      <c r="AE442" s="1">
        <f>(Table2[[#This Row],[Close Price]]/Table2[[#This Row],[Current Week Low]])-1</f>
        <v>8.818342151675429E-3</v>
      </c>
      <c r="AF442" s="1">
        <f>(Table2[[#This Row],[Current Week High]]/Table2[[#This Row],[Close Price]])-1</f>
        <v>3.9044289044289249E-2</v>
      </c>
      <c r="AG442" s="1">
        <f>(Table2[[#This Row],[Close Price]]/Table2[[#This Row],[Current Month Low]])-1</f>
        <v>8.818342151675429E-3</v>
      </c>
      <c r="AH442" s="1">
        <f>(Table2[[#This Row],[Current Month High]]/Table2[[#This Row],[Close Price]])-1</f>
        <v>9.5182595182595309E-2</v>
      </c>
      <c r="AI442">
        <v>62.684537684537702</v>
      </c>
      <c r="AJ442">
        <v>32.169448010269498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-0.16</v>
      </c>
      <c r="AM442" t="s">
        <v>3181</v>
      </c>
      <c r="AN442">
        <v>2.5099999999999998</v>
      </c>
      <c r="AO442" t="s">
        <v>3180</v>
      </c>
      <c r="AP442">
        <v>9.4201172915312006E-2</v>
      </c>
      <c r="AQ442">
        <f>(Table2[[#This Row],[Sharpe Ratio]]-AVERAGE(Table2[Sharpe Ratio]))/_xlfn.STDEV.P(Table2[Sharpe Ratio])</f>
        <v>0.43151723310149959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367</v>
      </c>
      <c r="AT442">
        <f>_xlfn.RANK.AVG(Table2[[#This Row],[6M Return vs Nifty Z-Score]],Table2[6M Return vs Nifty Z-Score])</f>
        <v>670</v>
      </c>
      <c r="AU442">
        <f>_xlfn.RANK.AVG(Table2[[#This Row],[Sharpe Ratio Z-Score]],Table2[Sharpe Ratio Z-Score])</f>
        <v>236</v>
      </c>
      <c r="AV442">
        <f>(Table2[[#This Row],[Rank 1Y]]+Table2[[#This Row],[Rank 6M]]+Table2[[#This Row],[Rank Sharpe]])/3</f>
        <v>424.33333333333331</v>
      </c>
    </row>
    <row r="443" spans="1:48" x14ac:dyDescent="0.3">
      <c r="A443" t="s">
        <v>1161</v>
      </c>
      <c r="B443" t="s">
        <v>1162</v>
      </c>
      <c r="C443" t="s">
        <v>3135</v>
      </c>
      <c r="D443" t="s">
        <v>420</v>
      </c>
      <c r="E443">
        <v>10204.505805479999</v>
      </c>
      <c r="F443">
        <v>372.4</v>
      </c>
      <c r="G443">
        <v>-18.151129397911099</v>
      </c>
      <c r="H443">
        <f>(Table2[[#This Row],[1Y Return vs Nifty]]-AVERAGE(Table2[1Y Return vs Nifty]))/_xlfn.STDEV.P(Table2[1Y Return vs Nifty])</f>
        <v>-0.68730425965935749</v>
      </c>
      <c r="I443">
        <v>-2.8320189893811598</v>
      </c>
      <c r="J443">
        <f>(Table2[[#This Row],[1M Return vs Nifty]]-AVERAGE(Table2[1M Return vs Nifty]))/_xlfn.STDEV.P(Table2[1M Return vs Nifty])</f>
        <v>-0.19603582007795722</v>
      </c>
      <c r="K443">
        <v>-10.4182062672137</v>
      </c>
      <c r="L443">
        <f>(Table2[[#This Row],[6M Return vs Nifty]]-AVERAGE(Table2[6M Return vs Nifty]))/_xlfn.STDEV.P(Table2[6M Return vs Nifty])</f>
        <v>-0.55135589831138732</v>
      </c>
      <c r="M443">
        <v>-1.69856129146207</v>
      </c>
      <c r="N443">
        <f>(Table2[[#This Row],[1W Return vs Nifty]]-AVERAGE(Table2[1W Return vs Nifty]))/_xlfn.STDEV.P(Table2[1W Return vs Nifty])</f>
        <v>-0.59375181198281901</v>
      </c>
      <c r="O443">
        <v>389.2</v>
      </c>
      <c r="P443">
        <v>400.60690955291398</v>
      </c>
      <c r="Q443">
        <v>400.85659947649299</v>
      </c>
      <c r="R443">
        <v>26.993836581423199</v>
      </c>
      <c r="S443" s="1">
        <f>(Table2[[#This Row],[Close Price]]-Table2[[#This Row],[20D EMA]])/Table2[[#This Row],[20D EMA]]</f>
        <v>-4.3165467625899311E-2</v>
      </c>
      <c r="T443" s="1">
        <f>(Table2[[#This Row],[Close Price]]-Table2[[#This Row],[50D EMA]])/Table2[[#This Row],[50D EMA]]</f>
        <v>-7.0410441957662495E-2</v>
      </c>
      <c r="U443" s="1">
        <f>(Table2[[#This Row],[Close Price]]-Table2[[#This Row],[200D EMA]])/Table2[[#This Row],[200D EMA]]</f>
        <v>-7.0989474823806062E-2</v>
      </c>
      <c r="V443">
        <v>0.60747769495147996</v>
      </c>
      <c r="W443">
        <v>370.5</v>
      </c>
      <c r="X443">
        <v>379.95</v>
      </c>
      <c r="Y443">
        <v>370.5</v>
      </c>
      <c r="Z443">
        <v>379.95</v>
      </c>
      <c r="AA443">
        <v>368.7</v>
      </c>
      <c r="AB443">
        <v>401.5</v>
      </c>
      <c r="AC443" s="1">
        <f>(Table2[[#This Row],[Close Price]]/Table2[[#This Row],[Day Low]])-1</f>
        <v>5.12820512820511E-3</v>
      </c>
      <c r="AD443" s="1">
        <f>(Table2[[#This Row],[Day High]]/Table2[[#This Row],[Close Price]])-1</f>
        <v>2.0273899033297571E-2</v>
      </c>
      <c r="AE443" s="1">
        <f>(Table2[[#This Row],[Close Price]]/Table2[[#This Row],[Current Week Low]])-1</f>
        <v>5.12820512820511E-3</v>
      </c>
      <c r="AF443" s="1">
        <f>(Table2[[#This Row],[Current Week High]]/Table2[[#This Row],[Close Price]])-1</f>
        <v>2.0273899033297571E-2</v>
      </c>
      <c r="AG443" s="1">
        <f>(Table2[[#This Row],[Close Price]]/Table2[[#This Row],[Current Month Low]])-1</f>
        <v>1.0035259018171816E-2</v>
      </c>
      <c r="AH443" s="1">
        <f>(Table2[[#This Row],[Current Month High]]/Table2[[#This Row],[Close Price]])-1</f>
        <v>7.8141783029001211E-2</v>
      </c>
      <c r="AI443">
        <v>48.751342642320097</v>
      </c>
      <c r="AJ443">
        <v>12.168674698795099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0.02</v>
      </c>
      <c r="AM443" t="s">
        <v>3180</v>
      </c>
      <c r="AN443">
        <v>-0.43</v>
      </c>
      <c r="AO443" t="s">
        <v>3181</v>
      </c>
      <c r="AP443">
        <v>0.109344255931189</v>
      </c>
      <c r="AQ443">
        <f>(Table2[[#This Row],[Sharpe Ratio]]-AVERAGE(Table2[Sharpe Ratio]))/_xlfn.STDEV.P(Table2[Sharpe Ratio])</f>
        <v>0.61012839855295919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579</v>
      </c>
      <c r="AT443">
        <f>_xlfn.RANK.AVG(Table2[[#This Row],[6M Return vs Nifty Z-Score]],Table2[6M Return vs Nifty Z-Score])</f>
        <v>504</v>
      </c>
      <c r="AU443">
        <f>_xlfn.RANK.AVG(Table2[[#This Row],[Sharpe Ratio Z-Score]],Table2[Sharpe Ratio Z-Score])</f>
        <v>193</v>
      </c>
      <c r="AV443">
        <f>(Table2[[#This Row],[Rank 1Y]]+Table2[[#This Row],[Rank 6M]]+Table2[[#This Row],[Rank Sharpe]])/3</f>
        <v>425.33333333333331</v>
      </c>
    </row>
    <row r="444" spans="1:48" x14ac:dyDescent="0.3">
      <c r="A444" t="s">
        <v>1895</v>
      </c>
      <c r="B444" t="s">
        <v>1896</v>
      </c>
      <c r="C444" t="s">
        <v>3145</v>
      </c>
      <c r="D444" t="s">
        <v>105</v>
      </c>
      <c r="E444">
        <v>3817.147850412</v>
      </c>
      <c r="F444">
        <v>223.22</v>
      </c>
      <c r="G444">
        <v>26.992075223554298</v>
      </c>
      <c r="H444">
        <f>(Table2[[#This Row],[1Y Return vs Nifty]]-AVERAGE(Table2[1Y Return vs Nifty]))/_xlfn.STDEV.P(Table2[1Y Return vs Nifty])</f>
        <v>0.17466092152822282</v>
      </c>
      <c r="I444">
        <v>-6.7505140341194299</v>
      </c>
      <c r="J444">
        <f>(Table2[[#This Row],[1M Return vs Nifty]]-AVERAGE(Table2[1M Return vs Nifty]))/_xlfn.STDEV.P(Table2[1M Return vs Nifty])</f>
        <v>-0.62948380290972306</v>
      </c>
      <c r="K444">
        <v>-30.701663310408701</v>
      </c>
      <c r="L444">
        <f>(Table2[[#This Row],[6M Return vs Nifty]]-AVERAGE(Table2[6M Return vs Nifty]))/_xlfn.STDEV.P(Table2[6M Return vs Nifty])</f>
        <v>-1.2341681311607211</v>
      </c>
      <c r="M444">
        <v>-2.9824130065321102</v>
      </c>
      <c r="N444">
        <f>(Table2[[#This Row],[1W Return vs Nifty]]-AVERAGE(Table2[1W Return vs Nifty]))/_xlfn.STDEV.P(Table2[1W Return vs Nifty])</f>
        <v>-0.85553350788561566</v>
      </c>
      <c r="O444">
        <v>237.32</v>
      </c>
      <c r="P444">
        <v>250.27613262646199</v>
      </c>
      <c r="Q444">
        <v>249.37940443292601</v>
      </c>
      <c r="R444">
        <v>32.3449170834905</v>
      </c>
      <c r="S444" s="1">
        <f>(Table2[[#This Row],[Close Price]]-Table2[[#This Row],[20D EMA]])/Table2[[#This Row],[20D EMA]]</f>
        <v>-5.941345019383109E-2</v>
      </c>
      <c r="T444" s="1">
        <f>(Table2[[#This Row],[Close Price]]-Table2[[#This Row],[50D EMA]])/Table2[[#This Row],[50D EMA]]</f>
        <v>-0.10810512509733944</v>
      </c>
      <c r="U444" s="1">
        <f>(Table2[[#This Row],[Close Price]]-Table2[[#This Row],[200D EMA]])/Table2[[#This Row],[200D EMA]]</f>
        <v>-0.10489801470338317</v>
      </c>
      <c r="V444">
        <v>0.58359467752091299</v>
      </c>
      <c r="W444">
        <v>220</v>
      </c>
      <c r="X444">
        <v>230.35</v>
      </c>
      <c r="Y444">
        <v>220</v>
      </c>
      <c r="Z444">
        <v>230.35</v>
      </c>
      <c r="AA444">
        <v>220</v>
      </c>
      <c r="AB444">
        <v>243.87</v>
      </c>
      <c r="AC444" s="1">
        <f>(Table2[[#This Row],[Close Price]]/Table2[[#This Row],[Day Low]])-1</f>
        <v>1.4636363636363559E-2</v>
      </c>
      <c r="AD444" s="1">
        <f>(Table2[[#This Row],[Day High]]/Table2[[#This Row],[Close Price]])-1</f>
        <v>3.1941582295493154E-2</v>
      </c>
      <c r="AE444" s="1">
        <f>(Table2[[#This Row],[Close Price]]/Table2[[#This Row],[Current Week Low]])-1</f>
        <v>1.4636363636363559E-2</v>
      </c>
      <c r="AF444" s="1">
        <f>(Table2[[#This Row],[Current Week High]]/Table2[[#This Row],[Close Price]])-1</f>
        <v>3.1941582295493154E-2</v>
      </c>
      <c r="AG444" s="1">
        <f>(Table2[[#This Row],[Close Price]]/Table2[[#This Row],[Current Month Low]])-1</f>
        <v>1.4636363636363559E-2</v>
      </c>
      <c r="AH444" s="1">
        <f>(Table2[[#This Row],[Current Month High]]/Table2[[#This Row],[Close Price]])-1</f>
        <v>9.250963175342708E-2</v>
      </c>
      <c r="AI444">
        <v>43.557924917122101</v>
      </c>
      <c r="AJ444">
        <v>51.798707922475302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0</v>
      </c>
      <c r="AM444">
        <v>0</v>
      </c>
      <c r="AN444">
        <v>1.28</v>
      </c>
      <c r="AO444" t="s">
        <v>3180</v>
      </c>
      <c r="AP444">
        <v>6.4661546227370997E-2</v>
      </c>
      <c r="AQ444">
        <f>(Table2[[#This Row],[Sharpe Ratio]]-AVERAGE(Table2[Sharpe Ratio]))/_xlfn.STDEV.P(Table2[Sharpe Ratio])</f>
        <v>8.3100259873368429E-2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247</v>
      </c>
      <c r="AT444">
        <f>_xlfn.RANK.AVG(Table2[[#This Row],[6M Return vs Nifty Z-Score]],Table2[6M Return vs Nifty Z-Score])</f>
        <v>706</v>
      </c>
      <c r="AU444">
        <f>_xlfn.RANK.AVG(Table2[[#This Row],[Sharpe Ratio Z-Score]],Table2[Sharpe Ratio Z-Score])</f>
        <v>323</v>
      </c>
      <c r="AV444">
        <f>(Table2[[#This Row],[Rank 1Y]]+Table2[[#This Row],[Rank 6M]]+Table2[[#This Row],[Rank Sharpe]])/3</f>
        <v>425.33333333333331</v>
      </c>
    </row>
    <row r="445" spans="1:48" x14ac:dyDescent="0.3">
      <c r="A445" t="s">
        <v>1356</v>
      </c>
      <c r="B445" t="s">
        <v>1357</v>
      </c>
      <c r="C445" t="s">
        <v>3129</v>
      </c>
      <c r="D445" t="s">
        <v>516</v>
      </c>
      <c r="E445">
        <v>8123.6095339849999</v>
      </c>
      <c r="F445">
        <v>245.95</v>
      </c>
      <c r="G445">
        <v>-12.617801886885101</v>
      </c>
      <c r="H445">
        <f>(Table2[[#This Row],[1Y Return vs Nifty]]-AVERAGE(Table2[1Y Return vs Nifty]))/_xlfn.STDEV.P(Table2[1Y Return vs Nifty])</f>
        <v>-0.58165080216547238</v>
      </c>
      <c r="I445">
        <v>-5.1203174256387696</v>
      </c>
      <c r="J445">
        <f>(Table2[[#This Row],[1M Return vs Nifty]]-AVERAGE(Table2[1M Return vs Nifty]))/_xlfn.STDEV.P(Table2[1M Return vs Nifty])</f>
        <v>-0.44915808512836375</v>
      </c>
      <c r="K445">
        <v>4.0421542096651004</v>
      </c>
      <c r="L445">
        <f>(Table2[[#This Row],[6M Return vs Nifty]]-AVERAGE(Table2[6M Return vs Nifty]))/_xlfn.STDEV.P(Table2[6M Return vs Nifty])</f>
        <v>-6.4569498734770178E-2</v>
      </c>
      <c r="M445">
        <v>3.08584108615949</v>
      </c>
      <c r="N445">
        <f>(Table2[[#This Row],[1W Return vs Nifty]]-AVERAGE(Table2[1W Return vs Nifty]))/_xlfn.STDEV.P(Table2[1W Return vs Nifty])</f>
        <v>0.38180397346613848</v>
      </c>
      <c r="O445">
        <v>255.39</v>
      </c>
      <c r="P445">
        <v>260.80475418298499</v>
      </c>
      <c r="Q445">
        <v>244.337855247118</v>
      </c>
      <c r="R445">
        <v>35.183318206125101</v>
      </c>
      <c r="S445" s="1">
        <f>(Table2[[#This Row],[Close Price]]-Table2[[#This Row],[20D EMA]])/Table2[[#This Row],[20D EMA]]</f>
        <v>-3.6963076079721206E-2</v>
      </c>
      <c r="T445" s="1">
        <f>(Table2[[#This Row],[Close Price]]-Table2[[#This Row],[50D EMA]])/Table2[[#This Row],[50D EMA]]</f>
        <v>-5.6957374989271323E-2</v>
      </c>
      <c r="U445" s="1">
        <f>(Table2[[#This Row],[Close Price]]-Table2[[#This Row],[200D EMA]])/Table2[[#This Row],[200D EMA]]</f>
        <v>6.5980146680566561E-3</v>
      </c>
      <c r="V445">
        <v>0.60305342459910805</v>
      </c>
      <c r="W445">
        <v>245.15</v>
      </c>
      <c r="X445">
        <v>252.37</v>
      </c>
      <c r="Y445">
        <v>245.15</v>
      </c>
      <c r="Z445">
        <v>252.37</v>
      </c>
      <c r="AA445">
        <v>243.75</v>
      </c>
      <c r="AB445">
        <v>255</v>
      </c>
      <c r="AC445" s="1">
        <f>(Table2[[#This Row],[Close Price]]/Table2[[#This Row],[Day Low]])-1</f>
        <v>3.2633081786661577E-3</v>
      </c>
      <c r="AD445" s="1">
        <f>(Table2[[#This Row],[Day High]]/Table2[[#This Row],[Close Price]])-1</f>
        <v>2.6102866436267691E-2</v>
      </c>
      <c r="AE445" s="1">
        <f>(Table2[[#This Row],[Close Price]]/Table2[[#This Row],[Current Week Low]])-1</f>
        <v>3.2633081786661577E-3</v>
      </c>
      <c r="AF445" s="1">
        <f>(Table2[[#This Row],[Current Week High]]/Table2[[#This Row],[Close Price]])-1</f>
        <v>2.6102866436267691E-2</v>
      </c>
      <c r="AG445" s="1">
        <f>(Table2[[#This Row],[Close Price]]/Table2[[#This Row],[Current Month Low]])-1</f>
        <v>9.0256410256410735E-3</v>
      </c>
      <c r="AH445" s="1">
        <f>(Table2[[#This Row],[Current Month High]]/Table2[[#This Row],[Close Price]])-1</f>
        <v>3.6796096767635733E-2</v>
      </c>
      <c r="AI445">
        <v>21.0002032933523</v>
      </c>
      <c r="AJ445">
        <v>21.999007936507901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-7.0000000000000007E-2</v>
      </c>
      <c r="AM445" t="s">
        <v>3181</v>
      </c>
      <c r="AN445">
        <v>-2.15</v>
      </c>
      <c r="AO445" t="s">
        <v>3181</v>
      </c>
      <c r="AP445">
        <v>3.2760334014234997E-2</v>
      </c>
      <c r="AQ445">
        <f>(Table2[[#This Row],[Sharpe Ratio]]-AVERAGE(Table2[Sharpe Ratio]))/_xlfn.STDEV.P(Table2[Sharpe Ratio])</f>
        <v>-0.29317138089677686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528</v>
      </c>
      <c r="AT445">
        <f>_xlfn.RANK.AVG(Table2[[#This Row],[6M Return vs Nifty Z-Score]],Table2[6M Return vs Nifty Z-Score])</f>
        <v>328</v>
      </c>
      <c r="AU445">
        <f>_xlfn.RANK.AVG(Table2[[#This Row],[Sharpe Ratio Z-Score]],Table2[Sharpe Ratio Z-Score])</f>
        <v>421</v>
      </c>
      <c r="AV445">
        <f>(Table2[[#This Row],[Rank 1Y]]+Table2[[#This Row],[Rank 6M]]+Table2[[#This Row],[Rank Sharpe]])/3</f>
        <v>425.66666666666669</v>
      </c>
    </row>
    <row r="446" spans="1:48" x14ac:dyDescent="0.3">
      <c r="A446" t="s">
        <v>58</v>
      </c>
      <c r="B446" t="s">
        <v>59</v>
      </c>
      <c r="C446" t="s">
        <v>3129</v>
      </c>
      <c r="D446" t="s">
        <v>24</v>
      </c>
      <c r="E446">
        <v>358341.72574536002</v>
      </c>
      <c r="F446">
        <v>1158.1500000000001</v>
      </c>
      <c r="G446">
        <v>-8.6241220104251397</v>
      </c>
      <c r="H446">
        <f>(Table2[[#This Row],[1Y Return vs Nifty]]-AVERAGE(Table2[1Y Return vs Nifty]))/_xlfn.STDEV.P(Table2[1Y Return vs Nifty])</f>
        <v>-0.50539540498701974</v>
      </c>
      <c r="I446">
        <v>4.4961931334444101</v>
      </c>
      <c r="J446">
        <f>(Table2[[#This Row],[1M Return vs Nifty]]-AVERAGE(Table2[1M Return vs Nifty]))/_xlfn.STDEV.P(Table2[1M Return vs Nifty])</f>
        <v>0.6145811964389537</v>
      </c>
      <c r="K446">
        <v>-5.9793576720511101</v>
      </c>
      <c r="L446">
        <f>(Table2[[#This Row],[6M Return vs Nifty]]-AVERAGE(Table2[6M Return vs Nifty]))/_xlfn.STDEV.P(Table2[6M Return vs Nifty])</f>
        <v>-0.40192870184834906</v>
      </c>
      <c r="M446">
        <v>4.18980560357633</v>
      </c>
      <c r="N446">
        <f>(Table2[[#This Row],[1W Return vs Nifty]]-AVERAGE(Table2[1W Return vs Nifty]))/_xlfn.STDEV.P(Table2[1W Return vs Nifty])</f>
        <v>0.60690606290029614</v>
      </c>
      <c r="O446">
        <v>1169.26</v>
      </c>
      <c r="P446">
        <v>1180.2090223134801</v>
      </c>
      <c r="Q446">
        <v>1150.4814155813899</v>
      </c>
      <c r="R446">
        <v>45.338089145842602</v>
      </c>
      <c r="S446" s="1">
        <f>(Table2[[#This Row],[Close Price]]-Table2[[#This Row],[20D EMA]])/Table2[[#This Row],[20D EMA]]</f>
        <v>-9.5017361408069202E-3</v>
      </c>
      <c r="T446" s="1">
        <f>(Table2[[#This Row],[Close Price]]-Table2[[#This Row],[50D EMA]])/Table2[[#This Row],[50D EMA]]</f>
        <v>-1.869077586802316E-2</v>
      </c>
      <c r="U446" s="1">
        <f>(Table2[[#This Row],[Close Price]]-Table2[[#This Row],[200D EMA]])/Table2[[#This Row],[200D EMA]]</f>
        <v>6.6655439320894207E-3</v>
      </c>
      <c r="V446">
        <v>0.94386867356635396</v>
      </c>
      <c r="W446">
        <v>1153.8</v>
      </c>
      <c r="X446">
        <v>1187</v>
      </c>
      <c r="Y446">
        <v>1142.95</v>
      </c>
      <c r="Z446">
        <v>1187</v>
      </c>
      <c r="AA446">
        <v>1133.45</v>
      </c>
      <c r="AB446">
        <v>1187</v>
      </c>
      <c r="AC446" s="1">
        <f>(Table2[[#This Row],[Close Price]]/Table2[[#This Row],[Day Low]])-1</f>
        <v>3.7701508060323796E-3</v>
      </c>
      <c r="AD446" s="1">
        <f>(Table2[[#This Row],[Day High]]/Table2[[#This Row],[Close Price]])-1</f>
        <v>2.4910417476147195E-2</v>
      </c>
      <c r="AE446" s="1">
        <f>(Table2[[#This Row],[Close Price]]/Table2[[#This Row],[Current Week Low]])-1</f>
        <v>1.3298919462793712E-2</v>
      </c>
      <c r="AF446" s="1">
        <f>(Table2[[#This Row],[Current Week High]]/Table2[[#This Row],[Close Price]])-1</f>
        <v>2.4910417476147195E-2</v>
      </c>
      <c r="AG446" s="1">
        <f>(Table2[[#This Row],[Close Price]]/Table2[[#This Row],[Current Month Low]])-1</f>
        <v>2.1791874365874042E-2</v>
      </c>
      <c r="AH446" s="1">
        <f>(Table2[[#This Row],[Current Month High]]/Table2[[#This Row],[Close Price]])-1</f>
        <v>2.4910417476147195E-2</v>
      </c>
      <c r="AI446">
        <v>15.671545136640299</v>
      </c>
      <c r="AJ446">
        <v>18.136379864334099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-0.01</v>
      </c>
      <c r="AM446" t="s">
        <v>3181</v>
      </c>
      <c r="AN446">
        <v>-2.62</v>
      </c>
      <c r="AO446" t="s">
        <v>3181</v>
      </c>
      <c r="AP446">
        <v>6.0783376273507002E-2</v>
      </c>
      <c r="AQ446">
        <f>(Table2[[#This Row],[Sharpe Ratio]]-AVERAGE(Table2[Sharpe Ratio]))/_xlfn.STDEV.P(Table2[Sharpe Ratio])</f>
        <v>3.735762909255412E-2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494</v>
      </c>
      <c r="AT446">
        <f>_xlfn.RANK.AVG(Table2[[#This Row],[6M Return vs Nifty Z-Score]],Table2[6M Return vs Nifty Z-Score])</f>
        <v>445</v>
      </c>
      <c r="AU446">
        <f>_xlfn.RANK.AVG(Table2[[#This Row],[Sharpe Ratio Z-Score]],Table2[Sharpe Ratio Z-Score])</f>
        <v>340</v>
      </c>
      <c r="AV446">
        <f>(Table2[[#This Row],[Rank 1Y]]+Table2[[#This Row],[Rank 6M]]+Table2[[#This Row],[Rank Sharpe]])/3</f>
        <v>426.33333333333331</v>
      </c>
    </row>
    <row r="447" spans="1:48" x14ac:dyDescent="0.3">
      <c r="A447" t="s">
        <v>381</v>
      </c>
      <c r="B447" t="s">
        <v>382</v>
      </c>
      <c r="C447" t="s">
        <v>3133</v>
      </c>
      <c r="D447" t="s">
        <v>51</v>
      </c>
      <c r="E447">
        <v>60768.435120069997</v>
      </c>
      <c r="F447">
        <v>28597.85</v>
      </c>
      <c r="G447">
        <v>-2.2398965733118401</v>
      </c>
      <c r="H447">
        <f>(Table2[[#This Row],[1Y Return vs Nifty]]-AVERAGE(Table2[1Y Return vs Nifty]))/_xlfn.STDEV.P(Table2[1Y Return vs Nifty])</f>
        <v>-0.38349488680743349</v>
      </c>
      <c r="I447">
        <v>3.75944992712403</v>
      </c>
      <c r="J447">
        <f>(Table2[[#This Row],[1M Return vs Nifty]]-AVERAGE(Table2[1M Return vs Nifty]))/_xlfn.STDEV.P(Table2[1M Return vs Nifty])</f>
        <v>0.5330856597600484</v>
      </c>
      <c r="K447">
        <v>-2.6831993231668099</v>
      </c>
      <c r="L447">
        <f>(Table2[[#This Row],[6M Return vs Nifty]]-AVERAGE(Table2[6M Return vs Nifty]))/_xlfn.STDEV.P(Table2[6M Return vs Nifty])</f>
        <v>-0.29096846281050975</v>
      </c>
      <c r="M447">
        <v>-1.5653510614722099</v>
      </c>
      <c r="N447">
        <f>(Table2[[#This Row],[1W Return vs Nifty]]-AVERAGE(Table2[1W Return vs Nifty]))/_xlfn.STDEV.P(Table2[1W Return vs Nifty])</f>
        <v>-0.56658979669007581</v>
      </c>
      <c r="O447">
        <v>28784.39</v>
      </c>
      <c r="P447">
        <v>28723.536352429499</v>
      </c>
      <c r="Q447">
        <v>27445.017341244398</v>
      </c>
      <c r="R447">
        <v>44.599615708290301</v>
      </c>
      <c r="S447" s="1">
        <f>(Table2[[#This Row],[Close Price]]-Table2[[#This Row],[20D EMA]])/Table2[[#This Row],[20D EMA]]</f>
        <v>-6.480595906322867E-3</v>
      </c>
      <c r="T447" s="1">
        <f>(Table2[[#This Row],[Close Price]]-Table2[[#This Row],[50D EMA]])/Table2[[#This Row],[50D EMA]]</f>
        <v>-4.3757269608924593E-3</v>
      </c>
      <c r="U447" s="1">
        <f>(Table2[[#This Row],[Close Price]]-Table2[[#This Row],[200D EMA]])/Table2[[#This Row],[200D EMA]]</f>
        <v>4.2005171445933916E-2</v>
      </c>
      <c r="V447">
        <v>0.84653049523971002</v>
      </c>
      <c r="W447">
        <v>28501</v>
      </c>
      <c r="X447">
        <v>29119</v>
      </c>
      <c r="Y447">
        <v>28356.05</v>
      </c>
      <c r="Z447">
        <v>29119</v>
      </c>
      <c r="AA447">
        <v>28020</v>
      </c>
      <c r="AB447">
        <v>29809.200000000001</v>
      </c>
      <c r="AC447" s="1">
        <f>(Table2[[#This Row],[Close Price]]/Table2[[#This Row],[Day Low]])-1</f>
        <v>3.3981263815303642E-3</v>
      </c>
      <c r="AD447" s="1">
        <f>(Table2[[#This Row],[Day High]]/Table2[[#This Row],[Close Price]])-1</f>
        <v>1.8223397912780159E-2</v>
      </c>
      <c r="AE447" s="1">
        <f>(Table2[[#This Row],[Close Price]]/Table2[[#This Row],[Current Week Low]])-1</f>
        <v>8.5272807742968748E-3</v>
      </c>
      <c r="AF447" s="1">
        <f>(Table2[[#This Row],[Current Week High]]/Table2[[#This Row],[Close Price]])-1</f>
        <v>1.8223397912780159E-2</v>
      </c>
      <c r="AG447" s="1">
        <f>(Table2[[#This Row],[Close Price]]/Table2[[#This Row],[Current Month Low]])-1</f>
        <v>2.0622769450392431E-2</v>
      </c>
      <c r="AH447" s="1">
        <f>(Table2[[#This Row],[Current Month High]]/Table2[[#This Row],[Close Price]])-1</f>
        <v>4.2358079366106249E-2</v>
      </c>
      <c r="AI447">
        <v>6.7248062354337801</v>
      </c>
      <c r="AJ447">
        <v>29.9902272727272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</v>
      </c>
      <c r="AM447" t="s">
        <v>3182</v>
      </c>
      <c r="AN447">
        <v>0.31</v>
      </c>
      <c r="AO447" t="s">
        <v>3180</v>
      </c>
      <c r="AP447">
        <v>2.9419860180825999E-2</v>
      </c>
      <c r="AQ447">
        <f>(Table2[[#This Row],[Sharpe Ratio]]-AVERAGE(Table2[Sharpe Ratio]))/_xlfn.STDEV.P(Table2[Sharpe Ratio])</f>
        <v>-0.33257193915296046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-1.0405394257009311</v>
      </c>
      <c r="AS447">
        <f>_xlfn.RANK.AVG(Table2[[#This Row],[1Y Return vs Nifty Z-Score]],Table2[1Y Return vs Nifty Z-Score])</f>
        <v>445</v>
      </c>
      <c r="AT447">
        <f>_xlfn.RANK.AVG(Table2[[#This Row],[6M Return vs Nifty Z-Score]],Table2[6M Return vs Nifty Z-Score])</f>
        <v>407</v>
      </c>
      <c r="AU447">
        <f>_xlfn.RANK.AVG(Table2[[#This Row],[Sharpe Ratio Z-Score]],Table2[Sharpe Ratio Z-Score])</f>
        <v>429</v>
      </c>
      <c r="AV447">
        <f>(Table2[[#This Row],[Rank 1Y]]+Table2[[#This Row],[Rank 6M]]+Table2[[#This Row],[Rank Sharpe]])/3</f>
        <v>427</v>
      </c>
    </row>
    <row r="448" spans="1:48" x14ac:dyDescent="0.3">
      <c r="A448" t="s">
        <v>510</v>
      </c>
      <c r="B448" t="s">
        <v>511</v>
      </c>
      <c r="C448" t="s">
        <v>3129</v>
      </c>
      <c r="D448" t="s">
        <v>34</v>
      </c>
      <c r="E448">
        <v>40388.355042449999</v>
      </c>
      <c r="F448">
        <v>52.51</v>
      </c>
      <c r="G448">
        <v>-1.18862707900749</v>
      </c>
      <c r="H448">
        <f>(Table2[[#This Row],[1Y Return vs Nifty]]-AVERAGE(Table2[1Y Return vs Nifty]))/_xlfn.STDEV.P(Table2[1Y Return vs Nifty])</f>
        <v>-0.36342192770465526</v>
      </c>
      <c r="I448">
        <v>2.2192992860524399</v>
      </c>
      <c r="J448">
        <f>(Table2[[#This Row],[1M Return vs Nifty]]-AVERAGE(Table2[1M Return vs Nifty]))/_xlfn.STDEV.P(Table2[1M Return vs Nifty])</f>
        <v>0.36272046061913149</v>
      </c>
      <c r="K448">
        <v>-24.273428343429199</v>
      </c>
      <c r="L448">
        <f>(Table2[[#This Row],[6M Return vs Nifty]]-AVERAGE(Table2[6M Return vs Nifty]))/_xlfn.STDEV.P(Table2[6M Return vs Nifty])</f>
        <v>-1.0177712190497248</v>
      </c>
      <c r="M448">
        <v>0.26845990978941803</v>
      </c>
      <c r="N448">
        <f>(Table2[[#This Row],[1W Return vs Nifty]]-AVERAGE(Table2[1W Return vs Nifty]))/_xlfn.STDEV.P(Table2[1W Return vs Nifty])</f>
        <v>-0.19266955310818035</v>
      </c>
      <c r="O448">
        <v>54.09</v>
      </c>
      <c r="P448">
        <v>56.225663096317398</v>
      </c>
      <c r="Q448">
        <v>57.603995355855602</v>
      </c>
      <c r="R448">
        <v>39.255747732084501</v>
      </c>
      <c r="S448" s="1">
        <f>(Table2[[#This Row],[Close Price]]-Table2[[#This Row],[20D EMA]])/Table2[[#This Row],[20D EMA]]</f>
        <v>-2.9210574967646612E-2</v>
      </c>
      <c r="T448" s="1">
        <f>(Table2[[#This Row],[Close Price]]-Table2[[#This Row],[50D EMA]])/Table2[[#This Row],[50D EMA]]</f>
        <v>-6.6084824823715846E-2</v>
      </c>
      <c r="U448" s="1">
        <f>(Table2[[#This Row],[Close Price]]-Table2[[#This Row],[200D EMA]])/Table2[[#This Row],[200D EMA]]</f>
        <v>-8.843128544099825E-2</v>
      </c>
      <c r="V448">
        <v>1.28557248220376</v>
      </c>
      <c r="W448">
        <v>52</v>
      </c>
      <c r="X448">
        <v>54.21</v>
      </c>
      <c r="Y448">
        <v>52</v>
      </c>
      <c r="Z448">
        <v>54.4</v>
      </c>
      <c r="AA448">
        <v>52</v>
      </c>
      <c r="AB448">
        <v>57.1</v>
      </c>
      <c r="AC448" s="1">
        <f>(Table2[[#This Row],[Close Price]]/Table2[[#This Row],[Day Low]])-1</f>
        <v>9.807692307692184E-3</v>
      </c>
      <c r="AD448" s="1">
        <f>(Table2[[#This Row],[Day High]]/Table2[[#This Row],[Close Price]])-1</f>
        <v>3.2374785755094226E-2</v>
      </c>
      <c r="AE448" s="1">
        <f>(Table2[[#This Row],[Close Price]]/Table2[[#This Row],[Current Week Low]])-1</f>
        <v>9.807692307692184E-3</v>
      </c>
      <c r="AF448" s="1">
        <f>(Table2[[#This Row],[Current Week High]]/Table2[[#This Row],[Close Price]])-1</f>
        <v>3.5993144163016577E-2</v>
      </c>
      <c r="AG448" s="1">
        <f>(Table2[[#This Row],[Close Price]]/Table2[[#This Row],[Current Month Low]])-1</f>
        <v>9.807692307692184E-3</v>
      </c>
      <c r="AH448" s="1">
        <f>(Table2[[#This Row],[Current Month High]]/Table2[[#This Row],[Close Price]])-1</f>
        <v>8.7411921538754545E-2</v>
      </c>
      <c r="AI448">
        <v>39.973338411731099</v>
      </c>
      <c r="AJ448">
        <v>22.543757292882098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-0.15</v>
      </c>
      <c r="AM448" t="s">
        <v>3181</v>
      </c>
      <c r="AN448">
        <v>7.12</v>
      </c>
      <c r="AO448" t="s">
        <v>3180</v>
      </c>
      <c r="AP448">
        <v>0.11842797824664</v>
      </c>
      <c r="AQ448">
        <f>(Table2[[#This Row],[Sharpe Ratio]]-AVERAGE(Table2[Sharpe Ratio]))/_xlfn.STDEV.P(Table2[Sharpe Ratio])</f>
        <v>0.71727000424177745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439</v>
      </c>
      <c r="AT448">
        <f>_xlfn.RANK.AVG(Table2[[#This Row],[6M Return vs Nifty Z-Score]],Table2[6M Return vs Nifty Z-Score])</f>
        <v>677</v>
      </c>
      <c r="AU448">
        <f>_xlfn.RANK.AVG(Table2[[#This Row],[Sharpe Ratio Z-Score]],Table2[Sharpe Ratio Z-Score])</f>
        <v>167</v>
      </c>
      <c r="AV448">
        <f>(Table2[[#This Row],[Rank 1Y]]+Table2[[#This Row],[Rank 6M]]+Table2[[#This Row],[Rank Sharpe]])/3</f>
        <v>427.66666666666669</v>
      </c>
    </row>
    <row r="449" spans="1:48" x14ac:dyDescent="0.3">
      <c r="A449" t="s">
        <v>1383</v>
      </c>
      <c r="B449" t="s">
        <v>1384</v>
      </c>
      <c r="C449" t="s">
        <v>3142</v>
      </c>
      <c r="D449" t="s">
        <v>144</v>
      </c>
      <c r="E449">
        <v>7710.5709820619904</v>
      </c>
      <c r="F449">
        <v>121.26</v>
      </c>
      <c r="G449">
        <v>27.755295859999201</v>
      </c>
      <c r="H449">
        <f>(Table2[[#This Row],[1Y Return vs Nifty]]-AVERAGE(Table2[1Y Return vs Nifty]))/_xlfn.STDEV.P(Table2[1Y Return vs Nifty])</f>
        <v>0.18923387042929654</v>
      </c>
      <c r="I449">
        <v>-2.2193222061224001</v>
      </c>
      <c r="J449">
        <f>(Table2[[#This Row],[1M Return vs Nifty]]-AVERAGE(Table2[1M Return vs Nifty]))/_xlfn.STDEV.P(Table2[1M Return vs Nifty])</f>
        <v>-0.12826179414225272</v>
      </c>
      <c r="K449">
        <v>-5.13332455780606</v>
      </c>
      <c r="L449">
        <f>(Table2[[#This Row],[6M Return vs Nifty]]-AVERAGE(Table2[6M Return vs Nifty]))/_xlfn.STDEV.P(Table2[6M Return vs Nifty])</f>
        <v>-0.37344826290877742</v>
      </c>
      <c r="M449">
        <v>16.087232583600802</v>
      </c>
      <c r="N449">
        <f>(Table2[[#This Row],[1W Return vs Nifty]]-AVERAGE(Table2[1W Return vs Nifty]))/_xlfn.STDEV.P(Table2[1W Return vs Nifty])</f>
        <v>3.0328315612672019</v>
      </c>
      <c r="O449">
        <v>117.8</v>
      </c>
      <c r="P449">
        <v>122.06792591784701</v>
      </c>
      <c r="Q449">
        <v>120.860594617841</v>
      </c>
      <c r="R449">
        <v>60.1771776131325</v>
      </c>
      <c r="S449" s="1">
        <f>(Table2[[#This Row],[Close Price]]-Table2[[#This Row],[20D EMA]])/Table2[[#This Row],[20D EMA]]</f>
        <v>2.9371816638370189E-2</v>
      </c>
      <c r="T449" s="1">
        <f>(Table2[[#This Row],[Close Price]]-Table2[[#This Row],[50D EMA]])/Table2[[#This Row],[50D EMA]]</f>
        <v>-6.6186585196077114E-3</v>
      </c>
      <c r="U449" s="1">
        <f>(Table2[[#This Row],[Close Price]]-Table2[[#This Row],[200D EMA]])/Table2[[#This Row],[200D EMA]]</f>
        <v>3.3046782817999151E-3</v>
      </c>
      <c r="V449">
        <v>0.96528647277794299</v>
      </c>
      <c r="W449">
        <v>120.15</v>
      </c>
      <c r="X449">
        <v>125.49</v>
      </c>
      <c r="Y449">
        <v>117</v>
      </c>
      <c r="Z449">
        <v>125.49</v>
      </c>
      <c r="AA449">
        <v>105.22</v>
      </c>
      <c r="AB449">
        <v>125.49</v>
      </c>
      <c r="AC449" s="1">
        <f>(Table2[[#This Row],[Close Price]]/Table2[[#This Row],[Day Low]])-1</f>
        <v>9.2384519350812155E-3</v>
      </c>
      <c r="AD449" s="1">
        <f>(Table2[[#This Row],[Day High]]/Table2[[#This Row],[Close Price]])-1</f>
        <v>3.4883720930232398E-2</v>
      </c>
      <c r="AE449" s="1">
        <f>(Table2[[#This Row],[Close Price]]/Table2[[#This Row],[Current Week Low]])-1</f>
        <v>3.6410256410256414E-2</v>
      </c>
      <c r="AF449" s="1">
        <f>(Table2[[#This Row],[Current Week High]]/Table2[[#This Row],[Close Price]])-1</f>
        <v>3.4883720930232398E-2</v>
      </c>
      <c r="AG449" s="1">
        <f>(Table2[[#This Row],[Close Price]]/Table2[[#This Row],[Current Month Low]])-1</f>
        <v>0.15244250142558458</v>
      </c>
      <c r="AH449" s="1">
        <f>(Table2[[#This Row],[Current Month High]]/Table2[[#This Row],[Close Price]])-1</f>
        <v>3.4883720930232398E-2</v>
      </c>
      <c r="AI449">
        <v>35.543460333168397</v>
      </c>
      <c r="AJ449">
        <v>54.8659003831417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-0.06</v>
      </c>
      <c r="AM449" t="s">
        <v>3181</v>
      </c>
      <c r="AN449">
        <v>12.64</v>
      </c>
      <c r="AO449" t="s">
        <v>3180</v>
      </c>
      <c r="AP449">
        <v>-2.4419518747903001E-2</v>
      </c>
      <c r="AQ449">
        <f>(Table2[[#This Row],[Sharpe Ratio]]-AVERAGE(Table2[Sharpe Ratio]))/_xlfn.STDEV.P(Table2[Sharpe Ratio])</f>
        <v>-0.96760208509884693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244</v>
      </c>
      <c r="AT449">
        <f>_xlfn.RANK.AVG(Table2[[#This Row],[6M Return vs Nifty Z-Score]],Table2[6M Return vs Nifty Z-Score])</f>
        <v>429</v>
      </c>
      <c r="AU449">
        <f>_xlfn.RANK.AVG(Table2[[#This Row],[Sharpe Ratio Z-Score]],Table2[Sharpe Ratio Z-Score])</f>
        <v>612</v>
      </c>
      <c r="AV449">
        <f>(Table2[[#This Row],[Rank 1Y]]+Table2[[#This Row],[Rank 6M]]+Table2[[#This Row],[Rank Sharpe]])/3</f>
        <v>428.33333333333331</v>
      </c>
    </row>
    <row r="450" spans="1:48" x14ac:dyDescent="0.3">
      <c r="A450" t="s">
        <v>1484</v>
      </c>
      <c r="B450" t="s">
        <v>1485</v>
      </c>
      <c r="C450" t="s">
        <v>3147</v>
      </c>
      <c r="D450" t="s">
        <v>1486</v>
      </c>
      <c r="E450">
        <v>6750.5899398000001</v>
      </c>
      <c r="F450">
        <v>881.95</v>
      </c>
      <c r="G450">
        <v>-15.609947651647699</v>
      </c>
      <c r="H450">
        <f>(Table2[[#This Row],[1Y Return vs Nifty]]-AVERAGE(Table2[1Y Return vs Nifty]))/_xlfn.STDEV.P(Table2[1Y Return vs Nifty])</f>
        <v>-0.63878288855343968</v>
      </c>
      <c r="I450">
        <v>0.96379963132225399</v>
      </c>
      <c r="J450">
        <f>(Table2[[#This Row],[1M Return vs Nifty]]-AVERAGE(Table2[1M Return vs Nifty]))/_xlfn.STDEV.P(Table2[1M Return vs Nifty])</f>
        <v>0.22384219573028913</v>
      </c>
      <c r="K450">
        <v>36.983179134745697</v>
      </c>
      <c r="L450">
        <f>(Table2[[#This Row],[6M Return vs Nifty]]-AVERAGE(Table2[6M Return vs Nifty]))/_xlfn.STDEV.P(Table2[6M Return vs Nifty])</f>
        <v>1.0443408183546912</v>
      </c>
      <c r="M450">
        <v>-1.1489866979643399</v>
      </c>
      <c r="N450">
        <f>(Table2[[#This Row],[1W Return vs Nifty]]-AVERAGE(Table2[1W Return vs Nifty]))/_xlfn.STDEV.P(Table2[1W Return vs Nifty])</f>
        <v>-0.48169169832469533</v>
      </c>
      <c r="O450">
        <v>920.73</v>
      </c>
      <c r="P450">
        <v>930.36636585715598</v>
      </c>
      <c r="Q450">
        <v>863.49370157667897</v>
      </c>
      <c r="R450">
        <v>33.4503377685297</v>
      </c>
      <c r="S450" s="1">
        <f>(Table2[[#This Row],[Close Price]]-Table2[[#This Row],[20D EMA]])/Table2[[#This Row],[20D EMA]]</f>
        <v>-4.2118753597688761E-2</v>
      </c>
      <c r="T450" s="1">
        <f>(Table2[[#This Row],[Close Price]]-Table2[[#This Row],[50D EMA]])/Table2[[#This Row],[50D EMA]]</f>
        <v>-5.2040107675807315E-2</v>
      </c>
      <c r="U450" s="1">
        <f>(Table2[[#This Row],[Close Price]]-Table2[[#This Row],[200D EMA]])/Table2[[#This Row],[200D EMA]]</f>
        <v>2.1373981523688204E-2</v>
      </c>
      <c r="V450">
        <v>0.39177320688735201</v>
      </c>
      <c r="W450">
        <v>875</v>
      </c>
      <c r="X450">
        <v>920.05</v>
      </c>
      <c r="Y450">
        <v>875</v>
      </c>
      <c r="Z450">
        <v>923</v>
      </c>
      <c r="AA450">
        <v>875</v>
      </c>
      <c r="AB450">
        <v>967</v>
      </c>
      <c r="AC450" s="1">
        <f>(Table2[[#This Row],[Close Price]]/Table2[[#This Row],[Day Low]])-1</f>
        <v>7.9428571428572514E-3</v>
      </c>
      <c r="AD450" s="1">
        <f>(Table2[[#This Row],[Day High]]/Table2[[#This Row],[Close Price]])-1</f>
        <v>4.3199727875729899E-2</v>
      </c>
      <c r="AE450" s="1">
        <f>(Table2[[#This Row],[Close Price]]/Table2[[#This Row],[Current Week Low]])-1</f>
        <v>7.9428571428572514E-3</v>
      </c>
      <c r="AF450" s="1">
        <f>(Table2[[#This Row],[Current Week High]]/Table2[[#This Row],[Close Price]])-1</f>
        <v>4.6544588695504263E-2</v>
      </c>
      <c r="AG450" s="1">
        <f>(Table2[[#This Row],[Close Price]]/Table2[[#This Row],[Current Month Low]])-1</f>
        <v>7.9428571428572514E-3</v>
      </c>
      <c r="AH450" s="1">
        <f>(Table2[[#This Row],[Current Month High]]/Table2[[#This Row],[Close Price]])-1</f>
        <v>9.6434038210782891E-2</v>
      </c>
      <c r="AI450">
        <v>26.651170701286901</v>
      </c>
      <c r="AJ450">
        <v>49.103972950126803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-0.08</v>
      </c>
      <c r="AM450" t="s">
        <v>3181</v>
      </c>
      <c r="AN450">
        <v>2.86</v>
      </c>
      <c r="AO450" t="s">
        <v>3180</v>
      </c>
      <c r="AP450">
        <v>-3.6350796939397002E-2</v>
      </c>
      <c r="AQ450">
        <f>(Table2[[#This Row],[Sharpe Ratio]]-AVERAGE(Table2[Sharpe Ratio]))/_xlfn.STDEV.P(Table2[Sharpe Ratio])</f>
        <v>-1.1083303305211287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556</v>
      </c>
      <c r="AT450">
        <f>_xlfn.RANK.AVG(Table2[[#This Row],[6M Return vs Nifty Z-Score]],Table2[6M Return vs Nifty Z-Score])</f>
        <v>85</v>
      </c>
      <c r="AU450">
        <f>_xlfn.RANK.AVG(Table2[[#This Row],[Sharpe Ratio Z-Score]],Table2[Sharpe Ratio Z-Score])</f>
        <v>644</v>
      </c>
      <c r="AV450">
        <f>(Table2[[#This Row],[Rank 1Y]]+Table2[[#This Row],[Rank 6M]]+Table2[[#This Row],[Rank Sharpe]])/3</f>
        <v>428.33333333333331</v>
      </c>
    </row>
    <row r="451" spans="1:48" x14ac:dyDescent="0.3">
      <c r="A451" t="s">
        <v>675</v>
      </c>
      <c r="B451" t="s">
        <v>676</v>
      </c>
      <c r="C451" t="s">
        <v>3133</v>
      </c>
      <c r="D451" t="s">
        <v>51</v>
      </c>
      <c r="E451">
        <v>26394.544216869999</v>
      </c>
      <c r="F451">
        <v>489.55</v>
      </c>
      <c r="G451">
        <v>9.5286010520858895</v>
      </c>
      <c r="H451">
        <f>(Table2[[#This Row],[1Y Return vs Nifty]]-AVERAGE(Table2[1Y Return vs Nifty]))/_xlfn.STDEV.P(Table2[1Y Return vs Nifty])</f>
        <v>-0.15878697621399468</v>
      </c>
      <c r="I451">
        <v>8.4964961538691792</v>
      </c>
      <c r="J451">
        <f>(Table2[[#This Row],[1M Return vs Nifty]]-AVERAGE(Table2[1M Return vs Nifty]))/_xlfn.STDEV.P(Table2[1M Return vs Nifty])</f>
        <v>1.0570784447759745</v>
      </c>
      <c r="K451">
        <v>4.7706178459472302</v>
      </c>
      <c r="L451">
        <f>(Table2[[#This Row],[6M Return vs Nifty]]-AVERAGE(Table2[6M Return vs Nifty]))/_xlfn.STDEV.P(Table2[6M Return vs Nifty])</f>
        <v>-4.0046860361040763E-2</v>
      </c>
      <c r="M451">
        <v>3.2143102357242199</v>
      </c>
      <c r="N451">
        <f>(Table2[[#This Row],[1W Return vs Nifty]]-AVERAGE(Table2[1W Return vs Nifty]))/_xlfn.STDEV.P(Table2[1W Return vs Nifty])</f>
        <v>0.40799926646569673</v>
      </c>
      <c r="O451">
        <v>484.02</v>
      </c>
      <c r="P451">
        <v>474.14621341425999</v>
      </c>
      <c r="Q451">
        <v>445.22046580563602</v>
      </c>
      <c r="R451">
        <v>52.439962176289697</v>
      </c>
      <c r="S451" s="1">
        <f>(Table2[[#This Row],[Close Price]]-Table2[[#This Row],[20D EMA]])/Table2[[#This Row],[20D EMA]]</f>
        <v>1.1425147721168608E-2</v>
      </c>
      <c r="T451" s="1">
        <f>(Table2[[#This Row],[Close Price]]-Table2[[#This Row],[50D EMA]])/Table2[[#This Row],[50D EMA]]</f>
        <v>3.2487418753847107E-2</v>
      </c>
      <c r="U451" s="1">
        <f>(Table2[[#This Row],[Close Price]]-Table2[[#This Row],[200D EMA]])/Table2[[#This Row],[200D EMA]]</f>
        <v>9.9567602118534104E-2</v>
      </c>
      <c r="V451">
        <v>1.0698265620380101</v>
      </c>
      <c r="W451">
        <v>488.2</v>
      </c>
      <c r="X451">
        <v>503.2</v>
      </c>
      <c r="Y451">
        <v>488.2</v>
      </c>
      <c r="Z451">
        <v>503.2</v>
      </c>
      <c r="AA451">
        <v>481.5</v>
      </c>
      <c r="AB451">
        <v>507</v>
      </c>
      <c r="AC451" s="1">
        <f>(Table2[[#This Row],[Close Price]]/Table2[[#This Row],[Day Low]])-1</f>
        <v>2.765260139287129E-3</v>
      </c>
      <c r="AD451" s="1">
        <f>(Table2[[#This Row],[Day High]]/Table2[[#This Row],[Close Price]])-1</f>
        <v>2.7882749463793211E-2</v>
      </c>
      <c r="AE451" s="1">
        <f>(Table2[[#This Row],[Close Price]]/Table2[[#This Row],[Current Week Low]])-1</f>
        <v>2.765260139287129E-3</v>
      </c>
      <c r="AF451" s="1">
        <f>(Table2[[#This Row],[Current Week High]]/Table2[[#This Row],[Close Price]])-1</f>
        <v>2.7882749463793211E-2</v>
      </c>
      <c r="AG451" s="1">
        <f>(Table2[[#This Row],[Close Price]]/Table2[[#This Row],[Current Month Low]])-1</f>
        <v>1.6718587746625158E-2</v>
      </c>
      <c r="AH451" s="1">
        <f>(Table2[[#This Row],[Current Month High]]/Table2[[#This Row],[Close Price]])-1</f>
        <v>3.5644980083750388E-2</v>
      </c>
      <c r="AI451">
        <v>5.8114595036257803</v>
      </c>
      <c r="AJ451">
        <v>35.665789109047999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0.11</v>
      </c>
      <c r="AM451" t="s">
        <v>3180</v>
      </c>
      <c r="AN451">
        <v>5.0999999999999996</v>
      </c>
      <c r="AO451" t="s">
        <v>3180</v>
      </c>
      <c r="AP451">
        <v>-2.5919573976777001E-2</v>
      </c>
      <c r="AQ451">
        <f>(Table2[[#This Row],[Sharpe Ratio]]-AVERAGE(Table2[Sharpe Ratio]))/_xlfn.STDEV.P(Table2[Sharpe Ratio])</f>
        <v>-0.98529508806197075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0.28094878660466494</v>
      </c>
      <c r="AS451">
        <f>_xlfn.RANK.AVG(Table2[[#This Row],[1Y Return vs Nifty Z-Score]],Table2[1Y Return vs Nifty Z-Score])</f>
        <v>354</v>
      </c>
      <c r="AT451">
        <f>_xlfn.RANK.AVG(Table2[[#This Row],[6M Return vs Nifty Z-Score]],Table2[6M Return vs Nifty Z-Score])</f>
        <v>318</v>
      </c>
      <c r="AU451">
        <f>_xlfn.RANK.AVG(Table2[[#This Row],[Sharpe Ratio Z-Score]],Table2[Sharpe Ratio Z-Score])</f>
        <v>614</v>
      </c>
      <c r="AV451">
        <f>(Table2[[#This Row],[Rank 1Y]]+Table2[[#This Row],[Rank 6M]]+Table2[[#This Row],[Rank Sharpe]])/3</f>
        <v>428.66666666666669</v>
      </c>
    </row>
    <row r="452" spans="1:48" x14ac:dyDescent="0.3">
      <c r="A452" t="s">
        <v>1915</v>
      </c>
      <c r="B452" t="s">
        <v>1916</v>
      </c>
      <c r="C452" t="s">
        <v>3139</v>
      </c>
      <c r="D452" t="s">
        <v>546</v>
      </c>
      <c r="E452">
        <v>3732.0022366349999</v>
      </c>
      <c r="F452">
        <v>335.05</v>
      </c>
      <c r="G452">
        <v>-5.9417472552188499</v>
      </c>
      <c r="H452">
        <f>(Table2[[#This Row],[1Y Return vs Nifty]]-AVERAGE(Table2[1Y Return vs Nifty]))/_xlfn.STDEV.P(Table2[1Y Return vs Nifty])</f>
        <v>-0.45417809196567122</v>
      </c>
      <c r="I452">
        <v>12.007409605023099</v>
      </c>
      <c r="J452">
        <f>(Table2[[#This Row],[1M Return vs Nifty]]-AVERAGE(Table2[1M Return vs Nifty]))/_xlfn.STDEV.P(Table2[1M Return vs Nifty])</f>
        <v>1.4454414096195927</v>
      </c>
      <c r="K452">
        <v>4.0303839260981</v>
      </c>
      <c r="L452">
        <f>(Table2[[#This Row],[6M Return vs Nifty]]-AVERAGE(Table2[6M Return vs Nifty]))/_xlfn.STDEV.P(Table2[6M Return vs Nifty])</f>
        <v>-6.4965727720122046E-2</v>
      </c>
      <c r="M452">
        <v>4.3988550168024902</v>
      </c>
      <c r="N452">
        <f>(Table2[[#This Row],[1W Return vs Nifty]]-AVERAGE(Table2[1W Return vs Nifty]))/_xlfn.STDEV.P(Table2[1W Return vs Nifty])</f>
        <v>0.64953194350586374</v>
      </c>
      <c r="O452">
        <v>331.16</v>
      </c>
      <c r="P452">
        <v>331.72207754218903</v>
      </c>
      <c r="Q452">
        <v>330.94014611148998</v>
      </c>
      <c r="R452">
        <v>51.111293857502197</v>
      </c>
      <c r="S452" s="1">
        <f>(Table2[[#This Row],[Close Price]]-Table2[[#This Row],[20D EMA]])/Table2[[#This Row],[20D EMA]]</f>
        <v>1.1746587752143937E-2</v>
      </c>
      <c r="T452" s="1">
        <f>(Table2[[#This Row],[Close Price]]-Table2[[#This Row],[50D EMA]])/Table2[[#This Row],[50D EMA]]</f>
        <v>1.0032260989284723E-2</v>
      </c>
      <c r="U452" s="1">
        <f>(Table2[[#This Row],[Close Price]]-Table2[[#This Row],[200D EMA]])/Table2[[#This Row],[200D EMA]]</f>
        <v>1.2418722650607244E-2</v>
      </c>
      <c r="V452">
        <v>1.0743309516558099</v>
      </c>
      <c r="W452">
        <v>331.2</v>
      </c>
      <c r="X452">
        <v>350.8</v>
      </c>
      <c r="Y452">
        <v>331.2</v>
      </c>
      <c r="Z452">
        <v>356.2</v>
      </c>
      <c r="AA452">
        <v>331.2</v>
      </c>
      <c r="AB452">
        <v>358</v>
      </c>
      <c r="AC452" s="1">
        <f>(Table2[[#This Row],[Close Price]]/Table2[[#This Row],[Day Low]])-1</f>
        <v>1.162439613526578E-2</v>
      </c>
      <c r="AD452" s="1">
        <f>(Table2[[#This Row],[Day High]]/Table2[[#This Row],[Close Price]])-1</f>
        <v>4.7007909267273496E-2</v>
      </c>
      <c r="AE452" s="1">
        <f>(Table2[[#This Row],[Close Price]]/Table2[[#This Row],[Current Week Low]])-1</f>
        <v>1.162439613526578E-2</v>
      </c>
      <c r="AF452" s="1">
        <f>(Table2[[#This Row],[Current Week High]]/Table2[[#This Row],[Close Price]])-1</f>
        <v>6.312490673033877E-2</v>
      </c>
      <c r="AG452" s="1">
        <f>(Table2[[#This Row],[Close Price]]/Table2[[#This Row],[Current Month Low]])-1</f>
        <v>1.162439613526578E-2</v>
      </c>
      <c r="AH452" s="1">
        <f>(Table2[[#This Row],[Current Month High]]/Table2[[#This Row],[Close Price]])-1</f>
        <v>6.8497239218027195E-2</v>
      </c>
      <c r="AI452">
        <v>34.875391732577199</v>
      </c>
      <c r="AJ452">
        <v>42.392690182745397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0.09</v>
      </c>
      <c r="AM452" t="s">
        <v>3180</v>
      </c>
      <c r="AN452">
        <v>14.35</v>
      </c>
      <c r="AO452" t="s">
        <v>3180</v>
      </c>
      <c r="AP452">
        <v>1.014248919399E-2</v>
      </c>
      <c r="AQ452">
        <f>(Table2[[#This Row],[Sharpe Ratio]]-AVERAGE(Table2[Sharpe Ratio]))/_xlfn.STDEV.P(Table2[Sharpe Ratio])</f>
        <v>-0.5599466220487026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471</v>
      </c>
      <c r="AT452">
        <f>_xlfn.RANK.AVG(Table2[[#This Row],[6M Return vs Nifty Z-Score]],Table2[6M Return vs Nifty Z-Score])</f>
        <v>329</v>
      </c>
      <c r="AU452">
        <f>_xlfn.RANK.AVG(Table2[[#This Row],[Sharpe Ratio Z-Score]],Table2[Sharpe Ratio Z-Score])</f>
        <v>486</v>
      </c>
      <c r="AV452">
        <f>(Table2[[#This Row],[Rank 1Y]]+Table2[[#This Row],[Rank 6M]]+Table2[[#This Row],[Rank Sharpe]])/3</f>
        <v>428.66666666666669</v>
      </c>
    </row>
    <row r="453" spans="1:48" x14ac:dyDescent="0.3">
      <c r="A453" t="s">
        <v>383</v>
      </c>
      <c r="B453" t="s">
        <v>384</v>
      </c>
      <c r="C453" t="s">
        <v>3143</v>
      </c>
      <c r="D453" t="s">
        <v>284</v>
      </c>
      <c r="E453">
        <v>59596.615032399997</v>
      </c>
      <c r="F453">
        <v>6988</v>
      </c>
      <c r="G453">
        <v>-7.9565630320957901</v>
      </c>
      <c r="H453">
        <f>(Table2[[#This Row],[1Y Return vs Nifty]]-AVERAGE(Table2[1Y Return vs Nifty]))/_xlfn.STDEV.P(Table2[1Y Return vs Nifty])</f>
        <v>-0.49264902154937945</v>
      </c>
      <c r="I453">
        <v>-6.5884663093646498</v>
      </c>
      <c r="J453">
        <f>(Table2[[#This Row],[1M Return vs Nifty]]-AVERAGE(Table2[1M Return vs Nifty]))/_xlfn.STDEV.P(Table2[1M Return vs Nifty])</f>
        <v>-0.61155874274874278</v>
      </c>
      <c r="K453">
        <v>-20.153920630941599</v>
      </c>
      <c r="L453">
        <f>(Table2[[#This Row],[6M Return vs Nifty]]-AVERAGE(Table2[6M Return vs Nifty]))/_xlfn.STDEV.P(Table2[6M Return vs Nifty])</f>
        <v>-0.8790941555977918</v>
      </c>
      <c r="M453">
        <v>-4.36573112467328</v>
      </c>
      <c r="N453">
        <f>(Table2[[#This Row],[1W Return vs Nifty]]-AVERAGE(Table2[1W Return vs Nifty]))/_xlfn.STDEV.P(Table2[1W Return vs Nifty])</f>
        <v>-1.1375967389343078</v>
      </c>
      <c r="O453">
        <v>7729.69</v>
      </c>
      <c r="P453">
        <v>7880.0023506232401</v>
      </c>
      <c r="Q453">
        <v>7475.5290315202601</v>
      </c>
      <c r="R453">
        <v>21.135403084418499</v>
      </c>
      <c r="S453" s="1">
        <f>(Table2[[#This Row],[Close Price]]-Table2[[#This Row],[20D EMA]])/Table2[[#This Row],[20D EMA]]</f>
        <v>-9.5953395284933754E-2</v>
      </c>
      <c r="T453" s="1">
        <f>(Table2[[#This Row],[Close Price]]-Table2[[#This Row],[50D EMA]])/Table2[[#This Row],[50D EMA]]</f>
        <v>-0.11319823407827923</v>
      </c>
      <c r="U453" s="1">
        <f>(Table2[[#This Row],[Close Price]]-Table2[[#This Row],[200D EMA]])/Table2[[#This Row],[200D EMA]]</f>
        <v>-6.5216659511937419E-2</v>
      </c>
      <c r="V453">
        <v>0.53551221651860004</v>
      </c>
      <c r="W453">
        <v>6888.15</v>
      </c>
      <c r="X453">
        <v>7395</v>
      </c>
      <c r="Y453">
        <v>6888.15</v>
      </c>
      <c r="Z453">
        <v>7538.45</v>
      </c>
      <c r="AA453">
        <v>6888.15</v>
      </c>
      <c r="AB453">
        <v>8040</v>
      </c>
      <c r="AC453" s="1">
        <f>(Table2[[#This Row],[Close Price]]/Table2[[#This Row],[Day Low]])-1</f>
        <v>1.4495909641921267E-2</v>
      </c>
      <c r="AD453" s="1">
        <f>(Table2[[#This Row],[Day High]]/Table2[[#This Row],[Close Price]])-1</f>
        <v>5.824270177447044E-2</v>
      </c>
      <c r="AE453" s="1">
        <f>(Table2[[#This Row],[Close Price]]/Table2[[#This Row],[Current Week Low]])-1</f>
        <v>1.4495909641921267E-2</v>
      </c>
      <c r="AF453" s="1">
        <f>(Table2[[#This Row],[Current Week High]]/Table2[[#This Row],[Close Price]])-1</f>
        <v>7.8770749856897471E-2</v>
      </c>
      <c r="AG453" s="1">
        <f>(Table2[[#This Row],[Close Price]]/Table2[[#This Row],[Current Month Low]])-1</f>
        <v>1.4495909641921267E-2</v>
      </c>
      <c r="AH453" s="1">
        <f>(Table2[[#This Row],[Current Month High]]/Table2[[#This Row],[Close Price]])-1</f>
        <v>0.15054378935317692</v>
      </c>
      <c r="AI453">
        <v>42.173010875787</v>
      </c>
      <c r="AJ453">
        <v>31.230046948356801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0.11</v>
      </c>
      <c r="AM453" t="s">
        <v>3180</v>
      </c>
      <c r="AN453">
        <v>-8.5500000000000007</v>
      </c>
      <c r="AO453" t="s">
        <v>3181</v>
      </c>
      <c r="AP453">
        <v>0.116172832948787</v>
      </c>
      <c r="AQ453">
        <f>(Table2[[#This Row],[Sharpe Ratio]]-AVERAGE(Table2[Sharpe Ratio]))/_xlfn.STDEV.P(Table2[Sharpe Ratio])</f>
        <v>0.6906707886468032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483</v>
      </c>
      <c r="AT453">
        <f>_xlfn.RANK.AVG(Table2[[#This Row],[6M Return vs Nifty Z-Score]],Table2[6M Return vs Nifty Z-Score])</f>
        <v>634</v>
      </c>
      <c r="AU453">
        <f>_xlfn.RANK.AVG(Table2[[#This Row],[Sharpe Ratio Z-Score]],Table2[Sharpe Ratio Z-Score])</f>
        <v>170</v>
      </c>
      <c r="AV453">
        <f>(Table2[[#This Row],[Rank 1Y]]+Table2[[#This Row],[Rank 6M]]+Table2[[#This Row],[Rank Sharpe]])/3</f>
        <v>429</v>
      </c>
    </row>
    <row r="454" spans="1:48" x14ac:dyDescent="0.3">
      <c r="A454" t="s">
        <v>1444</v>
      </c>
      <c r="B454" t="s">
        <v>1445</v>
      </c>
      <c r="C454" t="s">
        <v>3129</v>
      </c>
      <c r="D454" t="s">
        <v>569</v>
      </c>
      <c r="E454">
        <v>7117.3780124000004</v>
      </c>
      <c r="F454">
        <v>661.6</v>
      </c>
      <c r="G454">
        <v>-0.85760669150065605</v>
      </c>
      <c r="H454">
        <f>(Table2[[#This Row],[1Y Return vs Nifty]]-AVERAGE(Table2[1Y Return vs Nifty]))/_xlfn.STDEV.P(Table2[1Y Return vs Nifty])</f>
        <v>-0.35710141832374975</v>
      </c>
      <c r="I454">
        <v>-4.9286168097254297</v>
      </c>
      <c r="J454">
        <f>(Table2[[#This Row],[1M Return vs Nifty]]-AVERAGE(Table2[1M Return vs Nifty]))/_xlfn.STDEV.P(Table2[1M Return vs Nifty])</f>
        <v>-0.42795294276463408</v>
      </c>
      <c r="K454">
        <v>5.3582569610455799</v>
      </c>
      <c r="L454">
        <f>(Table2[[#This Row],[6M Return vs Nifty]]-AVERAGE(Table2[6M Return vs Nifty]))/_xlfn.STDEV.P(Table2[6M Return vs Nifty])</f>
        <v>-2.0264868788527866E-2</v>
      </c>
      <c r="M454">
        <v>-2.4555102515931901</v>
      </c>
      <c r="N454">
        <f>(Table2[[#This Row],[1W Return vs Nifty]]-AVERAGE(Table2[1W Return vs Nifty]))/_xlfn.STDEV.P(Table2[1W Return vs Nifty])</f>
        <v>-0.74809625859531015</v>
      </c>
      <c r="O454">
        <v>695.88</v>
      </c>
      <c r="P454">
        <v>710.17776648153904</v>
      </c>
      <c r="Q454">
        <v>659.76559255423797</v>
      </c>
      <c r="R454">
        <v>30.494993825744899</v>
      </c>
      <c r="S454" s="1">
        <f>(Table2[[#This Row],[Close Price]]-Table2[[#This Row],[20D EMA]])/Table2[[#This Row],[20D EMA]]</f>
        <v>-4.9261366902339447E-2</v>
      </c>
      <c r="T454" s="1">
        <f>(Table2[[#This Row],[Close Price]]-Table2[[#This Row],[50D EMA]])/Table2[[#This Row],[50D EMA]]</f>
        <v>-6.8402263171669975E-2</v>
      </c>
      <c r="U454" s="1">
        <f>(Table2[[#This Row],[Close Price]]-Table2[[#This Row],[200D EMA]])/Table2[[#This Row],[200D EMA]]</f>
        <v>2.7803927129031827E-3</v>
      </c>
      <c r="V454">
        <v>0.42947086732235401</v>
      </c>
      <c r="W454">
        <v>660</v>
      </c>
      <c r="X454">
        <v>677.45</v>
      </c>
      <c r="Y454">
        <v>660</v>
      </c>
      <c r="Z454">
        <v>702.65</v>
      </c>
      <c r="AA454">
        <v>660</v>
      </c>
      <c r="AB454">
        <v>719.9</v>
      </c>
      <c r="AC454" s="1">
        <f>(Table2[[#This Row],[Close Price]]/Table2[[#This Row],[Day Low]])-1</f>
        <v>2.4242424242424399E-3</v>
      </c>
      <c r="AD454" s="1">
        <f>(Table2[[#This Row],[Day High]]/Table2[[#This Row],[Close Price]])-1</f>
        <v>2.3957073760580538E-2</v>
      </c>
      <c r="AE454" s="1">
        <f>(Table2[[#This Row],[Close Price]]/Table2[[#This Row],[Current Week Low]])-1</f>
        <v>2.4242424242424399E-3</v>
      </c>
      <c r="AF454" s="1">
        <f>(Table2[[#This Row],[Current Week High]]/Table2[[#This Row],[Close Price]])-1</f>
        <v>6.2046553808947857E-2</v>
      </c>
      <c r="AG454" s="1">
        <f>(Table2[[#This Row],[Close Price]]/Table2[[#This Row],[Current Month Low]])-1</f>
        <v>2.4242424242424399E-3</v>
      </c>
      <c r="AH454" s="1">
        <f>(Table2[[#This Row],[Current Month High]]/Table2[[#This Row],[Close Price]])-1</f>
        <v>8.8119709794437728E-2</v>
      </c>
      <c r="AI454">
        <v>20.767835550181299</v>
      </c>
      <c r="AJ454">
        <v>27.439083116632901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-0.12</v>
      </c>
      <c r="AM454" t="s">
        <v>3181</v>
      </c>
      <c r="AN454">
        <v>-1.32</v>
      </c>
      <c r="AO454" t="s">
        <v>3181</v>
      </c>
      <c r="AQ454">
        <f>(Table2[[#This Row],[Sharpe Ratio]]-AVERAGE(Table2[Sharpe Ratio]))/_xlfn.STDEV.P(Table2[Sharpe Ratio])</f>
        <v>-0.67957627828303946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437</v>
      </c>
      <c r="AT454">
        <f>_xlfn.RANK.AVG(Table2[[#This Row],[6M Return vs Nifty Z-Score]],Table2[6M Return vs Nifty Z-Score])</f>
        <v>314</v>
      </c>
      <c r="AU454">
        <f>_xlfn.RANK.AVG(Table2[[#This Row],[Sharpe Ratio Z-Score]],Table2[Sharpe Ratio Z-Score])</f>
        <v>538</v>
      </c>
      <c r="AV454">
        <f>(Table2[[#This Row],[Rank 1Y]]+Table2[[#This Row],[Rank 6M]]+Table2[[#This Row],[Rank Sharpe]])/3</f>
        <v>429.66666666666669</v>
      </c>
    </row>
    <row r="455" spans="1:48" x14ac:dyDescent="0.3">
      <c r="A455" t="s">
        <v>1105</v>
      </c>
      <c r="B455" t="s">
        <v>1106</v>
      </c>
      <c r="C455" t="s">
        <v>3133</v>
      </c>
      <c r="D455" t="s">
        <v>248</v>
      </c>
      <c r="E455">
        <v>11147.056866479999</v>
      </c>
      <c r="F455">
        <v>2174.3000000000002</v>
      </c>
      <c r="G455">
        <v>11.9841361210289</v>
      </c>
      <c r="H455">
        <f>(Table2[[#This Row],[1Y Return vs Nifty]]-AVERAGE(Table2[1Y Return vs Nifty]))/_xlfn.STDEV.P(Table2[1Y Return vs Nifty])</f>
        <v>-0.11190094434359681</v>
      </c>
      <c r="I455">
        <v>-1.4469874744795099</v>
      </c>
      <c r="J455">
        <f>(Table2[[#This Row],[1M Return vs Nifty]]-AVERAGE(Table2[1M Return vs Nifty]))/_xlfn.STDEV.P(Table2[1M Return vs Nifty])</f>
        <v>-4.2829267705592609E-2</v>
      </c>
      <c r="K455">
        <v>10.4598889695145</v>
      </c>
      <c r="L455">
        <f>(Table2[[#This Row],[6M Return vs Nifty]]-AVERAGE(Table2[6M Return vs Nifty]))/_xlfn.STDEV.P(Table2[6M Return vs Nifty])</f>
        <v>0.15147393961380889</v>
      </c>
      <c r="M455">
        <v>4.4602798538137902</v>
      </c>
      <c r="N455">
        <f>(Table2[[#This Row],[1W Return vs Nifty]]-AVERAGE(Table2[1W Return vs Nifty]))/_xlfn.STDEV.P(Table2[1W Return vs Nifty])</f>
        <v>0.66205667499519605</v>
      </c>
      <c r="O455">
        <v>2155.86</v>
      </c>
      <c r="P455">
        <v>2152.1920798772599</v>
      </c>
      <c r="Q455">
        <v>1969.98549378197</v>
      </c>
      <c r="R455">
        <v>55.956525327046201</v>
      </c>
      <c r="S455" s="1">
        <f>(Table2[[#This Row],[Close Price]]-Table2[[#This Row],[20D EMA]])/Table2[[#This Row],[20D EMA]]</f>
        <v>8.553431113337626E-3</v>
      </c>
      <c r="T455" s="1">
        <f>(Table2[[#This Row],[Close Price]]-Table2[[#This Row],[50D EMA]])/Table2[[#This Row],[50D EMA]]</f>
        <v>1.0272280215807292E-2</v>
      </c>
      <c r="U455" s="1">
        <f>(Table2[[#This Row],[Close Price]]-Table2[[#This Row],[200D EMA]])/Table2[[#This Row],[200D EMA]]</f>
        <v>0.10371371102118523</v>
      </c>
      <c r="V455">
        <v>1.01066075810505</v>
      </c>
      <c r="W455">
        <v>2142</v>
      </c>
      <c r="X455">
        <v>2235.9499999999998</v>
      </c>
      <c r="Y455">
        <v>2082.1</v>
      </c>
      <c r="Z455">
        <v>2235.9499999999998</v>
      </c>
      <c r="AA455">
        <v>2082.1</v>
      </c>
      <c r="AB455">
        <v>2235.9499999999998</v>
      </c>
      <c r="AC455" s="1">
        <f>(Table2[[#This Row],[Close Price]]/Table2[[#This Row],[Day Low]])-1</f>
        <v>1.5079365079365248E-2</v>
      </c>
      <c r="AD455" s="1">
        <f>(Table2[[#This Row],[Day High]]/Table2[[#This Row],[Close Price]])-1</f>
        <v>2.835395299636656E-2</v>
      </c>
      <c r="AE455" s="1">
        <f>(Table2[[#This Row],[Close Price]]/Table2[[#This Row],[Current Week Low]])-1</f>
        <v>4.4282215071322462E-2</v>
      </c>
      <c r="AF455" s="1">
        <f>(Table2[[#This Row],[Current Week High]]/Table2[[#This Row],[Close Price]])-1</f>
        <v>2.835395299636656E-2</v>
      </c>
      <c r="AG455" s="1">
        <f>(Table2[[#This Row],[Close Price]]/Table2[[#This Row],[Current Month Low]])-1</f>
        <v>4.4282215071322462E-2</v>
      </c>
      <c r="AH455" s="1">
        <f>(Table2[[#This Row],[Current Month High]]/Table2[[#This Row],[Close Price]])-1</f>
        <v>2.835395299636656E-2</v>
      </c>
      <c r="AI455">
        <v>6.62282113783745</v>
      </c>
      <c r="AJ455">
        <v>49.951724137931002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0.05</v>
      </c>
      <c r="AM455" t="s">
        <v>3180</v>
      </c>
      <c r="AN455">
        <v>3.27</v>
      </c>
      <c r="AO455" t="s">
        <v>3180</v>
      </c>
      <c r="AP455">
        <v>-6.6878675573572993E-2</v>
      </c>
      <c r="AQ455">
        <f>(Table2[[#This Row],[Sharpe Ratio]]-AVERAGE(Table2[Sharpe Ratio]))/_xlfn.STDEV.P(Table2[Sharpe Ratio])</f>
        <v>-1.4684036376471614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-0.80960323508734577</v>
      </c>
      <c r="AS455">
        <f>_xlfn.RANK.AVG(Table2[[#This Row],[1Y Return vs Nifty Z-Score]],Table2[1Y Return vs Nifty Z-Score])</f>
        <v>334</v>
      </c>
      <c r="AT455">
        <f>_xlfn.RANK.AVG(Table2[[#This Row],[6M Return vs Nifty Z-Score]],Table2[6M Return vs Nifty Z-Score])</f>
        <v>268</v>
      </c>
      <c r="AU455">
        <f>_xlfn.RANK.AVG(Table2[[#This Row],[Sharpe Ratio Z-Score]],Table2[Sharpe Ratio Z-Score])</f>
        <v>689</v>
      </c>
      <c r="AV455">
        <f>(Table2[[#This Row],[Rank 1Y]]+Table2[[#This Row],[Rank 6M]]+Table2[[#This Row],[Rank Sharpe]])/3</f>
        <v>430.33333333333331</v>
      </c>
    </row>
    <row r="456" spans="1:48" x14ac:dyDescent="0.3">
      <c r="A456" t="s">
        <v>1073</v>
      </c>
      <c r="B456" t="s">
        <v>1074</v>
      </c>
      <c r="C456" t="s">
        <v>3132</v>
      </c>
      <c r="D456" t="s">
        <v>308</v>
      </c>
      <c r="E456">
        <v>11892.67644046</v>
      </c>
      <c r="F456">
        <v>509.35</v>
      </c>
      <c r="G456">
        <v>55.216765168310303</v>
      </c>
      <c r="H456">
        <f>(Table2[[#This Row],[1Y Return vs Nifty]]-AVERAGE(Table2[1Y Return vs Nifty]))/_xlfn.STDEV.P(Table2[1Y Return vs Nifty])</f>
        <v>0.71358367161200165</v>
      </c>
      <c r="I456">
        <v>-2.1750993361609301</v>
      </c>
      <c r="J456">
        <f>(Table2[[#This Row],[1M Return vs Nifty]]-AVERAGE(Table2[1M Return vs Nifty]))/_xlfn.STDEV.P(Table2[1M Return vs Nifty])</f>
        <v>-0.12337004014971681</v>
      </c>
      <c r="K456">
        <v>-34.358083543371102</v>
      </c>
      <c r="L456">
        <f>(Table2[[#This Row],[6M Return vs Nifty]]-AVERAGE(Table2[6M Return vs Nifty]))/_xlfn.STDEV.P(Table2[6M Return vs Nifty])</f>
        <v>-1.3572560474950892</v>
      </c>
      <c r="M456">
        <v>-6.1342814998437198</v>
      </c>
      <c r="N456">
        <f>(Table2[[#This Row],[1W Return vs Nifty]]-AVERAGE(Table2[1W Return vs Nifty]))/_xlfn.STDEV.P(Table2[1W Return vs Nifty])</f>
        <v>-1.4982101268101713</v>
      </c>
      <c r="O456">
        <v>573.45000000000005</v>
      </c>
      <c r="P456">
        <v>606.10021368993205</v>
      </c>
      <c r="Q456">
        <v>602.51156730323703</v>
      </c>
      <c r="R456">
        <v>23.263655162890601</v>
      </c>
      <c r="S456" s="1">
        <f>(Table2[[#This Row],[Close Price]]-Table2[[#This Row],[20D EMA]])/Table2[[#This Row],[20D EMA]]</f>
        <v>-0.11177957973668153</v>
      </c>
      <c r="T456" s="1">
        <f>(Table2[[#This Row],[Close Price]]-Table2[[#This Row],[50D EMA]])/Table2[[#This Row],[50D EMA]]</f>
        <v>-0.15962742052327897</v>
      </c>
      <c r="U456" s="1">
        <f>(Table2[[#This Row],[Close Price]]-Table2[[#This Row],[200D EMA]])/Table2[[#This Row],[200D EMA]]</f>
        <v>-0.15462203940783412</v>
      </c>
      <c r="V456">
        <v>0.43100987350451397</v>
      </c>
      <c r="W456">
        <v>509.35</v>
      </c>
      <c r="X456">
        <v>539</v>
      </c>
      <c r="Y456">
        <v>509.35</v>
      </c>
      <c r="Z456">
        <v>556.45000000000005</v>
      </c>
      <c r="AA456">
        <v>509.35</v>
      </c>
      <c r="AB456">
        <v>603.35</v>
      </c>
      <c r="AC456" s="1">
        <f>(Table2[[#This Row],[Close Price]]/Table2[[#This Row],[Day Low]])-1</f>
        <v>0</v>
      </c>
      <c r="AD456" s="1">
        <f>(Table2[[#This Row],[Day High]]/Table2[[#This Row],[Close Price]])-1</f>
        <v>5.8211445960537844E-2</v>
      </c>
      <c r="AE456" s="1">
        <f>(Table2[[#This Row],[Close Price]]/Table2[[#This Row],[Current Week Low]])-1</f>
        <v>0</v>
      </c>
      <c r="AF456" s="1">
        <f>(Table2[[#This Row],[Current Week High]]/Table2[[#This Row],[Close Price]])-1</f>
        <v>9.247079611269271E-2</v>
      </c>
      <c r="AG456" s="1">
        <f>(Table2[[#This Row],[Close Price]]/Table2[[#This Row],[Current Month Low]])-1</f>
        <v>0</v>
      </c>
      <c r="AH456" s="1">
        <f>(Table2[[#This Row],[Current Month High]]/Table2[[#This Row],[Close Price]])-1</f>
        <v>0.18454893491705104</v>
      </c>
      <c r="AI456">
        <v>62.560125650338598</v>
      </c>
      <c r="AJ456">
        <v>84.280028943559998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-0.18</v>
      </c>
      <c r="AM456" t="s">
        <v>3181</v>
      </c>
      <c r="AN456">
        <v>-8.84</v>
      </c>
      <c r="AO456" t="s">
        <v>3181</v>
      </c>
      <c r="AP456">
        <v>2.4395146221707999E-2</v>
      </c>
      <c r="AQ456">
        <f>(Table2[[#This Row],[Sharpe Ratio]]-AVERAGE(Table2[Sharpe Ratio]))/_xlfn.STDEV.P(Table2[Sharpe Ratio])</f>
        <v>-0.39183794300153724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130</v>
      </c>
      <c r="AT456">
        <f>_xlfn.RANK.AVG(Table2[[#This Row],[6M Return vs Nifty Z-Score]],Table2[6M Return vs Nifty Z-Score])</f>
        <v>719</v>
      </c>
      <c r="AU456">
        <f>_xlfn.RANK.AVG(Table2[[#This Row],[Sharpe Ratio Z-Score]],Table2[Sharpe Ratio Z-Score])</f>
        <v>442</v>
      </c>
      <c r="AV456">
        <f>(Table2[[#This Row],[Rank 1Y]]+Table2[[#This Row],[Rank 6M]]+Table2[[#This Row],[Rank Sharpe]])/3</f>
        <v>430.33333333333331</v>
      </c>
    </row>
    <row r="457" spans="1:48" x14ac:dyDescent="0.3">
      <c r="A457" t="s">
        <v>1432</v>
      </c>
      <c r="B457" t="s">
        <v>1433</v>
      </c>
      <c r="C457" t="s">
        <v>3132</v>
      </c>
      <c r="D457" t="s">
        <v>48</v>
      </c>
      <c r="E457">
        <v>7239.1032142100003</v>
      </c>
      <c r="F457">
        <v>495.1</v>
      </c>
      <c r="G457">
        <v>9.4441788201515209</v>
      </c>
      <c r="H457">
        <f>(Table2[[#This Row],[1Y Return vs Nifty]]-AVERAGE(Table2[1Y Return vs Nifty]))/_xlfn.STDEV.P(Table2[1Y Return vs Nifty])</f>
        <v>-0.16039893586674311</v>
      </c>
      <c r="I457">
        <v>-2.0515337705193799</v>
      </c>
      <c r="J457">
        <f>(Table2[[#This Row],[1M Return vs Nifty]]-AVERAGE(Table2[1M Return vs Nifty]))/_xlfn.STDEV.P(Table2[1M Return vs Nifty])</f>
        <v>-0.10970171989837055</v>
      </c>
      <c r="K457">
        <v>3.0565741304266298</v>
      </c>
      <c r="L457">
        <f>(Table2[[#This Row],[6M Return vs Nifty]]-AVERAGE(Table2[6M Return vs Nifty]))/_xlfn.STDEV.P(Table2[6M Return vs Nifty])</f>
        <v>-9.7747577457914667E-2</v>
      </c>
      <c r="M457">
        <v>0.91061520646970895</v>
      </c>
      <c r="N457">
        <f>(Table2[[#This Row],[1W Return vs Nifty]]-AVERAGE(Table2[1W Return vs Nifty]))/_xlfn.STDEV.P(Table2[1W Return vs Nifty])</f>
        <v>-6.1731921741025812E-2</v>
      </c>
      <c r="O457">
        <v>495.02</v>
      </c>
      <c r="P457">
        <v>506.01455379321698</v>
      </c>
      <c r="Q457">
        <v>474.52157682939298</v>
      </c>
      <c r="R457">
        <v>51.906393622556003</v>
      </c>
      <c r="S457" s="1">
        <f>(Table2[[#This Row],[Close Price]]-Table2[[#This Row],[20D EMA]])/Table2[[#This Row],[20D EMA]]</f>
        <v>1.6160963193414597E-4</v>
      </c>
      <c r="T457" s="1">
        <f>(Table2[[#This Row],[Close Price]]-Table2[[#This Row],[50D EMA]])/Table2[[#This Row],[50D EMA]]</f>
        <v>-2.1569644017941012E-2</v>
      </c>
      <c r="U457" s="1">
        <f>(Table2[[#This Row],[Close Price]]-Table2[[#This Row],[200D EMA]])/Table2[[#This Row],[200D EMA]]</f>
        <v>4.336667535353339E-2</v>
      </c>
      <c r="V457">
        <v>0.33011646006148199</v>
      </c>
      <c r="W457">
        <v>480.9</v>
      </c>
      <c r="X457">
        <v>504.6</v>
      </c>
      <c r="Y457">
        <v>479.5</v>
      </c>
      <c r="Z457">
        <v>504.6</v>
      </c>
      <c r="AA457">
        <v>479.5</v>
      </c>
      <c r="AB457">
        <v>511.15</v>
      </c>
      <c r="AC457" s="1">
        <f>(Table2[[#This Row],[Close Price]]/Table2[[#This Row],[Day Low]])-1</f>
        <v>2.9527968392597304E-2</v>
      </c>
      <c r="AD457" s="1">
        <f>(Table2[[#This Row],[Day High]]/Table2[[#This Row],[Close Price]])-1</f>
        <v>1.9188042819632489E-2</v>
      </c>
      <c r="AE457" s="1">
        <f>(Table2[[#This Row],[Close Price]]/Table2[[#This Row],[Current Week Low]])-1</f>
        <v>3.2533889468196131E-2</v>
      </c>
      <c r="AF457" s="1">
        <f>(Table2[[#This Row],[Current Week High]]/Table2[[#This Row],[Close Price]])-1</f>
        <v>1.9188042819632489E-2</v>
      </c>
      <c r="AG457" s="1">
        <f>(Table2[[#This Row],[Close Price]]/Table2[[#This Row],[Current Month Low]])-1</f>
        <v>3.2533889468196131E-2</v>
      </c>
      <c r="AH457" s="1">
        <f>(Table2[[#This Row],[Current Month High]]/Table2[[#This Row],[Close Price]])-1</f>
        <v>3.2417693395273561E-2</v>
      </c>
      <c r="AI457">
        <v>18.763886083619401</v>
      </c>
      <c r="AJ457">
        <v>45.126777077531898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0.01</v>
      </c>
      <c r="AM457" t="s">
        <v>3180</v>
      </c>
      <c r="AN457">
        <v>6.03</v>
      </c>
      <c r="AO457" t="s">
        <v>3180</v>
      </c>
      <c r="AP457">
        <v>-1.8787356216595E-2</v>
      </c>
      <c r="AQ457">
        <f>(Table2[[#This Row],[Sharpe Ratio]]-AVERAGE(Table2[Sharpe Ratio]))/_xlfn.STDEV.P(Table2[Sharpe Ratio])</f>
        <v>-0.90117128546087066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355</v>
      </c>
      <c r="AT457">
        <f>_xlfn.RANK.AVG(Table2[[#This Row],[6M Return vs Nifty Z-Score]],Table2[6M Return vs Nifty Z-Score])</f>
        <v>338</v>
      </c>
      <c r="AU457">
        <f>_xlfn.RANK.AVG(Table2[[#This Row],[Sharpe Ratio Z-Score]],Table2[Sharpe Ratio Z-Score])</f>
        <v>600</v>
      </c>
      <c r="AV457">
        <f>(Table2[[#This Row],[Rank 1Y]]+Table2[[#This Row],[Rank 6M]]+Table2[[#This Row],[Rank Sharpe]])/3</f>
        <v>431</v>
      </c>
    </row>
    <row r="458" spans="1:48" x14ac:dyDescent="0.3">
      <c r="A458" t="s">
        <v>638</v>
      </c>
      <c r="B458" t="s">
        <v>639</v>
      </c>
      <c r="C458" t="s">
        <v>3135</v>
      </c>
      <c r="D458" t="s">
        <v>213</v>
      </c>
      <c r="E458">
        <v>28299.350814239999</v>
      </c>
      <c r="F458">
        <v>14919.85</v>
      </c>
      <c r="G458">
        <v>-33.7199621744222</v>
      </c>
      <c r="H458">
        <f>(Table2[[#This Row],[1Y Return vs Nifty]]-AVERAGE(Table2[1Y Return vs Nifty]))/_xlfn.STDEV.P(Table2[1Y Return vs Nifty])</f>
        <v>-0.98457583968146956</v>
      </c>
      <c r="I458">
        <v>1.05844998449552</v>
      </c>
      <c r="J458">
        <f>(Table2[[#This Row],[1M Return vs Nifty]]-AVERAGE(Table2[1M Return vs Nifty]))/_xlfn.STDEV.P(Table2[1M Return vs Nifty])</f>
        <v>0.23431203279499485</v>
      </c>
      <c r="K458">
        <v>5.50396440407581</v>
      </c>
      <c r="L458">
        <f>(Table2[[#This Row],[6M Return vs Nifty]]-AVERAGE(Table2[6M Return vs Nifty]))/_xlfn.STDEV.P(Table2[6M Return vs Nifty])</f>
        <v>-1.53598457292749E-2</v>
      </c>
      <c r="M458">
        <v>2.8091305775403201</v>
      </c>
      <c r="N458">
        <f>(Table2[[#This Row],[1W Return vs Nifty]]-AVERAGE(Table2[1W Return vs Nifty]))/_xlfn.STDEV.P(Table2[1W Return vs Nifty])</f>
        <v>0.32538176724857709</v>
      </c>
      <c r="O458">
        <v>14670.75</v>
      </c>
      <c r="P458">
        <v>15042.540882761999</v>
      </c>
      <c r="Q458">
        <v>15119.4080245322</v>
      </c>
      <c r="R458">
        <v>63.504588286014403</v>
      </c>
      <c r="S458" s="1">
        <f>(Table2[[#This Row],[Close Price]]-Table2[[#This Row],[20D EMA]])/Table2[[#This Row],[20D EMA]]</f>
        <v>1.6979363699879037E-2</v>
      </c>
      <c r="T458" s="1">
        <f>(Table2[[#This Row],[Close Price]]-Table2[[#This Row],[50D EMA]])/Table2[[#This Row],[50D EMA]]</f>
        <v>-8.1562605492132463E-3</v>
      </c>
      <c r="U458" s="1">
        <f>(Table2[[#This Row],[Close Price]]-Table2[[#This Row],[200D EMA]])/Table2[[#This Row],[200D EMA]]</f>
        <v>-1.3198798802731183E-2</v>
      </c>
      <c r="V458">
        <v>0.61360302511362996</v>
      </c>
      <c r="W458">
        <v>14600.1</v>
      </c>
      <c r="X458">
        <v>15290</v>
      </c>
      <c r="Y458">
        <v>14600.1</v>
      </c>
      <c r="Z458">
        <v>15290</v>
      </c>
      <c r="AA458">
        <v>14255</v>
      </c>
      <c r="AB458">
        <v>15290</v>
      </c>
      <c r="AC458" s="1">
        <f>(Table2[[#This Row],[Close Price]]/Table2[[#This Row],[Day Low]])-1</f>
        <v>2.1900534927842941E-2</v>
      </c>
      <c r="AD458" s="1">
        <f>(Table2[[#This Row],[Day High]]/Table2[[#This Row],[Close Price]])-1</f>
        <v>2.4809230655804093E-2</v>
      </c>
      <c r="AE458" s="1">
        <f>(Table2[[#This Row],[Close Price]]/Table2[[#This Row],[Current Week Low]])-1</f>
        <v>2.1900534927842941E-2</v>
      </c>
      <c r="AF458" s="1">
        <f>(Table2[[#This Row],[Current Week High]]/Table2[[#This Row],[Close Price]])-1</f>
        <v>2.4809230655804093E-2</v>
      </c>
      <c r="AG458" s="1">
        <f>(Table2[[#This Row],[Close Price]]/Table2[[#This Row],[Current Month Low]])-1</f>
        <v>4.6639775517362425E-2</v>
      </c>
      <c r="AH458" s="1">
        <f>(Table2[[#This Row],[Current Month High]]/Table2[[#This Row],[Close Price]])-1</f>
        <v>2.4809230655804093E-2</v>
      </c>
      <c r="AI458">
        <v>22.320264613920301</v>
      </c>
      <c r="AJ458">
        <v>14.9892100192678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7.0000000000000007E-2</v>
      </c>
      <c r="AM458" t="s">
        <v>3180</v>
      </c>
      <c r="AN458">
        <v>7.43</v>
      </c>
      <c r="AO458" t="s">
        <v>3180</v>
      </c>
      <c r="AP458">
        <v>6.3293224128059003E-2</v>
      </c>
      <c r="AQ458">
        <f>(Table2[[#This Row],[Sharpe Ratio]]-AVERAGE(Table2[Sharpe Ratio]))/_xlfn.STDEV.P(Table2[Sharpe Ratio])</f>
        <v>6.6961036135714705E-2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651</v>
      </c>
      <c r="AT458">
        <f>_xlfn.RANK.AVG(Table2[[#This Row],[6M Return vs Nifty Z-Score]],Table2[6M Return vs Nifty Z-Score])</f>
        <v>313</v>
      </c>
      <c r="AU458">
        <f>_xlfn.RANK.AVG(Table2[[#This Row],[Sharpe Ratio Z-Score]],Table2[Sharpe Ratio Z-Score])</f>
        <v>331</v>
      </c>
      <c r="AV458">
        <f>(Table2[[#This Row],[Rank 1Y]]+Table2[[#This Row],[Rank 6M]]+Table2[[#This Row],[Rank Sharpe]])/3</f>
        <v>431.66666666666669</v>
      </c>
    </row>
    <row r="459" spans="1:48" x14ac:dyDescent="0.3">
      <c r="A459" t="s">
        <v>1037</v>
      </c>
      <c r="B459" t="s">
        <v>1038</v>
      </c>
      <c r="C459" t="s">
        <v>3129</v>
      </c>
      <c r="D459" t="s">
        <v>24</v>
      </c>
      <c r="E459">
        <v>12898.060536256</v>
      </c>
      <c r="F459">
        <v>174.14</v>
      </c>
      <c r="G459">
        <v>-1.1359413848108499</v>
      </c>
      <c r="H459">
        <f>(Table2[[#This Row],[1Y Return vs Nifty]]-AVERAGE(Table2[1Y Return vs Nifty]))/_xlfn.STDEV.P(Table2[1Y Return vs Nifty])</f>
        <v>-0.36241594608848515</v>
      </c>
      <c r="I459">
        <v>17.327770283628698</v>
      </c>
      <c r="J459">
        <f>(Table2[[#This Row],[1M Return vs Nifty]]-AVERAGE(Table2[1M Return vs Nifty]))/_xlfn.STDEV.P(Table2[1M Return vs Nifty])</f>
        <v>2.0339580665886139</v>
      </c>
      <c r="K459">
        <v>7.6879276339267504</v>
      </c>
      <c r="L459">
        <f>(Table2[[#This Row],[6M Return vs Nifty]]-AVERAGE(Table2[6M Return vs Nifty]))/_xlfn.STDEV.P(Table2[6M Return vs Nifty])</f>
        <v>5.8160008714653127E-2</v>
      </c>
      <c r="M459">
        <v>-0.57866042551046903</v>
      </c>
      <c r="N459">
        <f>(Table2[[#This Row],[1W Return vs Nifty]]-AVERAGE(Table2[1W Return vs Nifty]))/_xlfn.STDEV.P(Table2[1W Return vs Nifty])</f>
        <v>-0.3654002473195847</v>
      </c>
      <c r="O459">
        <v>172.32</v>
      </c>
      <c r="P459">
        <v>167.94988710431201</v>
      </c>
      <c r="Q459">
        <v>158.39054590143701</v>
      </c>
      <c r="R459">
        <v>49.616153067959999</v>
      </c>
      <c r="S459" s="1">
        <f>(Table2[[#This Row],[Close Price]]-Table2[[#This Row],[20D EMA]])/Table2[[#This Row],[20D EMA]]</f>
        <v>1.0561745589600704E-2</v>
      </c>
      <c r="T459" s="1">
        <f>(Table2[[#This Row],[Close Price]]-Table2[[#This Row],[50D EMA]])/Table2[[#This Row],[50D EMA]]</f>
        <v>3.6856904177871561E-2</v>
      </c>
      <c r="U459" s="1">
        <f>(Table2[[#This Row],[Close Price]]-Table2[[#This Row],[200D EMA]])/Table2[[#This Row],[200D EMA]]</f>
        <v>9.9434306567536684E-2</v>
      </c>
      <c r="V459">
        <v>1.0476565874197099</v>
      </c>
      <c r="W459">
        <v>173.25</v>
      </c>
      <c r="X459">
        <v>176.5</v>
      </c>
      <c r="Y459">
        <v>173.25</v>
      </c>
      <c r="Z459">
        <v>178</v>
      </c>
      <c r="AA459">
        <v>173.25</v>
      </c>
      <c r="AB459">
        <v>182.24</v>
      </c>
      <c r="AC459" s="1">
        <f>(Table2[[#This Row],[Close Price]]/Table2[[#This Row],[Day Low]])-1</f>
        <v>5.1370851370851067E-3</v>
      </c>
      <c r="AD459" s="1">
        <f>(Table2[[#This Row],[Day High]]/Table2[[#This Row],[Close Price]])-1</f>
        <v>1.3552314229930085E-2</v>
      </c>
      <c r="AE459" s="1">
        <f>(Table2[[#This Row],[Close Price]]/Table2[[#This Row],[Current Week Low]])-1</f>
        <v>5.1370851370851067E-3</v>
      </c>
      <c r="AF459" s="1">
        <f>(Table2[[#This Row],[Current Week High]]/Table2[[#This Row],[Close Price]])-1</f>
        <v>2.2166073274376918E-2</v>
      </c>
      <c r="AG459" s="1">
        <f>(Table2[[#This Row],[Close Price]]/Table2[[#This Row],[Current Month Low]])-1</f>
        <v>5.1370851370851067E-3</v>
      </c>
      <c r="AH459" s="1">
        <f>(Table2[[#This Row],[Current Month High]]/Table2[[#This Row],[Close Price]])-1</f>
        <v>4.6514298840014012E-2</v>
      </c>
      <c r="AI459">
        <v>4.6514298840014003</v>
      </c>
      <c r="AJ459">
        <v>38.867623604465599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0.04</v>
      </c>
      <c r="AM459" t="s">
        <v>3180</v>
      </c>
      <c r="AN459">
        <v>1.84</v>
      </c>
      <c r="AO459" t="s">
        <v>3180</v>
      </c>
      <c r="AP459">
        <v>-6.0593407840890002E-3</v>
      </c>
      <c r="AQ459">
        <f>(Table2[[#This Row],[Sharpe Ratio]]-AVERAGE(Table2[Sharpe Ratio]))/_xlfn.STDEV.P(Table2[Sharpe Ratio])</f>
        <v>-0.75104560313445701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0.61325627876074007</v>
      </c>
      <c r="AS459">
        <f>_xlfn.RANK.AVG(Table2[[#This Row],[1Y Return vs Nifty Z-Score]],Table2[1Y Return vs Nifty Z-Score])</f>
        <v>438</v>
      </c>
      <c r="AT459">
        <f>_xlfn.RANK.AVG(Table2[[#This Row],[6M Return vs Nifty Z-Score]],Table2[6M Return vs Nifty Z-Score])</f>
        <v>283</v>
      </c>
      <c r="AU459">
        <f>_xlfn.RANK.AVG(Table2[[#This Row],[Sharpe Ratio Z-Score]],Table2[Sharpe Ratio Z-Score])</f>
        <v>577</v>
      </c>
      <c r="AV459">
        <f>(Table2[[#This Row],[Rank 1Y]]+Table2[[#This Row],[Rank 6M]]+Table2[[#This Row],[Rank Sharpe]])/3</f>
        <v>432.66666666666669</v>
      </c>
    </row>
    <row r="460" spans="1:48" x14ac:dyDescent="0.3">
      <c r="A460" t="s">
        <v>1478</v>
      </c>
      <c r="B460" t="s">
        <v>1479</v>
      </c>
      <c r="C460" t="s">
        <v>3132</v>
      </c>
      <c r="D460" t="s">
        <v>48</v>
      </c>
      <c r="E460">
        <v>6835.9800265550002</v>
      </c>
      <c r="F460">
        <v>183.67</v>
      </c>
      <c r="G460">
        <v>6.5722665044320703</v>
      </c>
      <c r="H460">
        <f>(Table2[[#This Row],[1Y Return vs Nifty]]-AVERAGE(Table2[1Y Return vs Nifty]))/_xlfn.STDEV.P(Table2[1Y Return vs Nifty])</f>
        <v>-0.21523528256236238</v>
      </c>
      <c r="I460">
        <v>1.7243179922049801</v>
      </c>
      <c r="J460">
        <f>(Table2[[#This Row],[1M Return vs Nifty]]-AVERAGE(Table2[1M Return vs Nifty]))/_xlfn.STDEV.P(Table2[1M Return vs Nifty])</f>
        <v>0.30796764329817211</v>
      </c>
      <c r="K460">
        <v>-17.6329624006848</v>
      </c>
      <c r="L460">
        <f>(Table2[[#This Row],[6M Return vs Nifty]]-AVERAGE(Table2[6M Return vs Nifty]))/_xlfn.STDEV.P(Table2[6M Return vs Nifty])</f>
        <v>-0.79422986868378909</v>
      </c>
      <c r="M460">
        <v>-2.83422556764797</v>
      </c>
      <c r="N460">
        <f>(Table2[[#This Row],[1W Return vs Nifty]]-AVERAGE(Table2[1W Return vs Nifty]))/_xlfn.STDEV.P(Table2[1W Return vs Nifty])</f>
        <v>-0.82531758917224163</v>
      </c>
      <c r="O460">
        <v>188.27</v>
      </c>
      <c r="P460">
        <v>189.627486392945</v>
      </c>
      <c r="Q460">
        <v>189.821408699843</v>
      </c>
      <c r="R460">
        <v>35.681376351175203</v>
      </c>
      <c r="S460" s="1">
        <f>(Table2[[#This Row],[Close Price]]-Table2[[#This Row],[20D EMA]])/Table2[[#This Row],[20D EMA]]</f>
        <v>-2.4432995166516293E-2</v>
      </c>
      <c r="T460" s="1">
        <f>(Table2[[#This Row],[Close Price]]-Table2[[#This Row],[50D EMA]])/Table2[[#This Row],[50D EMA]]</f>
        <v>-3.1416787229884731E-2</v>
      </c>
      <c r="U460" s="1">
        <f>(Table2[[#This Row],[Close Price]]-Table2[[#This Row],[200D EMA]])/Table2[[#This Row],[200D EMA]]</f>
        <v>-3.2406295696445882E-2</v>
      </c>
      <c r="V460">
        <v>0.69387351077729797</v>
      </c>
      <c r="W460">
        <v>181</v>
      </c>
      <c r="X460">
        <v>187.56</v>
      </c>
      <c r="Y460">
        <v>181</v>
      </c>
      <c r="Z460">
        <v>188.88</v>
      </c>
      <c r="AA460">
        <v>181</v>
      </c>
      <c r="AB460">
        <v>200</v>
      </c>
      <c r="AC460" s="1">
        <f>(Table2[[#This Row],[Close Price]]/Table2[[#This Row],[Day Low]])-1</f>
        <v>1.4751381215469594E-2</v>
      </c>
      <c r="AD460" s="1">
        <f>(Table2[[#This Row],[Day High]]/Table2[[#This Row],[Close Price]])-1</f>
        <v>2.1179288942124508E-2</v>
      </c>
      <c r="AE460" s="1">
        <f>(Table2[[#This Row],[Close Price]]/Table2[[#This Row],[Current Week Low]])-1</f>
        <v>1.4751381215469594E-2</v>
      </c>
      <c r="AF460" s="1">
        <f>(Table2[[#This Row],[Current Week High]]/Table2[[#This Row],[Close Price]])-1</f>
        <v>2.8366091359503409E-2</v>
      </c>
      <c r="AG460" s="1">
        <f>(Table2[[#This Row],[Close Price]]/Table2[[#This Row],[Current Month Low]])-1</f>
        <v>1.4751381215469594E-2</v>
      </c>
      <c r="AH460" s="1">
        <f>(Table2[[#This Row],[Current Month High]]/Table2[[#This Row],[Close Price]])-1</f>
        <v>8.8909457178635742E-2</v>
      </c>
      <c r="AI460">
        <v>35.732563837316903</v>
      </c>
      <c r="AJ460">
        <v>30.7725169099323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0.02</v>
      </c>
      <c r="AM460" t="s">
        <v>3180</v>
      </c>
      <c r="AN460">
        <v>4.3600000000000003</v>
      </c>
      <c r="AO460" t="s">
        <v>3180</v>
      </c>
      <c r="AP460">
        <v>6.7377099107350999E-2</v>
      </c>
      <c r="AQ460">
        <f>(Table2[[#This Row],[Sharpe Ratio]]-AVERAGE(Table2[Sharpe Ratio]))/_xlfn.STDEV.P(Table2[Sharpe Ratio])</f>
        <v>0.11512993733269165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382</v>
      </c>
      <c r="AT460">
        <f>_xlfn.RANK.AVG(Table2[[#This Row],[6M Return vs Nifty Z-Score]],Table2[6M Return vs Nifty Z-Score])</f>
        <v>600</v>
      </c>
      <c r="AU460">
        <f>_xlfn.RANK.AVG(Table2[[#This Row],[Sharpe Ratio Z-Score]],Table2[Sharpe Ratio Z-Score])</f>
        <v>316</v>
      </c>
      <c r="AV460">
        <f>(Table2[[#This Row],[Rank 1Y]]+Table2[[#This Row],[Rank 6M]]+Table2[[#This Row],[Rank Sharpe]])/3</f>
        <v>432.66666666666669</v>
      </c>
    </row>
    <row r="461" spans="1:48" x14ac:dyDescent="0.3">
      <c r="A461" t="s">
        <v>38</v>
      </c>
      <c r="B461" t="s">
        <v>39</v>
      </c>
      <c r="C461" t="s">
        <v>3129</v>
      </c>
      <c r="D461" t="s">
        <v>40</v>
      </c>
      <c r="E461">
        <v>582627.16322761495</v>
      </c>
      <c r="F461">
        <v>921.15</v>
      </c>
      <c r="G461">
        <v>29.223359730628999</v>
      </c>
      <c r="H461">
        <f>(Table2[[#This Row],[1Y Return vs Nifty]]-AVERAGE(Table2[1Y Return vs Nifty]))/_xlfn.STDEV.P(Table2[1Y Return vs Nifty])</f>
        <v>0.2172651090365941</v>
      </c>
      <c r="I461">
        <v>-3.85806492955858E-2</v>
      </c>
      <c r="J461">
        <f>(Table2[[#This Row],[1M Return vs Nifty]]-AVERAGE(Table2[1M Return vs Nifty]))/_xlfn.STDEV.P(Table2[1M Return vs Nifty])</f>
        <v>0.11296296640790972</v>
      </c>
      <c r="K461">
        <v>-4.9867480697945901</v>
      </c>
      <c r="L461">
        <f>(Table2[[#This Row],[6M Return vs Nifty]]-AVERAGE(Table2[6M Return vs Nifty]))/_xlfn.STDEV.P(Table2[6M Return vs Nifty])</f>
        <v>-0.36851398475051333</v>
      </c>
      <c r="M461">
        <v>0.83159150294943796</v>
      </c>
      <c r="N461">
        <f>(Table2[[#This Row],[1W Return vs Nifty]]-AVERAGE(Table2[1W Return vs Nifty]))/_xlfn.STDEV.P(Table2[1W Return vs Nifty])</f>
        <v>-7.7845121483044122E-2</v>
      </c>
      <c r="O461">
        <v>932.97</v>
      </c>
      <c r="P461">
        <v>966.83027495991405</v>
      </c>
      <c r="Q461">
        <v>961.03969447430404</v>
      </c>
      <c r="R461">
        <v>44.683472387286699</v>
      </c>
      <c r="S461" s="1">
        <f>(Table2[[#This Row],[Close Price]]-Table2[[#This Row],[20D EMA]])/Table2[[#This Row],[20D EMA]]</f>
        <v>-1.2669217659731877E-2</v>
      </c>
      <c r="T461" s="1">
        <f>(Table2[[#This Row],[Close Price]]-Table2[[#This Row],[50D EMA]])/Table2[[#This Row],[50D EMA]]</f>
        <v>-4.7247460224399809E-2</v>
      </c>
      <c r="U461" s="1">
        <f>(Table2[[#This Row],[Close Price]]-Table2[[#This Row],[200D EMA]])/Table2[[#This Row],[200D EMA]]</f>
        <v>-4.1506812573568079E-2</v>
      </c>
      <c r="V461">
        <v>0.67497077648584403</v>
      </c>
      <c r="W461">
        <v>918</v>
      </c>
      <c r="X461">
        <v>958</v>
      </c>
      <c r="Y461">
        <v>909</v>
      </c>
      <c r="Z461">
        <v>958</v>
      </c>
      <c r="AA461">
        <v>909</v>
      </c>
      <c r="AB461">
        <v>958</v>
      </c>
      <c r="AC461" s="1">
        <f>(Table2[[#This Row],[Close Price]]/Table2[[#This Row],[Day Low]])-1</f>
        <v>3.4313725490195957E-3</v>
      </c>
      <c r="AD461" s="1">
        <f>(Table2[[#This Row],[Day High]]/Table2[[#This Row],[Close Price]])-1</f>
        <v>4.0004342398089365E-2</v>
      </c>
      <c r="AE461" s="1">
        <f>(Table2[[#This Row],[Close Price]]/Table2[[#This Row],[Current Week Low]])-1</f>
        <v>1.3366336633663378E-2</v>
      </c>
      <c r="AF461" s="1">
        <f>(Table2[[#This Row],[Current Week High]]/Table2[[#This Row],[Close Price]])-1</f>
        <v>4.0004342398089365E-2</v>
      </c>
      <c r="AG461" s="1">
        <f>(Table2[[#This Row],[Close Price]]/Table2[[#This Row],[Current Month Low]])-1</f>
        <v>1.3366336633663378E-2</v>
      </c>
      <c r="AH461" s="1">
        <f>(Table2[[#This Row],[Current Month High]]/Table2[[#This Row],[Close Price]])-1</f>
        <v>4.0004342398089365E-2</v>
      </c>
      <c r="AI461">
        <v>32.6602616294848</v>
      </c>
      <c r="AJ461">
        <v>53.974091099038802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-0.13</v>
      </c>
      <c r="AM461" t="s">
        <v>3181</v>
      </c>
      <c r="AN461">
        <v>1.94</v>
      </c>
      <c r="AO461" t="s">
        <v>3180</v>
      </c>
      <c r="AP461">
        <v>-3.4708557167695997E-2</v>
      </c>
      <c r="AQ461">
        <f>(Table2[[#This Row],[Sharpe Ratio]]-AVERAGE(Table2[Sharpe Ratio]))/_xlfn.STDEV.P(Table2[Sharpe Ratio])</f>
        <v>-1.0889602749474574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237</v>
      </c>
      <c r="AT461">
        <f>_xlfn.RANK.AVG(Table2[[#This Row],[6M Return vs Nifty Z-Score]],Table2[6M Return vs Nifty Z-Score])</f>
        <v>425</v>
      </c>
      <c r="AU461">
        <f>_xlfn.RANK.AVG(Table2[[#This Row],[Sharpe Ratio Z-Score]],Table2[Sharpe Ratio Z-Score])</f>
        <v>638</v>
      </c>
      <c r="AV461">
        <f>(Table2[[#This Row],[Rank 1Y]]+Table2[[#This Row],[Rank 6M]]+Table2[[#This Row],[Rank Sharpe]])/3</f>
        <v>433.33333333333331</v>
      </c>
    </row>
    <row r="462" spans="1:48" x14ac:dyDescent="0.3">
      <c r="A462" t="s">
        <v>1320</v>
      </c>
      <c r="B462" t="s">
        <v>1321</v>
      </c>
      <c r="C462" t="s">
        <v>3143</v>
      </c>
      <c r="D462" t="s">
        <v>284</v>
      </c>
      <c r="E462">
        <v>8489.9731063700001</v>
      </c>
      <c r="F462">
        <v>687.85</v>
      </c>
      <c r="G462">
        <v>5.43921079681237</v>
      </c>
      <c r="H462">
        <f>(Table2[[#This Row],[1Y Return vs Nifty]]-AVERAGE(Table2[1Y Return vs Nifty]))/_xlfn.STDEV.P(Table2[1Y Return vs Nifty])</f>
        <v>-0.23686986912978658</v>
      </c>
      <c r="I462">
        <v>6.2360606634175602</v>
      </c>
      <c r="J462">
        <f>(Table2[[#This Row],[1M Return vs Nifty]]-AVERAGE(Table2[1M Return vs Nifty]))/_xlfn.STDEV.P(Table2[1M Return vs Nifty])</f>
        <v>0.80703826545426505</v>
      </c>
      <c r="K462">
        <v>0.212819467912371</v>
      </c>
      <c r="L462">
        <f>(Table2[[#This Row],[6M Return vs Nifty]]-AVERAGE(Table2[6M Return vs Nifty]))/_xlfn.STDEV.P(Table2[6M Return vs Nifty])</f>
        <v>-0.19347832328945488</v>
      </c>
      <c r="M462">
        <v>6.8048102564454203</v>
      </c>
      <c r="N462">
        <f>(Table2[[#This Row],[1W Return vs Nifty]]-AVERAGE(Table2[1W Return vs Nifty]))/_xlfn.STDEV.P(Table2[1W Return vs Nifty])</f>
        <v>1.1401143335956609</v>
      </c>
      <c r="O462">
        <v>667.04</v>
      </c>
      <c r="P462">
        <v>678.51734852054506</v>
      </c>
      <c r="Q462">
        <v>672.52975925430997</v>
      </c>
      <c r="R462">
        <v>66.918740815169798</v>
      </c>
      <c r="S462" s="1">
        <f>(Table2[[#This Row],[Close Price]]-Table2[[#This Row],[20D EMA]])/Table2[[#This Row],[20D EMA]]</f>
        <v>3.1197529383545305E-2</v>
      </c>
      <c r="T462" s="1">
        <f>(Table2[[#This Row],[Close Price]]-Table2[[#This Row],[50D EMA]])/Table2[[#This Row],[50D EMA]]</f>
        <v>1.3754477317056219E-2</v>
      </c>
      <c r="U462" s="1">
        <f>(Table2[[#This Row],[Close Price]]-Table2[[#This Row],[200D EMA]])/Table2[[#This Row],[200D EMA]]</f>
        <v>2.2780019077039641E-2</v>
      </c>
      <c r="V462">
        <v>0.77890080883406498</v>
      </c>
      <c r="W462">
        <v>670.3</v>
      </c>
      <c r="X462">
        <v>696.8</v>
      </c>
      <c r="Y462">
        <v>631</v>
      </c>
      <c r="Z462">
        <v>696.8</v>
      </c>
      <c r="AA462">
        <v>631</v>
      </c>
      <c r="AB462">
        <v>699</v>
      </c>
      <c r="AC462" s="1">
        <f>(Table2[[#This Row],[Close Price]]/Table2[[#This Row],[Day Low]])-1</f>
        <v>2.6182306429956892E-2</v>
      </c>
      <c r="AD462" s="1">
        <f>(Table2[[#This Row],[Day High]]/Table2[[#This Row],[Close Price]])-1</f>
        <v>1.3011557752416802E-2</v>
      </c>
      <c r="AE462" s="1">
        <f>(Table2[[#This Row],[Close Price]]/Table2[[#This Row],[Current Week Low]])-1</f>
        <v>9.009508716323289E-2</v>
      </c>
      <c r="AF462" s="1">
        <f>(Table2[[#This Row],[Current Week High]]/Table2[[#This Row],[Close Price]])-1</f>
        <v>1.3011557752416802E-2</v>
      </c>
      <c r="AG462" s="1">
        <f>(Table2[[#This Row],[Close Price]]/Table2[[#This Row],[Current Month Low]])-1</f>
        <v>9.009508716323289E-2</v>
      </c>
      <c r="AH462" s="1">
        <f>(Table2[[#This Row],[Current Month High]]/Table2[[#This Row],[Close Price]])-1</f>
        <v>1.6209929490441199E-2</v>
      </c>
      <c r="AI462">
        <v>21.785272951951701</v>
      </c>
      <c r="AJ462">
        <v>33.304263565891397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-0.04</v>
      </c>
      <c r="AM462" t="s">
        <v>3181</v>
      </c>
      <c r="AN462">
        <v>15.25</v>
      </c>
      <c r="AO462" t="s">
        <v>3180</v>
      </c>
      <c r="AQ462">
        <f>(Table2[[#This Row],[Sharpe Ratio]]-AVERAGE(Table2[Sharpe Ratio]))/_xlfn.STDEV.P(Table2[Sharpe Ratio])</f>
        <v>-0.67957627828303946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392</v>
      </c>
      <c r="AT462">
        <f>_xlfn.RANK.AVG(Table2[[#This Row],[6M Return vs Nifty Z-Score]],Table2[6M Return vs Nifty Z-Score])</f>
        <v>370</v>
      </c>
      <c r="AU462">
        <f>_xlfn.RANK.AVG(Table2[[#This Row],[Sharpe Ratio Z-Score]],Table2[Sharpe Ratio Z-Score])</f>
        <v>538</v>
      </c>
      <c r="AV462">
        <f>(Table2[[#This Row],[Rank 1Y]]+Table2[[#This Row],[Rank 6M]]+Table2[[#This Row],[Rank Sharpe]])/3</f>
        <v>433.33333333333331</v>
      </c>
    </row>
    <row r="463" spans="1:48" x14ac:dyDescent="0.3">
      <c r="A463" t="s">
        <v>1757</v>
      </c>
      <c r="B463" t="s">
        <v>1758</v>
      </c>
      <c r="C463" t="s">
        <v>3139</v>
      </c>
      <c r="D463" t="s">
        <v>262</v>
      </c>
      <c r="E463">
        <v>4509.8697411749999</v>
      </c>
      <c r="F463">
        <v>495.35</v>
      </c>
      <c r="G463">
        <v>3.0226376245400499</v>
      </c>
      <c r="H463">
        <f>(Table2[[#This Row],[1Y Return vs Nifty]]-AVERAGE(Table2[1Y Return vs Nifty]))/_xlfn.STDEV.P(Table2[1Y Return vs Nifty])</f>
        <v>-0.28301196182695187</v>
      </c>
      <c r="I463">
        <v>3.52581960060028</v>
      </c>
      <c r="J463">
        <f>(Table2[[#This Row],[1M Return vs Nifty]]-AVERAGE(Table2[1M Return vs Nifty]))/_xlfn.STDEV.P(Table2[1M Return vs Nifty])</f>
        <v>0.50724242336345626</v>
      </c>
      <c r="K463">
        <v>11.606493234690101</v>
      </c>
      <c r="L463">
        <f>(Table2[[#This Row],[6M Return vs Nifty]]-AVERAGE(Table2[6M Return vs Nifty]))/_xlfn.STDEV.P(Table2[6M Return vs Nifty])</f>
        <v>0.19007265662895328</v>
      </c>
      <c r="M463">
        <v>2.9781215030683001</v>
      </c>
      <c r="N463">
        <f>(Table2[[#This Row],[1W Return vs Nifty]]-AVERAGE(Table2[1W Return vs Nifty]))/_xlfn.STDEV.P(Table2[1W Return vs Nifty])</f>
        <v>0.35983958707123814</v>
      </c>
      <c r="O463">
        <v>500.54</v>
      </c>
      <c r="P463">
        <v>505.19856662326299</v>
      </c>
      <c r="Q463">
        <v>485.79153264375202</v>
      </c>
      <c r="R463">
        <v>44.772834372998901</v>
      </c>
      <c r="S463" s="1">
        <f>(Table2[[#This Row],[Close Price]]-Table2[[#This Row],[20D EMA]])/Table2[[#This Row],[20D EMA]]</f>
        <v>-1.0368801694170291E-2</v>
      </c>
      <c r="T463" s="1">
        <f>(Table2[[#This Row],[Close Price]]-Table2[[#This Row],[50D EMA]])/Table2[[#This Row],[50D EMA]]</f>
        <v>-1.9494446884698403E-2</v>
      </c>
      <c r="U463" s="1">
        <f>(Table2[[#This Row],[Close Price]]-Table2[[#This Row],[200D EMA]])/Table2[[#This Row],[200D EMA]]</f>
        <v>1.967606825962848E-2</v>
      </c>
      <c r="V463">
        <v>1.02720451327981</v>
      </c>
      <c r="W463">
        <v>495</v>
      </c>
      <c r="X463">
        <v>504.9</v>
      </c>
      <c r="Y463">
        <v>488</v>
      </c>
      <c r="Z463">
        <v>519</v>
      </c>
      <c r="AA463">
        <v>488</v>
      </c>
      <c r="AB463">
        <v>523.5</v>
      </c>
      <c r="AC463" s="1">
        <f>(Table2[[#This Row],[Close Price]]/Table2[[#This Row],[Day Low]])-1</f>
        <v>7.0707070707065611E-4</v>
      </c>
      <c r="AD463" s="1">
        <f>(Table2[[#This Row],[Day High]]/Table2[[#This Row],[Close Price]])-1</f>
        <v>1.927929746643775E-2</v>
      </c>
      <c r="AE463" s="1">
        <f>(Table2[[#This Row],[Close Price]]/Table2[[#This Row],[Current Week Low]])-1</f>
        <v>1.5061475409836156E-2</v>
      </c>
      <c r="AF463" s="1">
        <f>(Table2[[#This Row],[Current Week High]]/Table2[[#This Row],[Close Price]])-1</f>
        <v>4.7744019380236091E-2</v>
      </c>
      <c r="AG463" s="1">
        <f>(Table2[[#This Row],[Close Price]]/Table2[[#This Row],[Current Month Low]])-1</f>
        <v>1.5061475409836156E-2</v>
      </c>
      <c r="AH463" s="1">
        <f>(Table2[[#This Row],[Current Month High]]/Table2[[#This Row],[Close Price]])-1</f>
        <v>5.6828505097405779E-2</v>
      </c>
      <c r="AI463">
        <v>23.922479055213401</v>
      </c>
      <c r="AJ463">
        <v>37.559011385726102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0</v>
      </c>
      <c r="AM463" t="s">
        <v>3182</v>
      </c>
      <c r="AN463">
        <v>5.9</v>
      </c>
      <c r="AO463" t="s">
        <v>3180</v>
      </c>
      <c r="AP463">
        <v>-3.5994380038676999E-2</v>
      </c>
      <c r="AQ463">
        <f>(Table2[[#This Row],[Sharpe Ratio]]-AVERAGE(Table2[Sharpe Ratio]))/_xlfn.STDEV.P(Table2[Sharpe Ratio])</f>
        <v>-1.1041264284519496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407</v>
      </c>
      <c r="AT463">
        <f>_xlfn.RANK.AVG(Table2[[#This Row],[6M Return vs Nifty Z-Score]],Table2[6M Return vs Nifty Z-Score])</f>
        <v>251</v>
      </c>
      <c r="AU463">
        <f>_xlfn.RANK.AVG(Table2[[#This Row],[Sharpe Ratio Z-Score]],Table2[Sharpe Ratio Z-Score])</f>
        <v>642</v>
      </c>
      <c r="AV463">
        <f>(Table2[[#This Row],[Rank 1Y]]+Table2[[#This Row],[Rank 6M]]+Table2[[#This Row],[Rank Sharpe]])/3</f>
        <v>433.33333333333331</v>
      </c>
    </row>
    <row r="464" spans="1:48" x14ac:dyDescent="0.3">
      <c r="A464" t="s">
        <v>1055</v>
      </c>
      <c r="B464" t="s">
        <v>1056</v>
      </c>
      <c r="C464" t="s">
        <v>3135</v>
      </c>
      <c r="D464" t="s">
        <v>251</v>
      </c>
      <c r="E464">
        <v>12396.243305425</v>
      </c>
      <c r="F464">
        <v>1510.25</v>
      </c>
      <c r="G464">
        <v>5.5004282188616198</v>
      </c>
      <c r="H464">
        <f>(Table2[[#This Row],[1Y Return vs Nifty]]-AVERAGE(Table2[1Y Return vs Nifty]))/_xlfn.STDEV.P(Table2[1Y Return vs Nifty])</f>
        <v>-0.23570098254472949</v>
      </c>
      <c r="I464">
        <v>-6.2044616458196797</v>
      </c>
      <c r="J464">
        <f>(Table2[[#This Row],[1M Return vs Nifty]]-AVERAGE(Table2[1M Return vs Nifty]))/_xlfn.STDEV.P(Table2[1M Return vs Nifty])</f>
        <v>-0.56908170885914755</v>
      </c>
      <c r="K464">
        <v>-15.3481070720054</v>
      </c>
      <c r="L464">
        <f>(Table2[[#This Row],[6M Return vs Nifty]]-AVERAGE(Table2[6M Return vs Nifty]))/_xlfn.STDEV.P(Table2[6M Return vs Nifty])</f>
        <v>-0.71731363268955584</v>
      </c>
      <c r="M464">
        <v>-1.8447473074529099</v>
      </c>
      <c r="N464">
        <f>(Table2[[#This Row],[1W Return vs Nifty]]-AVERAGE(Table2[1W Return vs Nifty]))/_xlfn.STDEV.P(Table2[1W Return vs Nifty])</f>
        <v>-0.62355963381625223</v>
      </c>
      <c r="O464">
        <v>1619.69</v>
      </c>
      <c r="P464">
        <v>1641.0719797807501</v>
      </c>
      <c r="Q464">
        <v>1618.3762822782301</v>
      </c>
      <c r="R464">
        <v>23.534981329366602</v>
      </c>
      <c r="S464" s="1">
        <f>(Table2[[#This Row],[Close Price]]-Table2[[#This Row],[20D EMA]])/Table2[[#This Row],[20D EMA]]</f>
        <v>-6.7568485327439226E-2</v>
      </c>
      <c r="T464" s="1">
        <f>(Table2[[#This Row],[Close Price]]-Table2[[#This Row],[50D EMA]])/Table2[[#This Row],[50D EMA]]</f>
        <v>-7.9717392894751715E-2</v>
      </c>
      <c r="U464" s="1">
        <f>(Table2[[#This Row],[Close Price]]-Table2[[#This Row],[200D EMA]])/Table2[[#This Row],[200D EMA]]</f>
        <v>-6.6811583599098417E-2</v>
      </c>
      <c r="V464">
        <v>0.37678904273798702</v>
      </c>
      <c r="W464">
        <v>1496.5</v>
      </c>
      <c r="X464">
        <v>1582.85</v>
      </c>
      <c r="Y464">
        <v>1496.5</v>
      </c>
      <c r="Z464">
        <v>1590</v>
      </c>
      <c r="AA464">
        <v>1496.5</v>
      </c>
      <c r="AB464">
        <v>1665</v>
      </c>
      <c r="AC464" s="1">
        <f>(Table2[[#This Row],[Close Price]]/Table2[[#This Row],[Day Low]])-1</f>
        <v>9.1881055796858568E-3</v>
      </c>
      <c r="AD464" s="1">
        <f>(Table2[[#This Row],[Day High]]/Table2[[#This Row],[Close Price]])-1</f>
        <v>4.8071511339182305E-2</v>
      </c>
      <c r="AE464" s="1">
        <f>(Table2[[#This Row],[Close Price]]/Table2[[#This Row],[Current Week Low]])-1</f>
        <v>9.1881055796858568E-3</v>
      </c>
      <c r="AF464" s="1">
        <f>(Table2[[#This Row],[Current Week High]]/Table2[[#This Row],[Close Price]])-1</f>
        <v>5.2805826849859239E-2</v>
      </c>
      <c r="AG464" s="1">
        <f>(Table2[[#This Row],[Close Price]]/Table2[[#This Row],[Current Month Low]])-1</f>
        <v>9.1881055796858568E-3</v>
      </c>
      <c r="AH464" s="1">
        <f>(Table2[[#This Row],[Current Month High]]/Table2[[#This Row],[Close Price]])-1</f>
        <v>0.10246647905975825</v>
      </c>
      <c r="AI464">
        <v>47.124648237046799</v>
      </c>
      <c r="AJ464">
        <v>29.3022260273972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7.0000000000000007E-2</v>
      </c>
      <c r="AM464" t="s">
        <v>3180</v>
      </c>
      <c r="AN464">
        <v>-5.4</v>
      </c>
      <c r="AO464" t="s">
        <v>3181</v>
      </c>
      <c r="AP464">
        <v>6.0493261090688998E-2</v>
      </c>
      <c r="AQ464">
        <f>(Table2[[#This Row],[Sharpe Ratio]]-AVERAGE(Table2[Sharpe Ratio]))/_xlfn.STDEV.P(Table2[Sharpe Ratio])</f>
        <v>3.3935749224104757E-2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390</v>
      </c>
      <c r="AT464">
        <f>_xlfn.RANK.AVG(Table2[[#This Row],[6M Return vs Nifty Z-Score]],Table2[6M Return vs Nifty Z-Score])</f>
        <v>571</v>
      </c>
      <c r="AU464">
        <f>_xlfn.RANK.AVG(Table2[[#This Row],[Sharpe Ratio Z-Score]],Table2[Sharpe Ratio Z-Score])</f>
        <v>341</v>
      </c>
      <c r="AV464">
        <f>(Table2[[#This Row],[Rank 1Y]]+Table2[[#This Row],[Rank 6M]]+Table2[[#This Row],[Rank Sharpe]])/3</f>
        <v>434</v>
      </c>
    </row>
    <row r="465" spans="1:48" x14ac:dyDescent="0.3">
      <c r="A465" t="s">
        <v>336</v>
      </c>
      <c r="B465" t="s">
        <v>337</v>
      </c>
      <c r="C465" t="s">
        <v>3142</v>
      </c>
      <c r="D465" t="s">
        <v>144</v>
      </c>
      <c r="E465">
        <v>73550.209245120001</v>
      </c>
      <c r="F465">
        <v>2645.1</v>
      </c>
      <c r="G465">
        <v>21.5615867371286</v>
      </c>
      <c r="H465">
        <f>(Table2[[#This Row],[1Y Return vs Nifty]]-AVERAGE(Table2[1Y Return vs Nifty]))/_xlfn.STDEV.P(Table2[1Y Return vs Nifty])</f>
        <v>7.0971074265734679E-2</v>
      </c>
      <c r="I465">
        <v>-6.9750575726726298</v>
      </c>
      <c r="J465">
        <f>(Table2[[#This Row],[1M Return vs Nifty]]-AVERAGE(Table2[1M Return vs Nifty]))/_xlfn.STDEV.P(Table2[1M Return vs Nifty])</f>
        <v>-0.654321895782772</v>
      </c>
      <c r="K465">
        <v>-12.681100431913199</v>
      </c>
      <c r="L465">
        <f>(Table2[[#This Row],[6M Return vs Nifty]]-AVERAGE(Table2[6M Return vs Nifty]))/_xlfn.STDEV.P(Table2[6M Return vs Nifty])</f>
        <v>-0.6275328445789653</v>
      </c>
      <c r="M465">
        <v>-2.6734861052407899</v>
      </c>
      <c r="N465">
        <f>(Table2[[#This Row],[1W Return vs Nifty]]-AVERAGE(Table2[1W Return vs Nifty]))/_xlfn.STDEV.P(Table2[1W Return vs Nifty])</f>
        <v>-0.79254227051703385</v>
      </c>
      <c r="O465">
        <v>2860.73</v>
      </c>
      <c r="P465">
        <v>2935.6909846528802</v>
      </c>
      <c r="Q465">
        <v>2735.0646885025499</v>
      </c>
      <c r="R465">
        <v>23.373450630330499</v>
      </c>
      <c r="S465" s="1">
        <f>(Table2[[#This Row],[Close Price]]-Table2[[#This Row],[20D EMA]])/Table2[[#This Row],[20D EMA]]</f>
        <v>-7.5375865600738307E-2</v>
      </c>
      <c r="T465" s="1">
        <f>(Table2[[#This Row],[Close Price]]-Table2[[#This Row],[50D EMA]])/Table2[[#This Row],[50D EMA]]</f>
        <v>-9.898554928704123E-2</v>
      </c>
      <c r="U465" s="1">
        <f>(Table2[[#This Row],[Close Price]]-Table2[[#This Row],[200D EMA]])/Table2[[#This Row],[200D EMA]]</f>
        <v>-3.289307520978807E-2</v>
      </c>
      <c r="V465">
        <v>0.629745262822487</v>
      </c>
      <c r="W465">
        <v>2628.45</v>
      </c>
      <c r="X465">
        <v>2718</v>
      </c>
      <c r="Y465">
        <v>2628.45</v>
      </c>
      <c r="Z465">
        <v>2722.75</v>
      </c>
      <c r="AA465">
        <v>2628.45</v>
      </c>
      <c r="AB465">
        <v>2914</v>
      </c>
      <c r="AC465" s="1">
        <f>(Table2[[#This Row],[Close Price]]/Table2[[#This Row],[Day Low]])-1</f>
        <v>6.3345317582605976E-3</v>
      </c>
      <c r="AD465" s="1">
        <f>(Table2[[#This Row],[Day High]]/Table2[[#This Row],[Close Price]])-1</f>
        <v>2.7560394692072165E-2</v>
      </c>
      <c r="AE465" s="1">
        <f>(Table2[[#This Row],[Close Price]]/Table2[[#This Row],[Current Week Low]])-1</f>
        <v>6.3345317582605976E-3</v>
      </c>
      <c r="AF465" s="1">
        <f>(Table2[[#This Row],[Current Week High]]/Table2[[#This Row],[Close Price]])-1</f>
        <v>2.9356168008771055E-2</v>
      </c>
      <c r="AG465" s="1">
        <f>(Table2[[#This Row],[Close Price]]/Table2[[#This Row],[Current Month Low]])-1</f>
        <v>6.3345317582605976E-3</v>
      </c>
      <c r="AH465" s="1">
        <f>(Table2[[#This Row],[Current Month High]]/Table2[[#This Row],[Close Price]])-1</f>
        <v>0.10165967260217013</v>
      </c>
      <c r="AI465">
        <v>28.641639257494901</v>
      </c>
      <c r="AJ465">
        <v>46.864329141334203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-0.02</v>
      </c>
      <c r="AM465" t="s">
        <v>3181</v>
      </c>
      <c r="AN465">
        <v>-9.6999999999999993</v>
      </c>
      <c r="AO465" t="s">
        <v>3181</v>
      </c>
      <c r="AP465">
        <v>9.8163003329420004E-3</v>
      </c>
      <c r="AQ465">
        <f>(Table2[[#This Row],[Sharpe Ratio]]-AVERAGE(Table2[Sharpe Ratio]))/_xlfn.STDEV.P(Table2[Sharpe Ratio])</f>
        <v>-0.56379398738163933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278</v>
      </c>
      <c r="AT465">
        <f>_xlfn.RANK.AVG(Table2[[#This Row],[6M Return vs Nifty Z-Score]],Table2[6M Return vs Nifty Z-Score])</f>
        <v>537</v>
      </c>
      <c r="AU465">
        <f>_xlfn.RANK.AVG(Table2[[#This Row],[Sharpe Ratio Z-Score]],Table2[Sharpe Ratio Z-Score])</f>
        <v>488</v>
      </c>
      <c r="AV465">
        <f>(Table2[[#This Row],[Rank 1Y]]+Table2[[#This Row],[Rank 6M]]+Table2[[#This Row],[Rank Sharpe]])/3</f>
        <v>434.33333333333331</v>
      </c>
    </row>
    <row r="466" spans="1:48" x14ac:dyDescent="0.3">
      <c r="A466" t="s">
        <v>296</v>
      </c>
      <c r="B466" t="s">
        <v>297</v>
      </c>
      <c r="C466" t="s">
        <v>3129</v>
      </c>
      <c r="D466" t="s">
        <v>298</v>
      </c>
      <c r="E466">
        <v>85900.940976074999</v>
      </c>
      <c r="F466">
        <v>79.89</v>
      </c>
      <c r="G466">
        <v>2.90047417093376</v>
      </c>
      <c r="H466">
        <f>(Table2[[#This Row],[1Y Return vs Nifty]]-AVERAGE(Table2[1Y Return vs Nifty]))/_xlfn.STDEV.P(Table2[1Y Return vs Nifty])</f>
        <v>-0.28534455306200512</v>
      </c>
      <c r="I466">
        <v>1.5999512198749199</v>
      </c>
      <c r="J466">
        <f>(Table2[[#This Row],[1M Return vs Nifty]]-AVERAGE(Table2[1M Return vs Nifty]))/_xlfn.STDEV.P(Table2[1M Return vs Nifty])</f>
        <v>0.29421069682196122</v>
      </c>
      <c r="K466">
        <v>-10.3249893489472</v>
      </c>
      <c r="L466">
        <f>(Table2[[#This Row],[6M Return vs Nifty]]-AVERAGE(Table2[6M Return vs Nifty]))/_xlfn.STDEV.P(Table2[6M Return vs Nifty])</f>
        <v>-0.54821789023094347</v>
      </c>
      <c r="M466">
        <v>0.76543471420285703</v>
      </c>
      <c r="N466">
        <f>(Table2[[#This Row],[1W Return vs Nifty]]-AVERAGE(Table2[1W Return vs Nifty]))/_xlfn.STDEV.P(Table2[1W Return vs Nifty])</f>
        <v>-9.1334713894904704E-2</v>
      </c>
      <c r="O466">
        <v>82.86</v>
      </c>
      <c r="P466">
        <v>85.176370815995597</v>
      </c>
      <c r="Q466">
        <v>84.081291317836801</v>
      </c>
      <c r="R466">
        <v>36.366243041173497</v>
      </c>
      <c r="S466" s="1">
        <f>(Table2[[#This Row],[Close Price]]-Table2[[#This Row],[20D EMA]])/Table2[[#This Row],[20D EMA]]</f>
        <v>-3.5843591600289632E-2</v>
      </c>
      <c r="T466" s="1">
        <f>(Table2[[#This Row],[Close Price]]-Table2[[#This Row],[50D EMA]])/Table2[[#This Row],[50D EMA]]</f>
        <v>-6.2063818466926844E-2</v>
      </c>
      <c r="U466" s="1">
        <f>(Table2[[#This Row],[Close Price]]-Table2[[#This Row],[200D EMA]])/Table2[[#This Row],[200D EMA]]</f>
        <v>-4.9848084539915599E-2</v>
      </c>
      <c r="V466">
        <v>0.69972243060778205</v>
      </c>
      <c r="W466">
        <v>79.5</v>
      </c>
      <c r="X466">
        <v>82.6</v>
      </c>
      <c r="Y466">
        <v>79.5</v>
      </c>
      <c r="Z466">
        <v>83.19</v>
      </c>
      <c r="AA466">
        <v>79.5</v>
      </c>
      <c r="AB466">
        <v>87.45</v>
      </c>
      <c r="AC466" s="1">
        <f>(Table2[[#This Row],[Close Price]]/Table2[[#This Row],[Day Low]])-1</f>
        <v>4.9056603773585117E-3</v>
      </c>
      <c r="AD466" s="1">
        <f>(Table2[[#This Row],[Day High]]/Table2[[#This Row],[Close Price]])-1</f>
        <v>3.3921642258104789E-2</v>
      </c>
      <c r="AE466" s="1">
        <f>(Table2[[#This Row],[Close Price]]/Table2[[#This Row],[Current Week Low]])-1</f>
        <v>4.9056603773585117E-3</v>
      </c>
      <c r="AF466" s="1">
        <f>(Table2[[#This Row],[Current Week High]]/Table2[[#This Row],[Close Price]])-1</f>
        <v>4.1306796845662852E-2</v>
      </c>
      <c r="AG466" s="1">
        <f>(Table2[[#This Row],[Close Price]]/Table2[[#This Row],[Current Month Low]])-1</f>
        <v>4.9056603773585117E-3</v>
      </c>
      <c r="AH466" s="1">
        <f>(Table2[[#This Row],[Current Month High]]/Table2[[#This Row],[Close Price]])-1</f>
        <v>9.4630116410063803E-2</v>
      </c>
      <c r="AI466">
        <v>35.060708474151902</v>
      </c>
      <c r="AJ466">
        <v>34.268907563025202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-0.17</v>
      </c>
      <c r="AM466" t="s">
        <v>3181</v>
      </c>
      <c r="AN466">
        <v>-3.35</v>
      </c>
      <c r="AO466" t="s">
        <v>3181</v>
      </c>
      <c r="AP466">
        <v>4.4464190269969998E-2</v>
      </c>
      <c r="AQ466">
        <f>(Table2[[#This Row],[Sharpe Ratio]]-AVERAGE(Table2[Sharpe Ratio]))/_xlfn.STDEV.P(Table2[Sharpe Ratio])</f>
        <v>-0.15512555469867495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411</v>
      </c>
      <c r="AT466">
        <f>_xlfn.RANK.AVG(Table2[[#This Row],[6M Return vs Nifty Z-Score]],Table2[6M Return vs Nifty Z-Score])</f>
        <v>503</v>
      </c>
      <c r="AU466">
        <f>_xlfn.RANK.AVG(Table2[[#This Row],[Sharpe Ratio Z-Score]],Table2[Sharpe Ratio Z-Score])</f>
        <v>390</v>
      </c>
      <c r="AV466">
        <f>(Table2[[#This Row],[Rank 1Y]]+Table2[[#This Row],[Rank 6M]]+Table2[[#This Row],[Rank Sharpe]])/3</f>
        <v>434.66666666666669</v>
      </c>
    </row>
    <row r="467" spans="1:48" x14ac:dyDescent="0.3">
      <c r="A467" t="s">
        <v>134</v>
      </c>
      <c r="B467" t="s">
        <v>135</v>
      </c>
      <c r="C467" t="s">
        <v>3127</v>
      </c>
      <c r="D467" t="s">
        <v>18</v>
      </c>
      <c r="E467">
        <v>195988.66751765701</v>
      </c>
      <c r="F467">
        <v>138.79</v>
      </c>
      <c r="G467">
        <v>18.799492933494001</v>
      </c>
      <c r="H467">
        <f>(Table2[[#This Row],[1Y Return vs Nifty]]-AVERAGE(Table2[1Y Return vs Nifty]))/_xlfn.STDEV.P(Table2[1Y Return vs Nifty])</f>
        <v>1.8231604264198373E-2</v>
      </c>
      <c r="I467">
        <v>-10.833371368151001</v>
      </c>
      <c r="J467">
        <f>(Table2[[#This Row],[1M Return vs Nifty]]-AVERAGE(Table2[1M Return vs Nifty]))/_xlfn.STDEV.P(Table2[1M Return vs Nifty])</f>
        <v>-1.0811128736169111</v>
      </c>
      <c r="K467">
        <v>-20.5587077366024</v>
      </c>
      <c r="L467">
        <f>(Table2[[#This Row],[6M Return vs Nifty]]-AVERAGE(Table2[6M Return vs Nifty]))/_xlfn.STDEV.P(Table2[6M Return vs Nifty])</f>
        <v>-0.89272070785938473</v>
      </c>
      <c r="M467">
        <v>1.76552268719032</v>
      </c>
      <c r="N467">
        <f>(Table2[[#This Row],[1W Return vs Nifty]]-AVERAGE(Table2[1W Return vs Nifty]))/_xlfn.STDEV.P(Table2[1W Return vs Nifty])</f>
        <v>0.11258659769236504</v>
      </c>
      <c r="O467">
        <v>147.94999999999999</v>
      </c>
      <c r="P467">
        <v>157.49779984545799</v>
      </c>
      <c r="Q467">
        <v>156.95494268730701</v>
      </c>
      <c r="R467">
        <v>28.744762399261901</v>
      </c>
      <c r="S467" s="1">
        <f>(Table2[[#This Row],[Close Price]]-Table2[[#This Row],[20D EMA]])/Table2[[#This Row],[20D EMA]]</f>
        <v>-6.1912808381209848E-2</v>
      </c>
      <c r="T467" s="1">
        <f>(Table2[[#This Row],[Close Price]]-Table2[[#This Row],[50D EMA]])/Table2[[#This Row],[50D EMA]]</f>
        <v>-0.11878134084294958</v>
      </c>
      <c r="U467" s="1">
        <f>(Table2[[#This Row],[Close Price]]-Table2[[#This Row],[200D EMA]])/Table2[[#This Row],[200D EMA]]</f>
        <v>-0.11573348616039489</v>
      </c>
      <c r="V467">
        <v>1.0963173561133499</v>
      </c>
      <c r="W467">
        <v>138.5</v>
      </c>
      <c r="X467">
        <v>141.96</v>
      </c>
      <c r="Y467">
        <v>137.66999999999999</v>
      </c>
      <c r="Z467">
        <v>141.96</v>
      </c>
      <c r="AA467">
        <v>136.36000000000001</v>
      </c>
      <c r="AB467">
        <v>145.74</v>
      </c>
      <c r="AC467" s="1">
        <f>(Table2[[#This Row],[Close Price]]/Table2[[#This Row],[Day Low]])-1</f>
        <v>2.0938628158844175E-3</v>
      </c>
      <c r="AD467" s="1">
        <f>(Table2[[#This Row],[Day High]]/Table2[[#This Row],[Close Price]])-1</f>
        <v>2.2840262266734079E-2</v>
      </c>
      <c r="AE467" s="1">
        <f>(Table2[[#This Row],[Close Price]]/Table2[[#This Row],[Current Week Low]])-1</f>
        <v>8.1353962373793554E-3</v>
      </c>
      <c r="AF467" s="1">
        <f>(Table2[[#This Row],[Current Week High]]/Table2[[#This Row],[Close Price]])-1</f>
        <v>2.2840262266734079E-2</v>
      </c>
      <c r="AG467" s="1">
        <f>(Table2[[#This Row],[Close Price]]/Table2[[#This Row],[Current Month Low]])-1</f>
        <v>1.7820475212672271E-2</v>
      </c>
      <c r="AH467" s="1">
        <f>(Table2[[#This Row],[Current Month High]]/Table2[[#This Row],[Close Price]])-1</f>
        <v>5.0075653865552461E-2</v>
      </c>
      <c r="AI467">
        <v>41.796959435117799</v>
      </c>
      <c r="AJ467">
        <v>42.2757560225525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-7.0000000000000007E-2</v>
      </c>
      <c r="AM467" t="s">
        <v>3181</v>
      </c>
      <c r="AN467">
        <v>-5.14</v>
      </c>
      <c r="AO467" t="s">
        <v>3181</v>
      </c>
      <c r="AP467">
        <v>5.1835803814258001E-2</v>
      </c>
      <c r="AQ467">
        <f>(Table2[[#This Row],[Sharpe Ratio]]-AVERAGE(Table2[Sharpe Ratio]))/_xlfn.STDEV.P(Table2[Sharpe Ratio])</f>
        <v>-6.8178102517201702E-2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292</v>
      </c>
      <c r="AT467">
        <f>_xlfn.RANK.AVG(Table2[[#This Row],[6M Return vs Nifty Z-Score]],Table2[6M Return vs Nifty Z-Score])</f>
        <v>644</v>
      </c>
      <c r="AU467">
        <f>_xlfn.RANK.AVG(Table2[[#This Row],[Sharpe Ratio Z-Score]],Table2[Sharpe Ratio Z-Score])</f>
        <v>370</v>
      </c>
      <c r="AV467">
        <f>(Table2[[#This Row],[Rank 1Y]]+Table2[[#This Row],[Rank 6M]]+Table2[[#This Row],[Rank Sharpe]])/3</f>
        <v>435.33333333333331</v>
      </c>
    </row>
    <row r="468" spans="1:48" x14ac:dyDescent="0.3">
      <c r="A468" t="s">
        <v>342</v>
      </c>
      <c r="B468" t="s">
        <v>343</v>
      </c>
      <c r="C468" t="s">
        <v>3129</v>
      </c>
      <c r="D468" t="s">
        <v>54</v>
      </c>
      <c r="E468">
        <v>71970.431739569904</v>
      </c>
      <c r="F468">
        <v>1792.7</v>
      </c>
      <c r="G468">
        <v>17.228775171889399</v>
      </c>
      <c r="H468">
        <f>(Table2[[#This Row],[1Y Return vs Nifty]]-AVERAGE(Table2[1Y Return vs Nifty]))/_xlfn.STDEV.P(Table2[1Y Return vs Nifty])</f>
        <v>-1.1759709629638165E-2</v>
      </c>
      <c r="I468">
        <v>-2.4810400075215302</v>
      </c>
      <c r="J468">
        <f>(Table2[[#This Row],[1M Return vs Nifty]]-AVERAGE(Table2[1M Return vs Nifty]))/_xlfn.STDEV.P(Table2[1M Return vs Nifty])</f>
        <v>-0.15721195275989486</v>
      </c>
      <c r="K468">
        <v>-2.31910263556138</v>
      </c>
      <c r="L468">
        <f>(Table2[[#This Row],[6M Return vs Nifty]]-AVERAGE(Table2[6M Return vs Nifty]))/_xlfn.STDEV.P(Table2[6M Return vs Nifty])</f>
        <v>-0.27871169259094219</v>
      </c>
      <c r="M468">
        <v>-1.7230654888016099</v>
      </c>
      <c r="N468">
        <f>(Table2[[#This Row],[1W Return vs Nifty]]-AVERAGE(Table2[1W Return vs Nifty]))/_xlfn.STDEV.P(Table2[1W Return vs Nifty])</f>
        <v>-0.59874830048767069</v>
      </c>
      <c r="O468">
        <v>1892.81</v>
      </c>
      <c r="P468">
        <v>1914.7374604293</v>
      </c>
      <c r="Q468">
        <v>1750.1321939812101</v>
      </c>
      <c r="R468">
        <v>21.558964164880901</v>
      </c>
      <c r="S468" s="1">
        <f>(Table2[[#This Row],[Close Price]]-Table2[[#This Row],[20D EMA]])/Table2[[#This Row],[20D EMA]]</f>
        <v>-5.2889619137684134E-2</v>
      </c>
      <c r="T468" s="1">
        <f>(Table2[[#This Row],[Close Price]]-Table2[[#This Row],[50D EMA]])/Table2[[#This Row],[50D EMA]]</f>
        <v>-6.3735871340783248E-2</v>
      </c>
      <c r="U468" s="1">
        <f>(Table2[[#This Row],[Close Price]]-Table2[[#This Row],[200D EMA]])/Table2[[#This Row],[200D EMA]]</f>
        <v>2.4322623265364017E-2</v>
      </c>
      <c r="V468">
        <v>0.76815240973383703</v>
      </c>
      <c r="W468">
        <v>1783.05</v>
      </c>
      <c r="X468">
        <v>1830</v>
      </c>
      <c r="Y468">
        <v>1775</v>
      </c>
      <c r="Z468">
        <v>1830</v>
      </c>
      <c r="AA468">
        <v>1775</v>
      </c>
      <c r="AB468">
        <v>1962.45</v>
      </c>
      <c r="AC468" s="1">
        <f>(Table2[[#This Row],[Close Price]]/Table2[[#This Row],[Day Low]])-1</f>
        <v>5.4120748156250009E-3</v>
      </c>
      <c r="AD468" s="1">
        <f>(Table2[[#This Row],[Day High]]/Table2[[#This Row],[Close Price]])-1</f>
        <v>2.0806604562949804E-2</v>
      </c>
      <c r="AE468" s="1">
        <f>(Table2[[#This Row],[Close Price]]/Table2[[#This Row],[Current Week Low]])-1</f>
        <v>9.9718309859155863E-3</v>
      </c>
      <c r="AF468" s="1">
        <f>(Table2[[#This Row],[Current Week High]]/Table2[[#This Row],[Close Price]])-1</f>
        <v>2.0806604562949804E-2</v>
      </c>
      <c r="AG468" s="1">
        <f>(Table2[[#This Row],[Close Price]]/Table2[[#This Row],[Current Month Low]])-1</f>
        <v>9.9718309859155863E-3</v>
      </c>
      <c r="AH468" s="1">
        <f>(Table2[[#This Row],[Current Month High]]/Table2[[#This Row],[Close Price]])-1</f>
        <v>9.4689574385005804E-2</v>
      </c>
      <c r="AI468">
        <v>15.956378646733899</v>
      </c>
      <c r="AJ468">
        <v>42.2777777777777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-0.08</v>
      </c>
      <c r="AM468" t="s">
        <v>3181</v>
      </c>
      <c r="AN468">
        <v>-6.8</v>
      </c>
      <c r="AO468" t="s">
        <v>3181</v>
      </c>
      <c r="AP468">
        <v>-2.2591693352244001E-2</v>
      </c>
      <c r="AQ468">
        <f>(Table2[[#This Row],[Sharpe Ratio]]-AVERAGE(Table2[Sharpe Ratio]))/_xlfn.STDEV.P(Table2[Sharpe Ratio])</f>
        <v>-0.94604306545812122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298</v>
      </c>
      <c r="AT468">
        <f>_xlfn.RANK.AVG(Table2[[#This Row],[6M Return vs Nifty Z-Score]],Table2[6M Return vs Nifty Z-Score])</f>
        <v>401</v>
      </c>
      <c r="AU468">
        <f>_xlfn.RANK.AVG(Table2[[#This Row],[Sharpe Ratio Z-Score]],Table2[Sharpe Ratio Z-Score])</f>
        <v>608</v>
      </c>
      <c r="AV468">
        <f>(Table2[[#This Row],[Rank 1Y]]+Table2[[#This Row],[Rank 6M]]+Table2[[#This Row],[Rank Sharpe]])/3</f>
        <v>435.66666666666669</v>
      </c>
    </row>
    <row r="469" spans="1:48" x14ac:dyDescent="0.3">
      <c r="A469" t="s">
        <v>631</v>
      </c>
      <c r="B469" t="s">
        <v>632</v>
      </c>
      <c r="C469" t="s">
        <v>3133</v>
      </c>
      <c r="D469" t="s">
        <v>248</v>
      </c>
      <c r="E469">
        <v>28444.53870144</v>
      </c>
      <c r="F469">
        <v>1059.2</v>
      </c>
      <c r="G469">
        <v>-10.841826376562601</v>
      </c>
      <c r="H469">
        <f>(Table2[[#This Row],[1Y Return vs Nifty]]-AVERAGE(Table2[1Y Return vs Nifty]))/_xlfn.STDEV.P(Table2[1Y Return vs Nifty])</f>
        <v>-0.5477402930340064</v>
      </c>
      <c r="I469">
        <v>6.3932613818885899</v>
      </c>
      <c r="J469">
        <f>(Table2[[#This Row],[1M Return vs Nifty]]-AVERAGE(Table2[1M Return vs Nifty]))/_xlfn.STDEV.P(Table2[1M Return vs Nifty])</f>
        <v>0.82442716949600114</v>
      </c>
      <c r="K469">
        <v>-32.016655246288003</v>
      </c>
      <c r="L469">
        <f>(Table2[[#This Row],[6M Return vs Nifty]]-AVERAGE(Table2[6M Return vs Nifty]))/_xlfn.STDEV.P(Table2[6M Return vs Nifty])</f>
        <v>-1.2784353671651403</v>
      </c>
      <c r="M469">
        <v>2.0061858742365599</v>
      </c>
      <c r="N469">
        <f>(Table2[[#This Row],[1W Return vs Nifty]]-AVERAGE(Table2[1W Return vs Nifty]))/_xlfn.STDEV.P(Table2[1W Return vs Nifty])</f>
        <v>0.16165863343202178</v>
      </c>
      <c r="O469">
        <v>1068.5899999999999</v>
      </c>
      <c r="P469">
        <v>1080.87575211134</v>
      </c>
      <c r="Q469">
        <v>1110.7042646135301</v>
      </c>
      <c r="R469">
        <v>44.027809161795901</v>
      </c>
      <c r="S469" s="1">
        <f>(Table2[[#This Row],[Close Price]]-Table2[[#This Row],[20D EMA]])/Table2[[#This Row],[20D EMA]]</f>
        <v>-8.7872804349655841E-3</v>
      </c>
      <c r="T469" s="1">
        <f>(Table2[[#This Row],[Close Price]]-Table2[[#This Row],[50D EMA]])/Table2[[#This Row],[50D EMA]]</f>
        <v>-2.0053879522229479E-2</v>
      </c>
      <c r="U469" s="1">
        <f>(Table2[[#This Row],[Close Price]]-Table2[[#This Row],[200D EMA]])/Table2[[#This Row],[200D EMA]]</f>
        <v>-4.6370817376352617E-2</v>
      </c>
      <c r="V469">
        <v>0.29261572114120799</v>
      </c>
      <c r="W469">
        <v>1040</v>
      </c>
      <c r="X469">
        <v>1083</v>
      </c>
      <c r="Y469">
        <v>1040</v>
      </c>
      <c r="Z469">
        <v>1085.95</v>
      </c>
      <c r="AA469">
        <v>1040</v>
      </c>
      <c r="AB469">
        <v>1124</v>
      </c>
      <c r="AC469" s="1">
        <f>(Table2[[#This Row],[Close Price]]/Table2[[#This Row],[Day Low]])-1</f>
        <v>1.8461538461538529E-2</v>
      </c>
      <c r="AD469" s="1">
        <f>(Table2[[#This Row],[Day High]]/Table2[[#This Row],[Close Price]])-1</f>
        <v>2.2469788519637435E-2</v>
      </c>
      <c r="AE469" s="1">
        <f>(Table2[[#This Row],[Close Price]]/Table2[[#This Row],[Current Week Low]])-1</f>
        <v>1.8461538461538529E-2</v>
      </c>
      <c r="AF469" s="1">
        <f>(Table2[[#This Row],[Current Week High]]/Table2[[#This Row],[Close Price]])-1</f>
        <v>2.5254909365558964E-2</v>
      </c>
      <c r="AG469" s="1">
        <f>(Table2[[#This Row],[Close Price]]/Table2[[#This Row],[Current Month Low]])-1</f>
        <v>1.8461538461538529E-2</v>
      </c>
      <c r="AH469" s="1">
        <f>(Table2[[#This Row],[Current Month High]]/Table2[[#This Row],[Close Price]])-1</f>
        <v>6.1178247734138935E-2</v>
      </c>
      <c r="AI469">
        <v>42.928625377643499</v>
      </c>
      <c r="AJ469">
        <v>20.186088732554101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0.02</v>
      </c>
      <c r="AM469" t="s">
        <v>3180</v>
      </c>
      <c r="AN469">
        <v>-0.09</v>
      </c>
      <c r="AO469" t="s">
        <v>3181</v>
      </c>
      <c r="AP469">
        <v>0.15703729409623199</v>
      </c>
      <c r="AQ469">
        <f>(Table2[[#This Row],[Sharpe Ratio]]-AVERAGE(Table2[Sharpe Ratio]))/_xlfn.STDEV.P(Table2[Sharpe Ratio])</f>
        <v>1.172663063498526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511</v>
      </c>
      <c r="AT469">
        <f>_xlfn.RANK.AVG(Table2[[#This Row],[6M Return vs Nifty Z-Score]],Table2[6M Return vs Nifty Z-Score])</f>
        <v>709</v>
      </c>
      <c r="AU469">
        <f>_xlfn.RANK.AVG(Table2[[#This Row],[Sharpe Ratio Z-Score]],Table2[Sharpe Ratio Z-Score])</f>
        <v>89</v>
      </c>
      <c r="AV469">
        <f>(Table2[[#This Row],[Rank 1Y]]+Table2[[#This Row],[Rank 6M]]+Table2[[#This Row],[Rank Sharpe]])/3</f>
        <v>436.33333333333331</v>
      </c>
    </row>
    <row r="470" spans="1:48" x14ac:dyDescent="0.3">
      <c r="A470" t="s">
        <v>780</v>
      </c>
      <c r="B470" t="s">
        <v>781</v>
      </c>
      <c r="C470" t="s">
        <v>3128</v>
      </c>
      <c r="D470" t="s">
        <v>241</v>
      </c>
      <c r="E470">
        <v>20043.11549376</v>
      </c>
      <c r="F470">
        <v>1820.8</v>
      </c>
      <c r="G470">
        <v>-13.8960598478167</v>
      </c>
      <c r="H470">
        <f>(Table2[[#This Row],[1Y Return vs Nifty]]-AVERAGE(Table2[1Y Return vs Nifty]))/_xlfn.STDEV.P(Table2[1Y Return vs Nifty])</f>
        <v>-0.6060578832342135</v>
      </c>
      <c r="I470">
        <v>4.3964925134565398</v>
      </c>
      <c r="J470">
        <f>(Table2[[#This Row],[1M Return vs Nifty]]-AVERAGE(Table2[1M Return vs Nifty]))/_xlfn.STDEV.P(Table2[1M Return vs Nifty])</f>
        <v>0.60355271940187094</v>
      </c>
      <c r="K470">
        <v>-1.24651241162439</v>
      </c>
      <c r="L470">
        <f>(Table2[[#This Row],[6M Return vs Nifty]]-AVERAGE(Table2[6M Return vs Nifty]))/_xlfn.STDEV.P(Table2[6M Return vs Nifty])</f>
        <v>-0.24260454753282243</v>
      </c>
      <c r="M470">
        <v>2.39749819683523</v>
      </c>
      <c r="N470">
        <f>(Table2[[#This Row],[1W Return vs Nifty]]-AVERAGE(Table2[1W Return vs Nifty]))/_xlfn.STDEV.P(Table2[1W Return vs Nifty])</f>
        <v>0.24144853614049275</v>
      </c>
      <c r="O470">
        <v>1852.11</v>
      </c>
      <c r="P470">
        <v>1872.0167501303999</v>
      </c>
      <c r="Q470">
        <v>1861.76795716932</v>
      </c>
      <c r="R470">
        <v>41.413637590181096</v>
      </c>
      <c r="S470" s="1">
        <f>(Table2[[#This Row],[Close Price]]-Table2[[#This Row],[20D EMA]])/Table2[[#This Row],[20D EMA]]</f>
        <v>-1.690504343694486E-2</v>
      </c>
      <c r="T470" s="1">
        <f>(Table2[[#This Row],[Close Price]]-Table2[[#This Row],[50D EMA]])/Table2[[#This Row],[50D EMA]]</f>
        <v>-2.7359130267842077E-2</v>
      </c>
      <c r="U470" s="1">
        <f>(Table2[[#This Row],[Close Price]]-Table2[[#This Row],[200D EMA]])/Table2[[#This Row],[200D EMA]]</f>
        <v>-2.2004867476400632E-2</v>
      </c>
      <c r="V470">
        <v>0.49002207432203898</v>
      </c>
      <c r="W470">
        <v>1812.35</v>
      </c>
      <c r="X470">
        <v>1882.05</v>
      </c>
      <c r="Y470">
        <v>1812.35</v>
      </c>
      <c r="Z470">
        <v>1905</v>
      </c>
      <c r="AA470">
        <v>1810.15</v>
      </c>
      <c r="AB470">
        <v>1930.45</v>
      </c>
      <c r="AC470" s="1">
        <f>(Table2[[#This Row],[Close Price]]/Table2[[#This Row],[Day Low]])-1</f>
        <v>4.6624548238474173E-3</v>
      </c>
      <c r="AD470" s="1">
        <f>(Table2[[#This Row],[Day High]]/Table2[[#This Row],[Close Price]])-1</f>
        <v>3.3639059753954204E-2</v>
      </c>
      <c r="AE470" s="1">
        <f>(Table2[[#This Row],[Close Price]]/Table2[[#This Row],[Current Week Low]])-1</f>
        <v>4.6624548238474173E-3</v>
      </c>
      <c r="AF470" s="1">
        <f>(Table2[[#This Row],[Current Week High]]/Table2[[#This Row],[Close Price]])-1</f>
        <v>4.6243409490333898E-2</v>
      </c>
      <c r="AG470" s="1">
        <f>(Table2[[#This Row],[Close Price]]/Table2[[#This Row],[Current Month Low]])-1</f>
        <v>5.8834903184818987E-3</v>
      </c>
      <c r="AH470" s="1">
        <f>(Table2[[#This Row],[Current Month High]]/Table2[[#This Row],[Close Price]])-1</f>
        <v>6.022078207381365E-2</v>
      </c>
      <c r="AI470">
        <v>35.047781195078997</v>
      </c>
      <c r="AJ470">
        <v>10.2512867090523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-0.11</v>
      </c>
      <c r="AM470" t="s">
        <v>3181</v>
      </c>
      <c r="AN470">
        <v>1.26</v>
      </c>
      <c r="AO470" t="s">
        <v>3180</v>
      </c>
      <c r="AP470">
        <v>4.7451389785008999E-2</v>
      </c>
      <c r="AQ470">
        <f>(Table2[[#This Row],[Sharpe Ratio]]-AVERAGE(Table2[Sharpe Ratio]))/_xlfn.STDEV.P(Table2[Sharpe Ratio])</f>
        <v>-0.1198918320638756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538</v>
      </c>
      <c r="AT470">
        <f>_xlfn.RANK.AVG(Table2[[#This Row],[6M Return vs Nifty Z-Score]],Table2[6M Return vs Nifty Z-Score])</f>
        <v>391</v>
      </c>
      <c r="AU470">
        <f>_xlfn.RANK.AVG(Table2[[#This Row],[Sharpe Ratio Z-Score]],Table2[Sharpe Ratio Z-Score])</f>
        <v>381</v>
      </c>
      <c r="AV470">
        <f>(Table2[[#This Row],[Rank 1Y]]+Table2[[#This Row],[Rank 6M]]+Table2[[#This Row],[Rank Sharpe]])/3</f>
        <v>436.66666666666669</v>
      </c>
    </row>
    <row r="471" spans="1:48" x14ac:dyDescent="0.3">
      <c r="A471" t="s">
        <v>443</v>
      </c>
      <c r="B471" t="s">
        <v>444</v>
      </c>
      <c r="C471" t="s">
        <v>3129</v>
      </c>
      <c r="D471" t="s">
        <v>445</v>
      </c>
      <c r="E471">
        <v>50314.774356130001</v>
      </c>
      <c r="F471">
        <v>789.7</v>
      </c>
      <c r="G471">
        <v>-34.064603049873803</v>
      </c>
      <c r="H471">
        <f>(Table2[[#This Row],[1Y Return vs Nifty]]-AVERAGE(Table2[1Y Return vs Nifty]))/_xlfn.STDEV.P(Table2[1Y Return vs Nifty])</f>
        <v>-0.99115641891026518</v>
      </c>
      <c r="I471">
        <v>16.0664482498801</v>
      </c>
      <c r="J471">
        <f>(Table2[[#This Row],[1M Return vs Nifty]]-AVERAGE(Table2[1M Return vs Nifty]))/_xlfn.STDEV.P(Table2[1M Return vs Nifty])</f>
        <v>1.8944357538160816</v>
      </c>
      <c r="K471">
        <v>121.608679371272</v>
      </c>
      <c r="L471">
        <f>(Table2[[#This Row],[6M Return vs Nifty]]-AVERAGE(Table2[6M Return vs Nifty]))/_xlfn.STDEV.P(Table2[6M Return vs Nifty])</f>
        <v>3.8931316654692054</v>
      </c>
      <c r="M471">
        <v>10.883533785641401</v>
      </c>
      <c r="N471">
        <f>(Table2[[#This Row],[1W Return vs Nifty]]-AVERAGE(Table2[1W Return vs Nifty]))/_xlfn.STDEV.P(Table2[1W Return vs Nifty])</f>
        <v>1.9717798211736508</v>
      </c>
      <c r="O471">
        <v>764.32</v>
      </c>
      <c r="P471">
        <v>705.00921297390903</v>
      </c>
      <c r="Q471">
        <v>597.41526058093802</v>
      </c>
      <c r="R471">
        <v>54.134338481385903</v>
      </c>
      <c r="S471" s="1">
        <f>(Table2[[#This Row],[Close Price]]-Table2[[#This Row],[20D EMA]])/Table2[[#This Row],[20D EMA]]</f>
        <v>3.3205987021142969E-2</v>
      </c>
      <c r="T471" s="1">
        <f>(Table2[[#This Row],[Close Price]]-Table2[[#This Row],[50D EMA]])/Table2[[#This Row],[50D EMA]]</f>
        <v>0.12012720609542624</v>
      </c>
      <c r="U471" s="1">
        <f>(Table2[[#This Row],[Close Price]]-Table2[[#This Row],[200D EMA]])/Table2[[#This Row],[200D EMA]]</f>
        <v>0.32186111086630204</v>
      </c>
      <c r="V471">
        <v>0.61153438062604304</v>
      </c>
      <c r="W471">
        <v>785.35</v>
      </c>
      <c r="X471">
        <v>839.85</v>
      </c>
      <c r="Y471">
        <v>785.35</v>
      </c>
      <c r="Z471">
        <v>853.85</v>
      </c>
      <c r="AA471">
        <v>747</v>
      </c>
      <c r="AB471">
        <v>855.1</v>
      </c>
      <c r="AC471" s="1">
        <f>(Table2[[#This Row],[Close Price]]/Table2[[#This Row],[Day Low]])-1</f>
        <v>5.5389316865093186E-3</v>
      </c>
      <c r="AD471" s="1">
        <f>(Table2[[#This Row],[Day High]]/Table2[[#This Row],[Close Price]])-1</f>
        <v>6.3505128529821375E-2</v>
      </c>
      <c r="AE471" s="1">
        <f>(Table2[[#This Row],[Close Price]]/Table2[[#This Row],[Current Week Low]])-1</f>
        <v>5.5389316865093186E-3</v>
      </c>
      <c r="AF471" s="1">
        <f>(Table2[[#This Row],[Current Week High]]/Table2[[#This Row],[Close Price]])-1</f>
        <v>8.1233379764467539E-2</v>
      </c>
      <c r="AG471" s="1">
        <f>(Table2[[#This Row],[Close Price]]/Table2[[#This Row],[Current Month Low]])-1</f>
        <v>5.7161981258366801E-2</v>
      </c>
      <c r="AH471" s="1">
        <f>(Table2[[#This Row],[Current Month High]]/Table2[[#This Row],[Close Price]])-1</f>
        <v>8.2816259338989395E-2</v>
      </c>
      <c r="AI471">
        <v>17.3800177282512</v>
      </c>
      <c r="AJ471">
        <v>154.74193548387001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0.46</v>
      </c>
      <c r="AM471" t="s">
        <v>3180</v>
      </c>
      <c r="AN471">
        <v>6.08</v>
      </c>
      <c r="AO471" t="s">
        <v>3180</v>
      </c>
      <c r="AP471">
        <v>-3.8360485223559997E-2</v>
      </c>
      <c r="AQ471">
        <f>(Table2[[#This Row],[Sharpe Ratio]]-AVERAGE(Table2[Sharpe Ratio]))/_xlfn.STDEV.P(Table2[Sharpe Ratio])</f>
        <v>-1.13203440493267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5.6361564166160028</v>
      </c>
      <c r="AS471">
        <f>_xlfn.RANK.AVG(Table2[[#This Row],[1Y Return vs Nifty Z-Score]],Table2[1Y Return vs Nifty Z-Score])</f>
        <v>655</v>
      </c>
      <c r="AT471">
        <f>_xlfn.RANK.AVG(Table2[[#This Row],[6M Return vs Nifty Z-Score]],Table2[6M Return vs Nifty Z-Score])</f>
        <v>9</v>
      </c>
      <c r="AU471">
        <f>_xlfn.RANK.AVG(Table2[[#This Row],[Sharpe Ratio Z-Score]],Table2[Sharpe Ratio Z-Score])</f>
        <v>647</v>
      </c>
      <c r="AV471">
        <f>(Table2[[#This Row],[Rank 1Y]]+Table2[[#This Row],[Rank 6M]]+Table2[[#This Row],[Rank Sharpe]])/3</f>
        <v>437</v>
      </c>
    </row>
    <row r="472" spans="1:48" x14ac:dyDescent="0.3">
      <c r="A472" t="s">
        <v>1372</v>
      </c>
      <c r="B472" t="s">
        <v>1373</v>
      </c>
      <c r="C472" t="s">
        <v>3129</v>
      </c>
      <c r="D472" t="s">
        <v>24</v>
      </c>
      <c r="E472">
        <v>7992.0571718780002</v>
      </c>
      <c r="F472">
        <v>211.51</v>
      </c>
      <c r="G472">
        <v>-25.9370978154585</v>
      </c>
      <c r="H472">
        <f>(Table2[[#This Row],[1Y Return vs Nifty]]-AVERAGE(Table2[1Y Return vs Nifty]))/_xlfn.STDEV.P(Table2[1Y Return vs Nifty])</f>
        <v>-0.83596968414632122</v>
      </c>
      <c r="I472">
        <v>-3.1520904523097601</v>
      </c>
      <c r="J472">
        <f>(Table2[[#This Row],[1M Return vs Nifty]]-AVERAGE(Table2[1M Return vs Nifty]))/_xlfn.STDEV.P(Table2[1M Return vs Nifty])</f>
        <v>-0.23144082337245053</v>
      </c>
      <c r="K472">
        <v>-12.192199810943899</v>
      </c>
      <c r="L472">
        <f>(Table2[[#This Row],[6M Return vs Nifty]]-AVERAGE(Table2[6M Return vs Nifty]))/_xlfn.STDEV.P(Table2[6M Return vs Nifty])</f>
        <v>-0.611074736676818</v>
      </c>
      <c r="M472">
        <v>-0.29127546255489201</v>
      </c>
      <c r="N472">
        <f>(Table2[[#This Row],[1W Return vs Nifty]]-AVERAGE(Table2[1W Return vs Nifty]))/_xlfn.STDEV.P(Table2[1W Return vs Nifty])</f>
        <v>-0.30680148385150846</v>
      </c>
      <c r="O472">
        <v>216.63</v>
      </c>
      <c r="P472">
        <v>220.74276151138699</v>
      </c>
      <c r="Q472">
        <v>222.44215947751101</v>
      </c>
      <c r="R472">
        <v>38.685276145430002</v>
      </c>
      <c r="S472" s="1">
        <f>(Table2[[#This Row],[Close Price]]-Table2[[#This Row],[20D EMA]])/Table2[[#This Row],[20D EMA]]</f>
        <v>-2.3634768960901099E-2</v>
      </c>
      <c r="T472" s="1">
        <f>(Table2[[#This Row],[Close Price]]-Table2[[#This Row],[50D EMA]])/Table2[[#This Row],[50D EMA]]</f>
        <v>-4.1825885696871318E-2</v>
      </c>
      <c r="U472" s="1">
        <f>(Table2[[#This Row],[Close Price]]-Table2[[#This Row],[200D EMA]])/Table2[[#This Row],[200D EMA]]</f>
        <v>-4.9146076909113386E-2</v>
      </c>
      <c r="V472">
        <v>0.39991843660529502</v>
      </c>
      <c r="W472">
        <v>211.04</v>
      </c>
      <c r="X472">
        <v>215.9</v>
      </c>
      <c r="Y472">
        <v>211.04</v>
      </c>
      <c r="Z472">
        <v>216.8</v>
      </c>
      <c r="AA472">
        <v>211.04</v>
      </c>
      <c r="AB472">
        <v>221.83</v>
      </c>
      <c r="AC472" s="1">
        <f>(Table2[[#This Row],[Close Price]]/Table2[[#This Row],[Day Low]])-1</f>
        <v>2.2270659590599706E-3</v>
      </c>
      <c r="AD472" s="1">
        <f>(Table2[[#This Row],[Day High]]/Table2[[#This Row],[Close Price]])-1</f>
        <v>2.0755519833577596E-2</v>
      </c>
      <c r="AE472" s="1">
        <f>(Table2[[#This Row],[Close Price]]/Table2[[#This Row],[Current Week Low]])-1</f>
        <v>2.2270659590599706E-3</v>
      </c>
      <c r="AF472" s="1">
        <f>(Table2[[#This Row],[Current Week High]]/Table2[[#This Row],[Close Price]])-1</f>
        <v>2.5010637794903312E-2</v>
      </c>
      <c r="AG472" s="1">
        <f>(Table2[[#This Row],[Close Price]]/Table2[[#This Row],[Current Month Low]])-1</f>
        <v>2.2270659590599706E-3</v>
      </c>
      <c r="AH472" s="1">
        <f>(Table2[[#This Row],[Current Month High]]/Table2[[#This Row],[Close Price]])-1</f>
        <v>4.8792019289868094E-2</v>
      </c>
      <c r="AI472">
        <v>35.478227979764497</v>
      </c>
      <c r="AJ472">
        <v>10.1614583333333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-0.06</v>
      </c>
      <c r="AM472" t="s">
        <v>3181</v>
      </c>
      <c r="AN472">
        <v>4.51</v>
      </c>
      <c r="AO472" t="s">
        <v>3180</v>
      </c>
      <c r="AP472">
        <v>0.11512383651393999</v>
      </c>
      <c r="AQ472">
        <f>(Table2[[#This Row],[Sharpe Ratio]]-AVERAGE(Table2[Sharpe Ratio]))/_xlfn.STDEV.P(Table2[Sharpe Ratio])</f>
        <v>0.6782979795176447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611</v>
      </c>
      <c r="AT472">
        <f>_xlfn.RANK.AVG(Table2[[#This Row],[6M Return vs Nifty Z-Score]],Table2[6M Return vs Nifty Z-Score])</f>
        <v>527</v>
      </c>
      <c r="AU472">
        <f>_xlfn.RANK.AVG(Table2[[#This Row],[Sharpe Ratio Z-Score]],Table2[Sharpe Ratio Z-Score])</f>
        <v>175</v>
      </c>
      <c r="AV472">
        <f>(Table2[[#This Row],[Rank 1Y]]+Table2[[#This Row],[Rank 6M]]+Table2[[#This Row],[Rank Sharpe]])/3</f>
        <v>437.66666666666669</v>
      </c>
    </row>
    <row r="473" spans="1:48" x14ac:dyDescent="0.3">
      <c r="A473" t="s">
        <v>1471</v>
      </c>
      <c r="B473" t="s">
        <v>1472</v>
      </c>
      <c r="C473" t="s">
        <v>3127</v>
      </c>
      <c r="D473" t="s">
        <v>1473</v>
      </c>
      <c r="E473">
        <v>6921.3223766699903</v>
      </c>
      <c r="F473">
        <v>427.15</v>
      </c>
      <c r="G473">
        <v>49.739713873147501</v>
      </c>
      <c r="H473">
        <f>(Table2[[#This Row],[1Y Return vs Nifty]]-AVERAGE(Table2[1Y Return vs Nifty]))/_xlfn.STDEV.P(Table2[1Y Return vs Nifty])</f>
        <v>0.60900475322117364</v>
      </c>
      <c r="I473">
        <v>-4.7304557299916699</v>
      </c>
      <c r="J473">
        <f>(Table2[[#This Row],[1M Return vs Nifty]]-AVERAGE(Table2[1M Return vs Nifty]))/_xlfn.STDEV.P(Table2[1M Return vs Nifty])</f>
        <v>-0.40603317017191415</v>
      </c>
      <c r="K473">
        <v>-19.852575341358801</v>
      </c>
      <c r="L473">
        <f>(Table2[[#This Row],[6M Return vs Nifty]]-AVERAGE(Table2[6M Return vs Nifty]))/_xlfn.STDEV.P(Table2[6M Return vs Nifty])</f>
        <v>-0.86894981730277265</v>
      </c>
      <c r="M473">
        <v>-1.91930907430982</v>
      </c>
      <c r="N473">
        <f>(Table2[[#This Row],[1W Return vs Nifty]]-AVERAGE(Table2[1W Return vs Nifty]))/_xlfn.STDEV.P(Table2[1W Return vs Nifty])</f>
        <v>-0.63876302961982911</v>
      </c>
      <c r="O473">
        <v>447.64</v>
      </c>
      <c r="P473">
        <v>466.40777897840502</v>
      </c>
      <c r="Q473">
        <v>462.55063083245102</v>
      </c>
      <c r="R473">
        <v>37.418798540757003</v>
      </c>
      <c r="S473" s="1">
        <f>(Table2[[#This Row],[Close Price]]-Table2[[#This Row],[20D EMA]])/Table2[[#This Row],[20D EMA]]</f>
        <v>-4.5773389330712198E-2</v>
      </c>
      <c r="T473" s="1">
        <f>(Table2[[#This Row],[Close Price]]-Table2[[#This Row],[50D EMA]])/Table2[[#This Row],[50D EMA]]</f>
        <v>-8.4170506470525014E-2</v>
      </c>
      <c r="U473" s="1">
        <f>(Table2[[#This Row],[Close Price]]-Table2[[#This Row],[200D EMA]])/Table2[[#This Row],[200D EMA]]</f>
        <v>-7.6533526219044676E-2</v>
      </c>
      <c r="V473">
        <v>0.61961529616773503</v>
      </c>
      <c r="W473">
        <v>424</v>
      </c>
      <c r="X473">
        <v>445.2</v>
      </c>
      <c r="Y473">
        <v>424</v>
      </c>
      <c r="Z473">
        <v>448.95</v>
      </c>
      <c r="AA473">
        <v>424</v>
      </c>
      <c r="AB473">
        <v>477.2</v>
      </c>
      <c r="AC473" s="1">
        <f>(Table2[[#This Row],[Close Price]]/Table2[[#This Row],[Day Low]])-1</f>
        <v>7.4292452830189148E-3</v>
      </c>
      <c r="AD473" s="1">
        <f>(Table2[[#This Row],[Day High]]/Table2[[#This Row],[Close Price]])-1</f>
        <v>4.2256818447852007E-2</v>
      </c>
      <c r="AE473" s="1">
        <f>(Table2[[#This Row],[Close Price]]/Table2[[#This Row],[Current Week Low]])-1</f>
        <v>7.4292452830189148E-3</v>
      </c>
      <c r="AF473" s="1">
        <f>(Table2[[#This Row],[Current Week High]]/Table2[[#This Row],[Close Price]])-1</f>
        <v>5.1035935853915415E-2</v>
      </c>
      <c r="AG473" s="1">
        <f>(Table2[[#This Row],[Close Price]]/Table2[[#This Row],[Current Month Low]])-1</f>
        <v>7.4292452830189148E-3</v>
      </c>
      <c r="AH473" s="1">
        <f>(Table2[[#This Row],[Current Month High]]/Table2[[#This Row],[Close Price]])-1</f>
        <v>0.1171719536462601</v>
      </c>
      <c r="AI473">
        <v>48.612899449841898</v>
      </c>
      <c r="AJ473">
        <v>75.781893004115204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-0.12</v>
      </c>
      <c r="AM473" t="s">
        <v>3181</v>
      </c>
      <c r="AN473">
        <v>4.8600000000000003</v>
      </c>
      <c r="AO473" t="s">
        <v>3180</v>
      </c>
      <c r="AQ473">
        <f>(Table2[[#This Row],[Sharpe Ratio]]-AVERAGE(Table2[Sharpe Ratio]))/_xlfn.STDEV.P(Table2[Sharpe Ratio])</f>
        <v>-0.67957627828303946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149</v>
      </c>
      <c r="AT473">
        <f>_xlfn.RANK.AVG(Table2[[#This Row],[6M Return vs Nifty Z-Score]],Table2[6M Return vs Nifty Z-Score])</f>
        <v>628</v>
      </c>
      <c r="AU473">
        <f>_xlfn.RANK.AVG(Table2[[#This Row],[Sharpe Ratio Z-Score]],Table2[Sharpe Ratio Z-Score])</f>
        <v>538</v>
      </c>
      <c r="AV473">
        <f>(Table2[[#This Row],[Rank 1Y]]+Table2[[#This Row],[Rank 6M]]+Table2[[#This Row],[Rank Sharpe]])/3</f>
        <v>438.33333333333331</v>
      </c>
    </row>
    <row r="474" spans="1:48" x14ac:dyDescent="0.3">
      <c r="A474" t="s">
        <v>1393</v>
      </c>
      <c r="B474" t="s">
        <v>1394</v>
      </c>
      <c r="C474" t="s">
        <v>3129</v>
      </c>
      <c r="D474" t="s">
        <v>21</v>
      </c>
      <c r="E474">
        <v>7594.6333429399901</v>
      </c>
      <c r="F474">
        <v>27.35</v>
      </c>
      <c r="G474">
        <v>20.106040573385599</v>
      </c>
      <c r="H474">
        <f>(Table2[[#This Row],[1Y Return vs Nifty]]-AVERAGE(Table2[1Y Return vs Nifty]))/_xlfn.STDEV.P(Table2[1Y Return vs Nifty])</f>
        <v>4.3178848984478241E-2</v>
      </c>
      <c r="I474">
        <v>0.41122181974036998</v>
      </c>
      <c r="J474">
        <f>(Table2[[#This Row],[1M Return vs Nifty]]-AVERAGE(Table2[1M Return vs Nifty]))/_xlfn.STDEV.P(Table2[1M Return vs Nifty])</f>
        <v>0.16271828589930015</v>
      </c>
      <c r="K474">
        <v>-18.1838147452047</v>
      </c>
      <c r="L474">
        <f>(Table2[[#This Row],[6M Return vs Nifty]]-AVERAGE(Table2[6M Return vs Nifty]))/_xlfn.STDEV.P(Table2[6M Return vs Nifty])</f>
        <v>-0.81277348866587262</v>
      </c>
      <c r="M474">
        <v>0.71687523069163295</v>
      </c>
      <c r="N474">
        <f>(Table2[[#This Row],[1W Return vs Nifty]]-AVERAGE(Table2[1W Return vs Nifty]))/_xlfn.STDEV.P(Table2[1W Return vs Nifty])</f>
        <v>-0.10123615640303628</v>
      </c>
      <c r="O474">
        <v>28.18</v>
      </c>
      <c r="P474">
        <v>28.477276990830902</v>
      </c>
      <c r="Q474">
        <v>28.096843756498501</v>
      </c>
      <c r="R474">
        <v>37.673999098533301</v>
      </c>
      <c r="S474" s="1">
        <f>(Table2[[#This Row],[Close Price]]-Table2[[#This Row],[20D EMA]])/Table2[[#This Row],[20D EMA]]</f>
        <v>-2.9453513129879288E-2</v>
      </c>
      <c r="T474" s="1">
        <f>(Table2[[#This Row],[Close Price]]-Table2[[#This Row],[50D EMA]])/Table2[[#This Row],[50D EMA]]</f>
        <v>-3.9585139800896701E-2</v>
      </c>
      <c r="U474" s="1">
        <f>(Table2[[#This Row],[Close Price]]-Table2[[#This Row],[200D EMA]])/Table2[[#This Row],[200D EMA]]</f>
        <v>-2.6581055259125415E-2</v>
      </c>
      <c r="V474">
        <v>0.47384242677758498</v>
      </c>
      <c r="W474">
        <v>27.15</v>
      </c>
      <c r="X474">
        <v>28.69</v>
      </c>
      <c r="Y474">
        <v>27.15</v>
      </c>
      <c r="Z474">
        <v>28.69</v>
      </c>
      <c r="AA474">
        <v>27.15</v>
      </c>
      <c r="AB474">
        <v>29.5</v>
      </c>
      <c r="AC474" s="1">
        <f>(Table2[[#This Row],[Close Price]]/Table2[[#This Row],[Day Low]])-1</f>
        <v>7.3664825046042548E-3</v>
      </c>
      <c r="AD474" s="1">
        <f>(Table2[[#This Row],[Day High]]/Table2[[#This Row],[Close Price]])-1</f>
        <v>4.8994515539305228E-2</v>
      </c>
      <c r="AE474" s="1">
        <f>(Table2[[#This Row],[Close Price]]/Table2[[#This Row],[Current Week Low]])-1</f>
        <v>7.3664825046042548E-3</v>
      </c>
      <c r="AF474" s="1">
        <f>(Table2[[#This Row],[Current Week High]]/Table2[[#This Row],[Close Price]])-1</f>
        <v>4.8994515539305228E-2</v>
      </c>
      <c r="AG474" s="1">
        <f>(Table2[[#This Row],[Close Price]]/Table2[[#This Row],[Current Month Low]])-1</f>
        <v>7.3664825046042548E-3</v>
      </c>
      <c r="AH474" s="1">
        <f>(Table2[[#This Row],[Current Month High]]/Table2[[#This Row],[Close Price]])-1</f>
        <v>7.8610603290676373E-2</v>
      </c>
      <c r="AI474">
        <v>48.090651905262803</v>
      </c>
      <c r="AJ474">
        <v>44.942615813305402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-0.14000000000000001</v>
      </c>
      <c r="AM474" t="s">
        <v>3181</v>
      </c>
      <c r="AN474">
        <v>4.1500000000000004</v>
      </c>
      <c r="AO474" t="s">
        <v>3180</v>
      </c>
      <c r="AP474">
        <v>3.2164963434216001E-2</v>
      </c>
      <c r="AQ474">
        <f>(Table2[[#This Row],[Sharpe Ratio]]-AVERAGE(Table2[Sharpe Ratio]))/_xlfn.STDEV.P(Table2[Sharpe Ratio])</f>
        <v>-0.300193717963886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283</v>
      </c>
      <c r="AT474">
        <f>_xlfn.RANK.AVG(Table2[[#This Row],[6M Return vs Nifty Z-Score]],Table2[6M Return vs Nifty Z-Score])</f>
        <v>613</v>
      </c>
      <c r="AU474">
        <f>_xlfn.RANK.AVG(Table2[[#This Row],[Sharpe Ratio Z-Score]],Table2[Sharpe Ratio Z-Score])</f>
        <v>422</v>
      </c>
      <c r="AV474">
        <f>(Table2[[#This Row],[Rank 1Y]]+Table2[[#This Row],[Rank 6M]]+Table2[[#This Row],[Rank Sharpe]])/3</f>
        <v>439.33333333333331</v>
      </c>
    </row>
    <row r="475" spans="1:48" x14ac:dyDescent="0.3">
      <c r="A475" t="s">
        <v>234</v>
      </c>
      <c r="B475" t="s">
        <v>235</v>
      </c>
      <c r="C475" t="s">
        <v>3129</v>
      </c>
      <c r="D475" t="s">
        <v>54</v>
      </c>
      <c r="E475">
        <v>104225.18989949999</v>
      </c>
      <c r="F475">
        <v>1239.75</v>
      </c>
      <c r="G475">
        <v>-14.6550449352613</v>
      </c>
      <c r="H475">
        <f>(Table2[[#This Row],[1Y Return vs Nifty]]-AVERAGE(Table2[1Y Return vs Nifty]))/_xlfn.STDEV.P(Table2[1Y Return vs Nifty])</f>
        <v>-0.6205499584845996</v>
      </c>
      <c r="I475">
        <v>-12.880445036402</v>
      </c>
      <c r="J475">
        <f>(Table2[[#This Row],[1M Return vs Nifty]]-AVERAGE(Table2[1M Return vs Nifty]))/_xlfn.STDEV.P(Table2[1M Return vs Nifty])</f>
        <v>-1.3075518360453258</v>
      </c>
      <c r="K475">
        <v>-11.6302984510231</v>
      </c>
      <c r="L475">
        <f>(Table2[[#This Row],[6M Return vs Nifty]]-AVERAGE(Table2[6M Return vs Nifty]))/_xlfn.STDEV.P(Table2[6M Return vs Nifty])</f>
        <v>-0.59215916812301861</v>
      </c>
      <c r="M475">
        <v>3.0045815747575202</v>
      </c>
      <c r="N475">
        <f>(Table2[[#This Row],[1W Return vs Nifty]]-AVERAGE(Table2[1W Return vs Nifty]))/_xlfn.STDEV.P(Table2[1W Return vs Nifty])</f>
        <v>0.36523488495432405</v>
      </c>
      <c r="O475">
        <v>1331.26</v>
      </c>
      <c r="P475">
        <v>1400.7598650935499</v>
      </c>
      <c r="Q475">
        <v>1336.88091781875</v>
      </c>
      <c r="R475">
        <v>26.369849703471999</v>
      </c>
      <c r="S475" s="1">
        <f>(Table2[[#This Row],[Close Price]]-Table2[[#This Row],[20D EMA]])/Table2[[#This Row],[20D EMA]]</f>
        <v>-6.873938975106289E-2</v>
      </c>
      <c r="T475" s="1">
        <f>(Table2[[#This Row],[Close Price]]-Table2[[#This Row],[50D EMA]])/Table2[[#This Row],[50D EMA]]</f>
        <v>-0.11494465904246683</v>
      </c>
      <c r="U475" s="1">
        <f>(Table2[[#This Row],[Close Price]]-Table2[[#This Row],[200D EMA]])/Table2[[#This Row],[200D EMA]]</f>
        <v>-7.2654876379886171E-2</v>
      </c>
      <c r="V475">
        <v>1.0289462384968799</v>
      </c>
      <c r="W475">
        <v>1235.75</v>
      </c>
      <c r="X475">
        <v>1278.3499999999999</v>
      </c>
      <c r="Y475">
        <v>1235.75</v>
      </c>
      <c r="Z475">
        <v>1278.3499999999999</v>
      </c>
      <c r="AA475">
        <v>1221.0999999999999</v>
      </c>
      <c r="AB475">
        <v>1320</v>
      </c>
      <c r="AC475" s="1">
        <f>(Table2[[#This Row],[Close Price]]/Table2[[#This Row],[Day Low]])-1</f>
        <v>3.2369006676107315E-3</v>
      </c>
      <c r="AD475" s="1">
        <f>(Table2[[#This Row],[Day High]]/Table2[[#This Row],[Close Price]])-1</f>
        <v>3.1135309538213196E-2</v>
      </c>
      <c r="AE475" s="1">
        <f>(Table2[[#This Row],[Close Price]]/Table2[[#This Row],[Current Week Low]])-1</f>
        <v>3.2369006676107315E-3</v>
      </c>
      <c r="AF475" s="1">
        <f>(Table2[[#This Row],[Current Week High]]/Table2[[#This Row],[Close Price]])-1</f>
        <v>3.1135309538213196E-2</v>
      </c>
      <c r="AG475" s="1">
        <f>(Table2[[#This Row],[Close Price]]/Table2[[#This Row],[Current Month Low]])-1</f>
        <v>1.5273114405044641E-2</v>
      </c>
      <c r="AH475" s="1">
        <f>(Table2[[#This Row],[Current Month High]]/Table2[[#This Row],[Close Price]])-1</f>
        <v>6.4730792498487677E-2</v>
      </c>
      <c r="AI475">
        <v>33.252671909659199</v>
      </c>
      <c r="AJ475">
        <v>22.601859177215101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-0.12</v>
      </c>
      <c r="AM475" t="s">
        <v>3181</v>
      </c>
      <c r="AN475">
        <v>-9.65</v>
      </c>
      <c r="AO475" t="s">
        <v>3181</v>
      </c>
      <c r="AP475">
        <v>8.8688803751475004E-2</v>
      </c>
      <c r="AQ475">
        <f>(Table2[[#This Row],[Sharpe Ratio]]-AVERAGE(Table2[Sharpe Ratio]))/_xlfn.STDEV.P(Table2[Sharpe Ratio])</f>
        <v>0.36649938437681606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545</v>
      </c>
      <c r="AT475">
        <f>_xlfn.RANK.AVG(Table2[[#This Row],[6M Return vs Nifty Z-Score]],Table2[6M Return vs Nifty Z-Score])</f>
        <v>521</v>
      </c>
      <c r="AU475">
        <f>_xlfn.RANK.AVG(Table2[[#This Row],[Sharpe Ratio Z-Score]],Table2[Sharpe Ratio Z-Score])</f>
        <v>254</v>
      </c>
      <c r="AV475">
        <f>(Table2[[#This Row],[Rank 1Y]]+Table2[[#This Row],[Rank 6M]]+Table2[[#This Row],[Rank Sharpe]])/3</f>
        <v>440</v>
      </c>
    </row>
    <row r="476" spans="1:48" x14ac:dyDescent="0.3">
      <c r="A476" t="s">
        <v>628</v>
      </c>
      <c r="B476" t="s">
        <v>629</v>
      </c>
      <c r="C476" t="s">
        <v>3147</v>
      </c>
      <c r="D476" t="s">
        <v>630</v>
      </c>
      <c r="E476">
        <v>28791.822337199999</v>
      </c>
      <c r="F476">
        <v>730.6</v>
      </c>
      <c r="G476">
        <v>-10.0916190158201</v>
      </c>
      <c r="H476">
        <f>(Table2[[#This Row],[1Y Return vs Nifty]]-AVERAGE(Table2[1Y Return vs Nifty]))/_xlfn.STDEV.P(Table2[1Y Return vs Nifty])</f>
        <v>-0.53341581985907405</v>
      </c>
      <c r="I476">
        <v>-1.04545013982447</v>
      </c>
      <c r="J476">
        <f>(Table2[[#This Row],[1M Return vs Nifty]]-AVERAGE(Table2[1M Return vs Nifty]))/_xlfn.STDEV.P(Table2[1M Return vs Nifty])</f>
        <v>1.5871589456489168E-3</v>
      </c>
      <c r="K476">
        <v>0.74721071335760403</v>
      </c>
      <c r="L476">
        <f>(Table2[[#This Row],[6M Return vs Nifty]]-AVERAGE(Table2[6M Return vs Nifty]))/_xlfn.STDEV.P(Table2[6M Return vs Nifty])</f>
        <v>-0.17548884157829783</v>
      </c>
      <c r="M476">
        <v>1.72614924614897</v>
      </c>
      <c r="N476">
        <f>(Table2[[#This Row],[1W Return vs Nifty]]-AVERAGE(Table2[1W Return vs Nifty]))/_xlfn.STDEV.P(Table2[1W Return vs Nifty])</f>
        <v>0.10455822023385841</v>
      </c>
      <c r="O476">
        <v>755.4</v>
      </c>
      <c r="P476">
        <v>775.01133037465604</v>
      </c>
      <c r="Q476">
        <v>735.69233971436904</v>
      </c>
      <c r="R476">
        <v>31.197502487939602</v>
      </c>
      <c r="S476" s="1">
        <f>(Table2[[#This Row],[Close Price]]-Table2[[#This Row],[20D EMA]])/Table2[[#This Row],[20D EMA]]</f>
        <v>-3.2830288588827056E-2</v>
      </c>
      <c r="T476" s="1">
        <f>(Table2[[#This Row],[Close Price]]-Table2[[#This Row],[50D EMA]])/Table2[[#This Row],[50D EMA]]</f>
        <v>-5.7304104642169153E-2</v>
      </c>
      <c r="U476" s="1">
        <f>(Table2[[#This Row],[Close Price]]-Table2[[#This Row],[200D EMA]])/Table2[[#This Row],[200D EMA]]</f>
        <v>-6.9218332711553148E-3</v>
      </c>
      <c r="V476">
        <v>0.45652304246561898</v>
      </c>
      <c r="W476">
        <v>726.55</v>
      </c>
      <c r="X476">
        <v>754.8</v>
      </c>
      <c r="Y476">
        <v>726.55</v>
      </c>
      <c r="Z476">
        <v>754.95</v>
      </c>
      <c r="AA476">
        <v>726.55</v>
      </c>
      <c r="AB476">
        <v>770.05</v>
      </c>
      <c r="AC476" s="1">
        <f>(Table2[[#This Row],[Close Price]]/Table2[[#This Row],[Day Low]])-1</f>
        <v>5.5742894501411566E-3</v>
      </c>
      <c r="AD476" s="1">
        <f>(Table2[[#This Row],[Day High]]/Table2[[#This Row],[Close Price]])-1</f>
        <v>3.3123460169723451E-2</v>
      </c>
      <c r="AE476" s="1">
        <f>(Table2[[#This Row],[Close Price]]/Table2[[#This Row],[Current Week Low]])-1</f>
        <v>5.5742894501411566E-3</v>
      </c>
      <c r="AF476" s="1">
        <f>(Table2[[#This Row],[Current Week High]]/Table2[[#This Row],[Close Price]])-1</f>
        <v>3.3328770873254809E-2</v>
      </c>
      <c r="AG476" s="1">
        <f>(Table2[[#This Row],[Close Price]]/Table2[[#This Row],[Current Month Low]])-1</f>
        <v>5.5742894501411566E-3</v>
      </c>
      <c r="AH476" s="1">
        <f>(Table2[[#This Row],[Current Month High]]/Table2[[#This Row],[Close Price]])-1</f>
        <v>5.3996715028743481E-2</v>
      </c>
      <c r="AI476">
        <v>26.060771968245199</v>
      </c>
      <c r="AJ476">
        <v>28.717406624383301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-0.01</v>
      </c>
      <c r="AM476" t="s">
        <v>3181</v>
      </c>
      <c r="AN476">
        <v>0.97</v>
      </c>
      <c r="AO476" t="s">
        <v>3180</v>
      </c>
      <c r="AP476">
        <v>2.0030278201637001E-2</v>
      </c>
      <c r="AQ476">
        <f>(Table2[[#This Row],[Sharpe Ratio]]-AVERAGE(Table2[Sharpe Ratio]))/_xlfn.STDEV.P(Table2[Sharpe Ratio])</f>
        <v>-0.4433211293044379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502</v>
      </c>
      <c r="AT476">
        <f>_xlfn.RANK.AVG(Table2[[#This Row],[6M Return vs Nifty Z-Score]],Table2[6M Return vs Nifty Z-Score])</f>
        <v>365</v>
      </c>
      <c r="AU476">
        <f>_xlfn.RANK.AVG(Table2[[#This Row],[Sharpe Ratio Z-Score]],Table2[Sharpe Ratio Z-Score])</f>
        <v>454</v>
      </c>
      <c r="AV476">
        <f>(Table2[[#This Row],[Rank 1Y]]+Table2[[#This Row],[Rank 6M]]+Table2[[#This Row],[Rank Sharpe]])/3</f>
        <v>440.33333333333331</v>
      </c>
    </row>
    <row r="477" spans="1:48" x14ac:dyDescent="0.3">
      <c r="A477" t="s">
        <v>1041</v>
      </c>
      <c r="B477" t="s">
        <v>1042</v>
      </c>
      <c r="C477" t="s">
        <v>3139</v>
      </c>
      <c r="D477" t="s">
        <v>88</v>
      </c>
      <c r="E477">
        <v>12655.736032139999</v>
      </c>
      <c r="F477">
        <v>2260.6</v>
      </c>
      <c r="G477">
        <v>-3.72388772580421</v>
      </c>
      <c r="H477">
        <f>(Table2[[#This Row],[1Y Return vs Nifty]]-AVERAGE(Table2[1Y Return vs Nifty]))/_xlfn.STDEV.P(Table2[1Y Return vs Nifty])</f>
        <v>-0.41183024122820994</v>
      </c>
      <c r="I477">
        <v>-8.6538416203089099</v>
      </c>
      <c r="J477">
        <f>(Table2[[#This Row],[1M Return vs Nifty]]-AVERAGE(Table2[1M Return vs Nifty]))/_xlfn.STDEV.P(Table2[1M Return vs Nifty])</f>
        <v>-0.84002215844743899</v>
      </c>
      <c r="K477">
        <v>-26.636577573170399</v>
      </c>
      <c r="L477">
        <f>(Table2[[#This Row],[6M Return vs Nifty]]-AVERAGE(Table2[6M Return vs Nifty]))/_xlfn.STDEV.P(Table2[6M Return vs Nifty])</f>
        <v>-1.0973231020783194</v>
      </c>
      <c r="M477">
        <v>-5.4010997400103804</v>
      </c>
      <c r="N477">
        <f>(Table2[[#This Row],[1W Return vs Nifty]]-AVERAGE(Table2[1W Return vs Nifty]))/_xlfn.STDEV.P(Table2[1W Return vs Nifty])</f>
        <v>-1.3487118925193853</v>
      </c>
      <c r="O477">
        <v>2347.04</v>
      </c>
      <c r="P477">
        <v>2471.1496509711901</v>
      </c>
      <c r="Q477">
        <v>2556.69035591801</v>
      </c>
      <c r="R477">
        <v>42.514808752727603</v>
      </c>
      <c r="S477" s="1">
        <f>(Table2[[#This Row],[Close Price]]-Table2[[#This Row],[20D EMA]])/Table2[[#This Row],[20D EMA]]</f>
        <v>-3.6829368055082169E-2</v>
      </c>
      <c r="T477" s="1">
        <f>(Table2[[#This Row],[Close Price]]-Table2[[#This Row],[50D EMA]])/Table2[[#This Row],[50D EMA]]</f>
        <v>-8.5203116245283553E-2</v>
      </c>
      <c r="U477" s="1">
        <f>(Table2[[#This Row],[Close Price]]-Table2[[#This Row],[200D EMA]])/Table2[[#This Row],[200D EMA]]</f>
        <v>-0.11581001791345021</v>
      </c>
      <c r="V477">
        <v>1.84838352580541</v>
      </c>
      <c r="W477">
        <v>2213.0500000000002</v>
      </c>
      <c r="X477">
        <v>2349.85</v>
      </c>
      <c r="Y477">
        <v>2150</v>
      </c>
      <c r="Z477">
        <v>2349.85</v>
      </c>
      <c r="AA477">
        <v>2150</v>
      </c>
      <c r="AB477">
        <v>2485</v>
      </c>
      <c r="AC477" s="1">
        <f>(Table2[[#This Row],[Close Price]]/Table2[[#This Row],[Day Low]])-1</f>
        <v>2.148618422539017E-2</v>
      </c>
      <c r="AD477" s="1">
        <f>(Table2[[#This Row],[Day High]]/Table2[[#This Row],[Close Price]])-1</f>
        <v>3.9480668848978162E-2</v>
      </c>
      <c r="AE477" s="1">
        <f>(Table2[[#This Row],[Close Price]]/Table2[[#This Row],[Current Week Low]])-1</f>
        <v>5.144186046511634E-2</v>
      </c>
      <c r="AF477" s="1">
        <f>(Table2[[#This Row],[Current Week High]]/Table2[[#This Row],[Close Price]])-1</f>
        <v>3.9480668848978162E-2</v>
      </c>
      <c r="AG477" s="1">
        <f>(Table2[[#This Row],[Close Price]]/Table2[[#This Row],[Current Month Low]])-1</f>
        <v>5.144186046511634E-2</v>
      </c>
      <c r="AH477" s="1">
        <f>(Table2[[#This Row],[Current Month High]]/Table2[[#This Row],[Close Price]])-1</f>
        <v>9.9265681677430884E-2</v>
      </c>
      <c r="AI477">
        <v>61.682739095815201</v>
      </c>
      <c r="AJ477">
        <v>29.103369503141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0</v>
      </c>
      <c r="AM477">
        <v>0</v>
      </c>
      <c r="AN477">
        <v>4.76</v>
      </c>
      <c r="AO477" t="s">
        <v>3180</v>
      </c>
      <c r="AP477">
        <v>0.11345155790592</v>
      </c>
      <c r="AQ477">
        <f>(Table2[[#This Row],[Sharpe Ratio]]-AVERAGE(Table2[Sharpe Ratio]))/_xlfn.STDEV.P(Table2[Sharpe Ratio])</f>
        <v>0.65857361884255405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455</v>
      </c>
      <c r="AT477">
        <f>_xlfn.RANK.AVG(Table2[[#This Row],[6M Return vs Nifty Z-Score]],Table2[6M Return vs Nifty Z-Score])</f>
        <v>687</v>
      </c>
      <c r="AU477">
        <f>_xlfn.RANK.AVG(Table2[[#This Row],[Sharpe Ratio Z-Score]],Table2[Sharpe Ratio Z-Score])</f>
        <v>179</v>
      </c>
      <c r="AV477">
        <f>(Table2[[#This Row],[Rank 1Y]]+Table2[[#This Row],[Rank 6M]]+Table2[[#This Row],[Rank Sharpe]])/3</f>
        <v>440.33333333333331</v>
      </c>
    </row>
    <row r="478" spans="1:48" x14ac:dyDescent="0.3">
      <c r="A478" t="s">
        <v>1844</v>
      </c>
      <c r="B478" t="s">
        <v>1845</v>
      </c>
      <c r="C478" t="s">
        <v>3131</v>
      </c>
      <c r="D478" t="s">
        <v>984</v>
      </c>
      <c r="E478">
        <v>4079.304654516</v>
      </c>
      <c r="F478">
        <v>31.98</v>
      </c>
      <c r="G478">
        <v>-25.848373330449199</v>
      </c>
      <c r="H478">
        <f>(Table2[[#This Row],[1Y Return vs Nifty]]-AVERAGE(Table2[1Y Return vs Nifty]))/_xlfn.STDEV.P(Table2[1Y Return vs Nifty])</f>
        <v>-0.83427557719405476</v>
      </c>
      <c r="I478">
        <v>-10.7707630540332</v>
      </c>
      <c r="J478">
        <f>(Table2[[#This Row],[1M Return vs Nifty]]-AVERAGE(Table2[1M Return vs Nifty]))/_xlfn.STDEV.P(Table2[1M Return vs Nifty])</f>
        <v>-1.0741873965771227</v>
      </c>
      <c r="K478">
        <v>-6.6042137170381103</v>
      </c>
      <c r="L478">
        <f>(Table2[[#This Row],[6M Return vs Nifty]]-AVERAGE(Table2[6M Return vs Nifty]))/_xlfn.STDEV.P(Table2[6M Return vs Nifty])</f>
        <v>-0.42296354568085637</v>
      </c>
      <c r="M478">
        <v>1.4228005321830499</v>
      </c>
      <c r="N478">
        <f>(Table2[[#This Row],[1W Return vs Nifty]]-AVERAGE(Table2[1W Return vs Nifty]))/_xlfn.STDEV.P(Table2[1W Return vs Nifty])</f>
        <v>4.2704394079489269E-2</v>
      </c>
      <c r="O478">
        <v>34.86</v>
      </c>
      <c r="P478">
        <v>36.842253148510899</v>
      </c>
      <c r="Q478">
        <v>35.554518815047999</v>
      </c>
      <c r="R478">
        <v>30.7762723064588</v>
      </c>
      <c r="S478" s="1">
        <f>(Table2[[#This Row],[Close Price]]-Table2[[#This Row],[20D EMA]])/Table2[[#This Row],[20D EMA]]</f>
        <v>-8.2616179001721149E-2</v>
      </c>
      <c r="T478" s="1">
        <f>(Table2[[#This Row],[Close Price]]-Table2[[#This Row],[50D EMA]])/Table2[[#This Row],[50D EMA]]</f>
        <v>-0.13197491285104593</v>
      </c>
      <c r="U478" s="1">
        <f>(Table2[[#This Row],[Close Price]]-Table2[[#This Row],[200D EMA]])/Table2[[#This Row],[200D EMA]]</f>
        <v>-0.10053627314272999</v>
      </c>
      <c r="V478">
        <v>0.533331465780437</v>
      </c>
      <c r="W478">
        <v>31.8</v>
      </c>
      <c r="X478">
        <v>33.56</v>
      </c>
      <c r="Y478">
        <v>31.8</v>
      </c>
      <c r="Z478">
        <v>34.450000000000003</v>
      </c>
      <c r="AA478">
        <v>31.8</v>
      </c>
      <c r="AB478">
        <v>35.630000000000003</v>
      </c>
      <c r="AC478" s="1">
        <f>(Table2[[#This Row],[Close Price]]/Table2[[#This Row],[Day Low]])-1</f>
        <v>5.6603773584904538E-3</v>
      </c>
      <c r="AD478" s="1">
        <f>(Table2[[#This Row],[Day High]]/Table2[[#This Row],[Close Price]])-1</f>
        <v>4.9405878674171344E-2</v>
      </c>
      <c r="AE478" s="1">
        <f>(Table2[[#This Row],[Close Price]]/Table2[[#This Row],[Current Week Low]])-1</f>
        <v>5.6603773584904538E-3</v>
      </c>
      <c r="AF478" s="1">
        <f>(Table2[[#This Row],[Current Week High]]/Table2[[#This Row],[Close Price]])-1</f>
        <v>7.723577235772372E-2</v>
      </c>
      <c r="AG478" s="1">
        <f>(Table2[[#This Row],[Close Price]]/Table2[[#This Row],[Current Month Low]])-1</f>
        <v>5.6603773584904538E-3</v>
      </c>
      <c r="AH478" s="1">
        <f>(Table2[[#This Row],[Current Month High]]/Table2[[#This Row],[Close Price]])-1</f>
        <v>0.11413383364602891</v>
      </c>
      <c r="AI478">
        <v>44.152595372107498</v>
      </c>
      <c r="AJ478">
        <v>29.2121212121212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-0.12</v>
      </c>
      <c r="AM478" t="s">
        <v>3181</v>
      </c>
      <c r="AN478">
        <v>-0.56000000000000005</v>
      </c>
      <c r="AO478" t="s">
        <v>3181</v>
      </c>
      <c r="AP478">
        <v>8.5494678103042995E-2</v>
      </c>
      <c r="AQ478">
        <f>(Table2[[#This Row],[Sharpe Ratio]]-AVERAGE(Table2[Sharpe Ratio]))/_xlfn.STDEV.P(Table2[Sharpe Ratio])</f>
        <v>0.32882498847826064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609</v>
      </c>
      <c r="AT478">
        <f>_xlfn.RANK.AVG(Table2[[#This Row],[6M Return vs Nifty Z-Score]],Table2[6M Return vs Nifty Z-Score])</f>
        <v>452</v>
      </c>
      <c r="AU478">
        <f>_xlfn.RANK.AVG(Table2[[#This Row],[Sharpe Ratio Z-Score]],Table2[Sharpe Ratio Z-Score])</f>
        <v>260</v>
      </c>
      <c r="AV478">
        <f>(Table2[[#This Row],[Rank 1Y]]+Table2[[#This Row],[Rank 6M]]+Table2[[#This Row],[Rank Sharpe]])/3</f>
        <v>440.33333333333331</v>
      </c>
    </row>
    <row r="479" spans="1:48" x14ac:dyDescent="0.3">
      <c r="A479" t="s">
        <v>1298</v>
      </c>
      <c r="B479" t="s">
        <v>1299</v>
      </c>
      <c r="C479" t="s">
        <v>3138</v>
      </c>
      <c r="D479" t="s">
        <v>85</v>
      </c>
      <c r="E479">
        <v>8667.1107064799999</v>
      </c>
      <c r="F479">
        <v>179.28</v>
      </c>
      <c r="G479">
        <v>6.8453035639396296</v>
      </c>
      <c r="H479">
        <f>(Table2[[#This Row],[1Y Return vs Nifty]]-AVERAGE(Table2[1Y Return vs Nifty]))/_xlfn.STDEV.P(Table2[1Y Return vs Nifty])</f>
        <v>-0.21002190791510814</v>
      </c>
      <c r="I479">
        <v>-9.5625085043092799</v>
      </c>
      <c r="J479">
        <f>(Table2[[#This Row],[1M Return vs Nifty]]-AVERAGE(Table2[1M Return vs Nifty]))/_xlfn.STDEV.P(Table2[1M Return vs Nifty])</f>
        <v>-0.94053519302811539</v>
      </c>
      <c r="K479">
        <v>-18.1083418243145</v>
      </c>
      <c r="L479">
        <f>(Table2[[#This Row],[6M Return vs Nifty]]-AVERAGE(Table2[6M Return vs Nifty]))/_xlfn.STDEV.P(Table2[6M Return vs Nifty])</f>
        <v>-0.81023280570818179</v>
      </c>
      <c r="M479">
        <v>-3.7377061881870599</v>
      </c>
      <c r="N479">
        <f>(Table2[[#This Row],[1W Return vs Nifty]]-AVERAGE(Table2[1W Return vs Nifty]))/_xlfn.STDEV.P(Table2[1W Return vs Nifty])</f>
        <v>-1.0095403356808841</v>
      </c>
      <c r="O479">
        <v>195.21</v>
      </c>
      <c r="P479">
        <v>205.77363978873399</v>
      </c>
      <c r="Q479">
        <v>200.15096010434601</v>
      </c>
      <c r="R479">
        <v>19.156815720093199</v>
      </c>
      <c r="S479" s="1">
        <f>(Table2[[#This Row],[Close Price]]-Table2[[#This Row],[20D EMA]])/Table2[[#This Row],[20D EMA]]</f>
        <v>-8.1604426002766281E-2</v>
      </c>
      <c r="T479" s="1">
        <f>(Table2[[#This Row],[Close Price]]-Table2[[#This Row],[50D EMA]])/Table2[[#This Row],[50D EMA]]</f>
        <v>-0.12875137853388208</v>
      </c>
      <c r="U479" s="1">
        <f>(Table2[[#This Row],[Close Price]]-Table2[[#This Row],[200D EMA]])/Table2[[#This Row],[200D EMA]]</f>
        <v>-0.10427609287242598</v>
      </c>
      <c r="V479">
        <v>0.50605317850944298</v>
      </c>
      <c r="W479">
        <v>178</v>
      </c>
      <c r="X479">
        <v>183.58</v>
      </c>
      <c r="Y479">
        <v>178</v>
      </c>
      <c r="Z479">
        <v>184.65</v>
      </c>
      <c r="AA479">
        <v>178</v>
      </c>
      <c r="AB479">
        <v>201.45</v>
      </c>
      <c r="AC479" s="1">
        <f>(Table2[[#This Row],[Close Price]]/Table2[[#This Row],[Day Low]])-1</f>
        <v>7.1910112359550027E-3</v>
      </c>
      <c r="AD479" s="1">
        <f>(Table2[[#This Row],[Day High]]/Table2[[#This Row],[Close Price]])-1</f>
        <v>2.3984828201695674E-2</v>
      </c>
      <c r="AE479" s="1">
        <f>(Table2[[#This Row],[Close Price]]/Table2[[#This Row],[Current Week Low]])-1</f>
        <v>7.1910112359550027E-3</v>
      </c>
      <c r="AF479" s="1">
        <f>(Table2[[#This Row],[Current Week High]]/Table2[[#This Row],[Close Price]])-1</f>
        <v>2.9953145917001267E-2</v>
      </c>
      <c r="AG479" s="1">
        <f>(Table2[[#This Row],[Close Price]]/Table2[[#This Row],[Current Month Low]])-1</f>
        <v>7.1910112359550027E-3</v>
      </c>
      <c r="AH479" s="1">
        <f>(Table2[[#This Row],[Current Month High]]/Table2[[#This Row],[Close Price]])-1</f>
        <v>0.12366131191432395</v>
      </c>
      <c r="AI479">
        <v>39.831548415885699</v>
      </c>
      <c r="AJ479">
        <v>33.194650817236202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-0.16</v>
      </c>
      <c r="AM479" t="s">
        <v>3181</v>
      </c>
      <c r="AN479">
        <v>-5.91</v>
      </c>
      <c r="AO479" t="s">
        <v>3181</v>
      </c>
      <c r="AP479">
        <v>6.2437987756364E-2</v>
      </c>
      <c r="AQ479">
        <f>(Table2[[#This Row],[Sharpe Ratio]]-AVERAGE(Table2[Sharpe Ratio]))/_xlfn.STDEV.P(Table2[Sharpe Ratio])</f>
        <v>5.6873607774874033E-2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380</v>
      </c>
      <c r="AT479">
        <f>_xlfn.RANK.AVG(Table2[[#This Row],[6M Return vs Nifty Z-Score]],Table2[6M Return vs Nifty Z-Score])</f>
        <v>610</v>
      </c>
      <c r="AU479">
        <f>_xlfn.RANK.AVG(Table2[[#This Row],[Sharpe Ratio Z-Score]],Table2[Sharpe Ratio Z-Score])</f>
        <v>333</v>
      </c>
      <c r="AV479">
        <f>(Table2[[#This Row],[Rank 1Y]]+Table2[[#This Row],[Rank 6M]]+Table2[[#This Row],[Rank Sharpe]])/3</f>
        <v>441</v>
      </c>
    </row>
    <row r="480" spans="1:48" x14ac:dyDescent="0.3">
      <c r="A480" t="s">
        <v>659</v>
      </c>
      <c r="B480" t="s">
        <v>660</v>
      </c>
      <c r="C480" t="s">
        <v>3129</v>
      </c>
      <c r="D480" t="s">
        <v>516</v>
      </c>
      <c r="E480">
        <v>27389.581213239999</v>
      </c>
      <c r="F480">
        <v>842.65</v>
      </c>
      <c r="G480">
        <v>6.0261758952268698</v>
      </c>
      <c r="H480">
        <f>(Table2[[#This Row],[1Y Return vs Nifty]]-AVERAGE(Table2[1Y Return vs Nifty]))/_xlfn.STDEV.P(Table2[1Y Return vs Nifty])</f>
        <v>-0.22566234672086422</v>
      </c>
      <c r="I480">
        <v>6.7627770858696001</v>
      </c>
      <c r="J480">
        <f>(Table2[[#This Row],[1M Return vs Nifty]]-AVERAGE(Table2[1M Return vs Nifty]))/_xlfn.STDEV.P(Table2[1M Return vs Nifty])</f>
        <v>0.86530149361446562</v>
      </c>
      <c r="K480">
        <v>5.8366636183775098</v>
      </c>
      <c r="L480">
        <f>(Table2[[#This Row],[6M Return vs Nifty]]-AVERAGE(Table2[6M Return vs Nifty]))/_xlfn.STDEV.P(Table2[6M Return vs Nifty])</f>
        <v>-4.1600244709565394E-3</v>
      </c>
      <c r="M480">
        <v>0.25807425825191299</v>
      </c>
      <c r="N480">
        <f>(Table2[[#This Row],[1W Return vs Nifty]]-AVERAGE(Table2[1W Return vs Nifty]))/_xlfn.STDEV.P(Table2[1W Return vs Nifty])</f>
        <v>-0.19478722249369443</v>
      </c>
      <c r="O480">
        <v>854.2</v>
      </c>
      <c r="P480">
        <v>846.82412318158401</v>
      </c>
      <c r="Q480">
        <v>783.65312329043797</v>
      </c>
      <c r="R480">
        <v>39.735335896524298</v>
      </c>
      <c r="S480" s="1">
        <f>(Table2[[#This Row],[Close Price]]-Table2[[#This Row],[20D EMA]])/Table2[[#This Row],[20D EMA]]</f>
        <v>-1.3521423554202843E-2</v>
      </c>
      <c r="T480" s="1">
        <f>(Table2[[#This Row],[Close Price]]-Table2[[#This Row],[50D EMA]])/Table2[[#This Row],[50D EMA]]</f>
        <v>-4.9291500647165448E-3</v>
      </c>
      <c r="U480" s="1">
        <f>(Table2[[#This Row],[Close Price]]-Table2[[#This Row],[200D EMA]])/Table2[[#This Row],[200D EMA]]</f>
        <v>7.5284427454130803E-2</v>
      </c>
      <c r="V480">
        <v>0.31756213584044901</v>
      </c>
      <c r="W480">
        <v>840.8</v>
      </c>
      <c r="X480">
        <v>858.35</v>
      </c>
      <c r="Y480">
        <v>832.4</v>
      </c>
      <c r="Z480">
        <v>858.35</v>
      </c>
      <c r="AA480">
        <v>832.4</v>
      </c>
      <c r="AB480">
        <v>875.85</v>
      </c>
      <c r="AC480" s="1">
        <f>(Table2[[#This Row],[Close Price]]/Table2[[#This Row],[Day Low]])-1</f>
        <v>2.2002854424358897E-3</v>
      </c>
      <c r="AD480" s="1">
        <f>(Table2[[#This Row],[Day High]]/Table2[[#This Row],[Close Price]])-1</f>
        <v>1.8631697620601795E-2</v>
      </c>
      <c r="AE480" s="1">
        <f>(Table2[[#This Row],[Close Price]]/Table2[[#This Row],[Current Week Low]])-1</f>
        <v>1.2313791446419975E-2</v>
      </c>
      <c r="AF480" s="1">
        <f>(Table2[[#This Row],[Current Week High]]/Table2[[#This Row],[Close Price]])-1</f>
        <v>1.8631697620601795E-2</v>
      </c>
      <c r="AG480" s="1">
        <f>(Table2[[#This Row],[Close Price]]/Table2[[#This Row],[Current Month Low]])-1</f>
        <v>1.2313791446419975E-2</v>
      </c>
      <c r="AH480" s="1">
        <f>(Table2[[#This Row],[Current Month High]]/Table2[[#This Row],[Close Price]])-1</f>
        <v>3.9399513439743794E-2</v>
      </c>
      <c r="AI480">
        <v>9.4701240135287499</v>
      </c>
      <c r="AJ480">
        <v>31.540743053387398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0.03</v>
      </c>
      <c r="AM480" t="s">
        <v>3180</v>
      </c>
      <c r="AN480">
        <v>0.95</v>
      </c>
      <c r="AO480" t="s">
        <v>3180</v>
      </c>
      <c r="AP480">
        <v>-3.0792541740510999E-2</v>
      </c>
      <c r="AQ480">
        <f>(Table2[[#This Row],[Sharpe Ratio]]-AVERAGE(Table2[Sharpe Ratio]))/_xlfn.STDEV.P(Table2[Sharpe Ratio])</f>
        <v>-1.0427712605544133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-0.60207936062546286</v>
      </c>
      <c r="AS480">
        <f>_xlfn.RANK.AVG(Table2[[#This Row],[1Y Return vs Nifty Z-Score]],Table2[1Y Return vs Nifty Z-Score])</f>
        <v>388</v>
      </c>
      <c r="AT480">
        <f>_xlfn.RANK.AVG(Table2[[#This Row],[6M Return vs Nifty Z-Score]],Table2[6M Return vs Nifty Z-Score])</f>
        <v>310</v>
      </c>
      <c r="AU480">
        <f>_xlfn.RANK.AVG(Table2[[#This Row],[Sharpe Ratio Z-Score]],Table2[Sharpe Ratio Z-Score])</f>
        <v>626</v>
      </c>
      <c r="AV480">
        <f>(Table2[[#This Row],[Rank 1Y]]+Table2[[#This Row],[Rank 6M]]+Table2[[#This Row],[Rank Sharpe]])/3</f>
        <v>441.33333333333331</v>
      </c>
    </row>
    <row r="481" spans="1:48" x14ac:dyDescent="0.3">
      <c r="A481" t="s">
        <v>156</v>
      </c>
      <c r="B481" t="s">
        <v>157</v>
      </c>
      <c r="C481" t="s">
        <v>3129</v>
      </c>
      <c r="D481" t="s">
        <v>40</v>
      </c>
      <c r="E481">
        <v>156545.60819273</v>
      </c>
      <c r="F481">
        <v>1562.45</v>
      </c>
      <c r="G481">
        <v>-7.3357036638409898</v>
      </c>
      <c r="H481">
        <f>(Table2[[#This Row],[1Y Return vs Nifty]]-AVERAGE(Table2[1Y Return vs Nifty]))/_xlfn.STDEV.P(Table2[1Y Return vs Nifty])</f>
        <v>-0.4807943213273379</v>
      </c>
      <c r="I481">
        <v>-5.4788218372684101</v>
      </c>
      <c r="J481">
        <f>(Table2[[#This Row],[1M Return vs Nifty]]-AVERAGE(Table2[1M Return vs Nifty]))/_xlfn.STDEV.P(Table2[1M Return vs Nifty])</f>
        <v>-0.48881438487686479</v>
      </c>
      <c r="K481">
        <v>1.34849180252546</v>
      </c>
      <c r="L481">
        <f>(Table2[[#This Row],[6M Return vs Nifty]]-AVERAGE(Table2[6M Return vs Nifty]))/_xlfn.STDEV.P(Table2[6M Return vs Nifty])</f>
        <v>-0.15524761336012657</v>
      </c>
      <c r="M481">
        <v>-0.91237410997544499</v>
      </c>
      <c r="N481">
        <f>(Table2[[#This Row],[1W Return vs Nifty]]-AVERAGE(Table2[1W Return vs Nifty]))/_xlfn.STDEV.P(Table2[1W Return vs Nifty])</f>
        <v>-0.43344559339792549</v>
      </c>
      <c r="O481">
        <v>1638.14</v>
      </c>
      <c r="P481">
        <v>1695.0897506040501</v>
      </c>
      <c r="Q481">
        <v>1602.9707902826101</v>
      </c>
      <c r="R481">
        <v>26.093527973615299</v>
      </c>
      <c r="S481" s="1">
        <f>(Table2[[#This Row],[Close Price]]-Table2[[#This Row],[20D EMA]])/Table2[[#This Row],[20D EMA]]</f>
        <v>-4.6204842076989786E-2</v>
      </c>
      <c r="T481" s="1">
        <f>(Table2[[#This Row],[Close Price]]-Table2[[#This Row],[50D EMA]])/Table2[[#This Row],[50D EMA]]</f>
        <v>-7.8249396857472286E-2</v>
      </c>
      <c r="U481" s="1">
        <f>(Table2[[#This Row],[Close Price]]-Table2[[#This Row],[200D EMA]])/Table2[[#This Row],[200D EMA]]</f>
        <v>-2.5278558117372854E-2</v>
      </c>
      <c r="V481">
        <v>0.79398920765062797</v>
      </c>
      <c r="W481">
        <v>1557</v>
      </c>
      <c r="X481">
        <v>1585.95</v>
      </c>
      <c r="Y481">
        <v>1555.25</v>
      </c>
      <c r="Z481">
        <v>1585.95</v>
      </c>
      <c r="AA481">
        <v>1555.25</v>
      </c>
      <c r="AB481">
        <v>1642</v>
      </c>
      <c r="AC481" s="1">
        <f>(Table2[[#This Row],[Close Price]]/Table2[[#This Row],[Day Low]])-1</f>
        <v>3.5003211303790138E-3</v>
      </c>
      <c r="AD481" s="1">
        <f>(Table2[[#This Row],[Day High]]/Table2[[#This Row],[Close Price]])-1</f>
        <v>1.5040481295401475E-2</v>
      </c>
      <c r="AE481" s="1">
        <f>(Table2[[#This Row],[Close Price]]/Table2[[#This Row],[Current Week Low]])-1</f>
        <v>4.6294807908695557E-3</v>
      </c>
      <c r="AF481" s="1">
        <f>(Table2[[#This Row],[Current Week High]]/Table2[[#This Row],[Close Price]])-1</f>
        <v>1.5040481295401475E-2</v>
      </c>
      <c r="AG481" s="1">
        <f>(Table2[[#This Row],[Close Price]]/Table2[[#This Row],[Current Month Low]])-1</f>
        <v>4.6294807908695557E-3</v>
      </c>
      <c r="AH481" s="1">
        <f>(Table2[[#This Row],[Current Month High]]/Table2[[#This Row],[Close Price]])-1</f>
        <v>5.0913629236135627E-2</v>
      </c>
      <c r="AI481">
        <v>23.9079650548817</v>
      </c>
      <c r="AJ481">
        <v>19.4807677601896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-0.14000000000000001</v>
      </c>
      <c r="AM481" t="s">
        <v>3181</v>
      </c>
      <c r="AN481">
        <v>-3.36</v>
      </c>
      <c r="AO481" t="s">
        <v>3181</v>
      </c>
      <c r="AP481">
        <v>8.7496590364169995E-3</v>
      </c>
      <c r="AQ481">
        <f>(Table2[[#This Row],[Sharpe Ratio]]-AVERAGE(Table2[Sharpe Ratio]))/_xlfn.STDEV.P(Table2[Sharpe Ratio])</f>
        <v>-0.57637491590796641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481</v>
      </c>
      <c r="AT481">
        <f>_xlfn.RANK.AVG(Table2[[#This Row],[6M Return vs Nifty Z-Score]],Table2[6M Return vs Nifty Z-Score])</f>
        <v>355</v>
      </c>
      <c r="AU481">
        <f>_xlfn.RANK.AVG(Table2[[#This Row],[Sharpe Ratio Z-Score]],Table2[Sharpe Ratio Z-Score])</f>
        <v>489</v>
      </c>
      <c r="AV481">
        <f>(Table2[[#This Row],[Rank 1Y]]+Table2[[#This Row],[Rank 6M]]+Table2[[#This Row],[Rank Sharpe]])/3</f>
        <v>441.66666666666669</v>
      </c>
    </row>
    <row r="482" spans="1:48" x14ac:dyDescent="0.3">
      <c r="A482" t="s">
        <v>179</v>
      </c>
      <c r="B482" t="s">
        <v>180</v>
      </c>
      <c r="C482" t="s">
        <v>3137</v>
      </c>
      <c r="D482" t="s">
        <v>75</v>
      </c>
      <c r="E482">
        <v>137097.45278548001</v>
      </c>
      <c r="F482">
        <v>556.6</v>
      </c>
      <c r="G482">
        <v>9.9057682121400106</v>
      </c>
      <c r="H482">
        <f>(Table2[[#This Row],[1Y Return vs Nifty]]-AVERAGE(Table2[1Y Return vs Nifty]))/_xlfn.STDEV.P(Table2[1Y Return vs Nifty])</f>
        <v>-0.1515853395074267</v>
      </c>
      <c r="I482">
        <v>6.6983922312561006E-2</v>
      </c>
      <c r="J482">
        <f>(Table2[[#This Row],[1M Return vs Nifty]]-AVERAGE(Table2[1M Return vs Nifty]))/_xlfn.STDEV.P(Table2[1M Return vs Nifty])</f>
        <v>0.12464008992079832</v>
      </c>
      <c r="K482">
        <v>-13.661750682769499</v>
      </c>
      <c r="L482">
        <f>(Table2[[#This Row],[6M Return vs Nifty]]-AVERAGE(Table2[6M Return vs Nifty]))/_xlfn.STDEV.P(Table2[6M Return vs Nifty])</f>
        <v>-0.66054496800573081</v>
      </c>
      <c r="M482">
        <v>-0.50271770839709295</v>
      </c>
      <c r="N482">
        <f>(Table2[[#This Row],[1W Return vs Nifty]]-AVERAGE(Table2[1W Return vs Nifty]))/_xlfn.STDEV.P(Table2[1W Return vs Nifty])</f>
        <v>-0.34991527109994286</v>
      </c>
      <c r="O482">
        <v>574.29</v>
      </c>
      <c r="P482">
        <v>593.02863026433897</v>
      </c>
      <c r="Q482">
        <v>594.69810397664799</v>
      </c>
      <c r="R482">
        <v>32.750993612317501</v>
      </c>
      <c r="S482" s="1">
        <f>(Table2[[#This Row],[Close Price]]-Table2[[#This Row],[20D EMA]])/Table2[[#This Row],[20D EMA]]</f>
        <v>-3.0803252712044336E-2</v>
      </c>
      <c r="T482" s="1">
        <f>(Table2[[#This Row],[Close Price]]-Table2[[#This Row],[50D EMA]])/Table2[[#This Row],[50D EMA]]</f>
        <v>-6.1428113931196043E-2</v>
      </c>
      <c r="U482" s="1">
        <f>(Table2[[#This Row],[Close Price]]-Table2[[#This Row],[200D EMA]])/Table2[[#This Row],[200D EMA]]</f>
        <v>-6.4062931631851922E-2</v>
      </c>
      <c r="V482">
        <v>0.44639136946803698</v>
      </c>
      <c r="W482">
        <v>554.5</v>
      </c>
      <c r="X482">
        <v>565.5</v>
      </c>
      <c r="Y482">
        <v>554.5</v>
      </c>
      <c r="Z482">
        <v>567.79999999999995</v>
      </c>
      <c r="AA482">
        <v>554.5</v>
      </c>
      <c r="AB482">
        <v>585.5</v>
      </c>
      <c r="AC482" s="1">
        <f>(Table2[[#This Row],[Close Price]]/Table2[[#This Row],[Day Low]])-1</f>
        <v>3.7871956717763222E-3</v>
      </c>
      <c r="AD482" s="1">
        <f>(Table2[[#This Row],[Day High]]/Table2[[#This Row],[Close Price]])-1</f>
        <v>1.5989938914840129E-2</v>
      </c>
      <c r="AE482" s="1">
        <f>(Table2[[#This Row],[Close Price]]/Table2[[#This Row],[Current Week Low]])-1</f>
        <v>3.7871956717763222E-3</v>
      </c>
      <c r="AF482" s="1">
        <f>(Table2[[#This Row],[Current Week High]]/Table2[[#This Row],[Close Price]])-1</f>
        <v>2.0122170319798682E-2</v>
      </c>
      <c r="AG482" s="1">
        <f>(Table2[[#This Row],[Close Price]]/Table2[[#This Row],[Current Month Low]])-1</f>
        <v>3.7871956717763222E-3</v>
      </c>
      <c r="AH482" s="1">
        <f>(Table2[[#This Row],[Current Month High]]/Table2[[#This Row],[Close Price]])-1</f>
        <v>5.192238591448084E-2</v>
      </c>
      <c r="AI482">
        <v>27.012217031979802</v>
      </c>
      <c r="AJ482">
        <v>36.221243269701397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-0.03</v>
      </c>
      <c r="AM482" t="s">
        <v>3181</v>
      </c>
      <c r="AN482">
        <v>0.71</v>
      </c>
      <c r="AO482" t="s">
        <v>3180</v>
      </c>
      <c r="AP482">
        <v>2.8848856834628001E-2</v>
      </c>
      <c r="AQ482">
        <f>(Table2[[#This Row],[Sharpe Ratio]]-AVERAGE(Table2[Sharpe Ratio]))/_xlfn.STDEV.P(Table2[Sharpe Ratio])</f>
        <v>-0.33930686710879199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348</v>
      </c>
      <c r="AT482">
        <f>_xlfn.RANK.AVG(Table2[[#This Row],[6M Return vs Nifty Z-Score]],Table2[6M Return vs Nifty Z-Score])</f>
        <v>547</v>
      </c>
      <c r="AU482">
        <f>_xlfn.RANK.AVG(Table2[[#This Row],[Sharpe Ratio Z-Score]],Table2[Sharpe Ratio Z-Score])</f>
        <v>430</v>
      </c>
      <c r="AV482">
        <f>(Table2[[#This Row],[Rank 1Y]]+Table2[[#This Row],[Rank 6M]]+Table2[[#This Row],[Rank Sharpe]])/3</f>
        <v>441.66666666666669</v>
      </c>
    </row>
    <row r="483" spans="1:48" x14ac:dyDescent="0.3">
      <c r="A483" t="s">
        <v>667</v>
      </c>
      <c r="B483" t="s">
        <v>668</v>
      </c>
      <c r="C483" t="s">
        <v>3139</v>
      </c>
      <c r="D483" t="s">
        <v>262</v>
      </c>
      <c r="E483">
        <v>26759.8160282799</v>
      </c>
      <c r="F483">
        <v>1405.85</v>
      </c>
      <c r="G483">
        <v>8.3423145158589307</v>
      </c>
      <c r="H483">
        <f>(Table2[[#This Row],[1Y Return vs Nifty]]-AVERAGE(Table2[1Y Return vs Nifty]))/_xlfn.STDEV.P(Table2[1Y Return vs Nifty])</f>
        <v>-0.18143795320407405</v>
      </c>
      <c r="I483">
        <v>1.74859190193866</v>
      </c>
      <c r="J483">
        <f>(Table2[[#This Row],[1M Return vs Nifty]]-AVERAGE(Table2[1M Return vs Nifty]))/_xlfn.STDEV.P(Table2[1M Return vs Nifty])</f>
        <v>0.31065272445544756</v>
      </c>
      <c r="K483">
        <v>-14.985960614874299</v>
      </c>
      <c r="L483">
        <f>(Table2[[#This Row],[6M Return vs Nifty]]-AVERAGE(Table2[6M Return vs Nifty]))/_xlfn.STDEV.P(Table2[6M Return vs Nifty])</f>
        <v>-0.70512251406093307</v>
      </c>
      <c r="M483">
        <v>2.3339992932949598</v>
      </c>
      <c r="N483">
        <f>(Table2[[#This Row],[1W Return vs Nifty]]-AVERAGE(Table2[1W Return vs Nifty]))/_xlfn.STDEV.P(Table2[1W Return vs Nifty])</f>
        <v>0.22850089548883606</v>
      </c>
      <c r="O483">
        <v>1425.1</v>
      </c>
      <c r="P483">
        <v>1463.7758370322499</v>
      </c>
      <c r="Q483">
        <v>1438.3976050158001</v>
      </c>
      <c r="R483">
        <v>45.045299958112999</v>
      </c>
      <c r="S483" s="1">
        <f>(Table2[[#This Row],[Close Price]]-Table2[[#This Row],[20D EMA]])/Table2[[#This Row],[20D EMA]]</f>
        <v>-1.3507824012350012E-2</v>
      </c>
      <c r="T483" s="1">
        <f>(Table2[[#This Row],[Close Price]]-Table2[[#This Row],[50D EMA]])/Table2[[#This Row],[50D EMA]]</f>
        <v>-3.9572887847153182E-2</v>
      </c>
      <c r="U483" s="1">
        <f>(Table2[[#This Row],[Close Price]]-Table2[[#This Row],[200D EMA]])/Table2[[#This Row],[200D EMA]]</f>
        <v>-2.2627682987168666E-2</v>
      </c>
      <c r="V483">
        <v>0.72902712283490001</v>
      </c>
      <c r="W483">
        <v>1388.1</v>
      </c>
      <c r="X483">
        <v>1432.75</v>
      </c>
      <c r="Y483">
        <v>1388.1</v>
      </c>
      <c r="Z483">
        <v>1442.45</v>
      </c>
      <c r="AA483">
        <v>1358.1</v>
      </c>
      <c r="AB483">
        <v>1462</v>
      </c>
      <c r="AC483" s="1">
        <f>(Table2[[#This Row],[Close Price]]/Table2[[#This Row],[Day Low]])-1</f>
        <v>1.2787263165477958E-2</v>
      </c>
      <c r="AD483" s="1">
        <f>(Table2[[#This Row],[Day High]]/Table2[[#This Row],[Close Price]])-1</f>
        <v>1.913433154319466E-2</v>
      </c>
      <c r="AE483" s="1">
        <f>(Table2[[#This Row],[Close Price]]/Table2[[#This Row],[Current Week Low]])-1</f>
        <v>1.2787263165477958E-2</v>
      </c>
      <c r="AF483" s="1">
        <f>(Table2[[#This Row],[Current Week High]]/Table2[[#This Row],[Close Price]])-1</f>
        <v>2.6034071913788814E-2</v>
      </c>
      <c r="AG483" s="1">
        <f>(Table2[[#This Row],[Close Price]]/Table2[[#This Row],[Current Month Low]])-1</f>
        <v>3.515941388704813E-2</v>
      </c>
      <c r="AH483" s="1">
        <f>(Table2[[#This Row],[Current Month High]]/Table2[[#This Row],[Close Price]])-1</f>
        <v>3.9940249671017503E-2</v>
      </c>
      <c r="AI483">
        <v>30.963474054842202</v>
      </c>
      <c r="AJ483">
        <v>37.0758580343213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0</v>
      </c>
      <c r="AM483" t="s">
        <v>3182</v>
      </c>
      <c r="AN483">
        <v>2.06</v>
      </c>
      <c r="AO483" t="s">
        <v>3180</v>
      </c>
      <c r="AP483">
        <v>4.2560511676951997E-2</v>
      </c>
      <c r="AQ483">
        <f>(Table2[[#This Row],[Sharpe Ratio]]-AVERAGE(Table2[Sharpe Ratio]))/_xlfn.STDEV.P(Table2[Sharpe Ratio])</f>
        <v>-0.17757925529500945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364</v>
      </c>
      <c r="AT483">
        <f>_xlfn.RANK.AVG(Table2[[#This Row],[6M Return vs Nifty Z-Score]],Table2[6M Return vs Nifty Z-Score])</f>
        <v>567</v>
      </c>
      <c r="AU483">
        <f>_xlfn.RANK.AVG(Table2[[#This Row],[Sharpe Ratio Z-Score]],Table2[Sharpe Ratio Z-Score])</f>
        <v>397</v>
      </c>
      <c r="AV483">
        <f>(Table2[[#This Row],[Rank 1Y]]+Table2[[#This Row],[Rank 6M]]+Table2[[#This Row],[Rank Sharpe]])/3</f>
        <v>442.66666666666669</v>
      </c>
    </row>
    <row r="484" spans="1:48" x14ac:dyDescent="0.3">
      <c r="A484" t="s">
        <v>424</v>
      </c>
      <c r="B484" t="s">
        <v>425</v>
      </c>
      <c r="C484" t="s">
        <v>3129</v>
      </c>
      <c r="D484" t="s">
        <v>34</v>
      </c>
      <c r="E484">
        <v>52450.788518112</v>
      </c>
      <c r="F484">
        <v>43.87</v>
      </c>
      <c r="G484">
        <v>-5.3322948990766896</v>
      </c>
      <c r="H484">
        <f>(Table2[[#This Row],[1Y Return vs Nifty]]-AVERAGE(Table2[1Y Return vs Nifty]))/_xlfn.STDEV.P(Table2[1Y Return vs Nifty])</f>
        <v>-0.44254119744317905</v>
      </c>
      <c r="I484">
        <v>2.04065863480551</v>
      </c>
      <c r="J484">
        <f>(Table2[[#This Row],[1M Return vs Nifty]]-AVERAGE(Table2[1M Return vs Nifty]))/_xlfn.STDEV.P(Table2[1M Return vs Nifty])</f>
        <v>0.34295995842359872</v>
      </c>
      <c r="K484">
        <v>-23.352351867146499</v>
      </c>
      <c r="L484">
        <f>(Table2[[#This Row],[6M Return vs Nifty]]-AVERAGE(Table2[6M Return vs Nifty]))/_xlfn.STDEV.P(Table2[6M Return vs Nifty])</f>
        <v>-0.986764557608519</v>
      </c>
      <c r="M484">
        <v>-0.60284586710440502</v>
      </c>
      <c r="N484">
        <f>(Table2[[#This Row],[1W Return vs Nifty]]-AVERAGE(Table2[1W Return vs Nifty]))/_xlfn.STDEV.P(Table2[1W Return vs Nifty])</f>
        <v>-0.3703317404525539</v>
      </c>
      <c r="O484">
        <v>45.51</v>
      </c>
      <c r="P484">
        <v>47.011562146953601</v>
      </c>
      <c r="Q484">
        <v>48.579684451977798</v>
      </c>
      <c r="R484">
        <v>34.967191009426401</v>
      </c>
      <c r="S484" s="1">
        <f>(Table2[[#This Row],[Close Price]]-Table2[[#This Row],[20D EMA]])/Table2[[#This Row],[20D EMA]]</f>
        <v>-3.603603603603605E-2</v>
      </c>
      <c r="T484" s="1">
        <f>(Table2[[#This Row],[Close Price]]-Table2[[#This Row],[50D EMA]])/Table2[[#This Row],[50D EMA]]</f>
        <v>-6.6825308572673756E-2</v>
      </c>
      <c r="U484" s="1">
        <f>(Table2[[#This Row],[Close Price]]-Table2[[#This Row],[200D EMA]])/Table2[[#This Row],[200D EMA]]</f>
        <v>-9.6947613083683951E-2</v>
      </c>
      <c r="V484">
        <v>0.91030770411317097</v>
      </c>
      <c r="W484">
        <v>43.52</v>
      </c>
      <c r="X484">
        <v>45.18</v>
      </c>
      <c r="Y484">
        <v>43.52</v>
      </c>
      <c r="Z484">
        <v>45.55</v>
      </c>
      <c r="AA484">
        <v>43.52</v>
      </c>
      <c r="AB484">
        <v>47.79</v>
      </c>
      <c r="AC484" s="1">
        <f>(Table2[[#This Row],[Close Price]]/Table2[[#This Row],[Day Low]])-1</f>
        <v>8.0422794117644969E-3</v>
      </c>
      <c r="AD484" s="1">
        <f>(Table2[[#This Row],[Day High]]/Table2[[#This Row],[Close Price]])-1</f>
        <v>2.9860952815135677E-2</v>
      </c>
      <c r="AE484" s="1">
        <f>(Table2[[#This Row],[Close Price]]/Table2[[#This Row],[Current Week Low]])-1</f>
        <v>8.0422794117644969E-3</v>
      </c>
      <c r="AF484" s="1">
        <f>(Table2[[#This Row],[Current Week High]]/Table2[[#This Row],[Close Price]])-1</f>
        <v>3.8294962388876197E-2</v>
      </c>
      <c r="AG484" s="1">
        <f>(Table2[[#This Row],[Close Price]]/Table2[[#This Row],[Current Month Low]])-1</f>
        <v>8.0422794117644969E-3</v>
      </c>
      <c r="AH484" s="1">
        <f>(Table2[[#This Row],[Current Month High]]/Table2[[#This Row],[Close Price]])-1</f>
        <v>8.9354912240711126E-2</v>
      </c>
      <c r="AI484">
        <v>61.043993617506203</v>
      </c>
      <c r="AJ484">
        <v>19.3741496598639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-0.15</v>
      </c>
      <c r="AM484" t="s">
        <v>3181</v>
      </c>
      <c r="AN484">
        <v>1.95</v>
      </c>
      <c r="AO484" t="s">
        <v>3180</v>
      </c>
      <c r="AP484">
        <v>0.11090148093546499</v>
      </c>
      <c r="AQ484">
        <f>(Table2[[#This Row],[Sharpe Ratio]]-AVERAGE(Table2[Sharpe Ratio]))/_xlfn.STDEV.P(Table2[Sharpe Ratio])</f>
        <v>0.62849571335881949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468</v>
      </c>
      <c r="AT484">
        <f>_xlfn.RANK.AVG(Table2[[#This Row],[6M Return vs Nifty Z-Score]],Table2[6M Return vs Nifty Z-Score])</f>
        <v>671</v>
      </c>
      <c r="AU484">
        <f>_xlfn.RANK.AVG(Table2[[#This Row],[Sharpe Ratio Z-Score]],Table2[Sharpe Ratio Z-Score])</f>
        <v>190</v>
      </c>
      <c r="AV484">
        <f>(Table2[[#This Row],[Rank 1Y]]+Table2[[#This Row],[Rank 6M]]+Table2[[#This Row],[Rank Sharpe]])/3</f>
        <v>443</v>
      </c>
    </row>
    <row r="485" spans="1:48" x14ac:dyDescent="0.3">
      <c r="A485" t="s">
        <v>492</v>
      </c>
      <c r="B485" t="s">
        <v>493</v>
      </c>
      <c r="C485" t="s">
        <v>3135</v>
      </c>
      <c r="D485" t="s">
        <v>213</v>
      </c>
      <c r="E485">
        <v>42494.902281449999</v>
      </c>
      <c r="F485">
        <v>684.05</v>
      </c>
      <c r="G485">
        <v>-2.5203626165314499</v>
      </c>
      <c r="H485">
        <f>(Table2[[#This Row],[1Y Return vs Nifty]]-AVERAGE(Table2[1Y Return vs Nifty]))/_xlfn.STDEV.P(Table2[1Y Return vs Nifty])</f>
        <v>-0.3888501106066275</v>
      </c>
      <c r="I485">
        <v>9.0313976179707591</v>
      </c>
      <c r="J485">
        <f>(Table2[[#This Row],[1M Return vs Nifty]]-AVERAGE(Table2[1M Return vs Nifty]))/_xlfn.STDEV.P(Table2[1M Return vs Nifty])</f>
        <v>1.1162470689496653</v>
      </c>
      <c r="K485">
        <v>11.582647359716301</v>
      </c>
      <c r="L485">
        <f>(Table2[[#This Row],[6M Return vs Nifty]]-AVERAGE(Table2[6M Return vs Nifty]))/_xlfn.STDEV.P(Table2[6M Return vs Nifty])</f>
        <v>0.18926992092663036</v>
      </c>
      <c r="M485">
        <v>2.9680224038574501</v>
      </c>
      <c r="N485">
        <f>(Table2[[#This Row],[1W Return vs Nifty]]-AVERAGE(Table2[1W Return vs Nifty]))/_xlfn.STDEV.P(Table2[1W Return vs Nifty])</f>
        <v>0.35778034667184144</v>
      </c>
      <c r="O485">
        <v>689.99</v>
      </c>
      <c r="P485">
        <v>690.71644856213004</v>
      </c>
      <c r="Q485">
        <v>662.16247551901404</v>
      </c>
      <c r="R485">
        <v>44.1184841150368</v>
      </c>
      <c r="S485" s="1">
        <f>(Table2[[#This Row],[Close Price]]-Table2[[#This Row],[20D EMA]])/Table2[[#This Row],[20D EMA]]</f>
        <v>-8.6088204176872924E-3</v>
      </c>
      <c r="T485" s="1">
        <f>(Table2[[#This Row],[Close Price]]-Table2[[#This Row],[50D EMA]])/Table2[[#This Row],[50D EMA]]</f>
        <v>-9.6514982030726001E-3</v>
      </c>
      <c r="U485" s="1">
        <f>(Table2[[#This Row],[Close Price]]-Table2[[#This Row],[200D EMA]])/Table2[[#This Row],[200D EMA]]</f>
        <v>3.3054613165492512E-2</v>
      </c>
      <c r="V485">
        <v>0.50048945473537598</v>
      </c>
      <c r="W485">
        <v>679.1</v>
      </c>
      <c r="X485">
        <v>707.8</v>
      </c>
      <c r="Y485">
        <v>679.1</v>
      </c>
      <c r="Z485">
        <v>714.6</v>
      </c>
      <c r="AA485">
        <v>675.25</v>
      </c>
      <c r="AB485">
        <v>720.9</v>
      </c>
      <c r="AC485" s="1">
        <f>(Table2[[#This Row],[Close Price]]/Table2[[#This Row],[Day Low]])-1</f>
        <v>7.2890590487408868E-3</v>
      </c>
      <c r="AD485" s="1">
        <f>(Table2[[#This Row],[Day High]]/Table2[[#This Row],[Close Price]])-1</f>
        <v>3.4719684233608605E-2</v>
      </c>
      <c r="AE485" s="1">
        <f>(Table2[[#This Row],[Close Price]]/Table2[[#This Row],[Current Week Low]])-1</f>
        <v>7.2890590487408868E-3</v>
      </c>
      <c r="AF485" s="1">
        <f>(Table2[[#This Row],[Current Week High]]/Table2[[#This Row],[Close Price]])-1</f>
        <v>4.4660478035231543E-2</v>
      </c>
      <c r="AG485" s="1">
        <f>(Table2[[#This Row],[Close Price]]/Table2[[#This Row],[Current Month Low]])-1</f>
        <v>1.3032210292484248E-2</v>
      </c>
      <c r="AH485" s="1">
        <f>(Table2[[#This Row],[Current Month High]]/Table2[[#This Row],[Close Price]])-1</f>
        <v>5.3870331116146586E-2</v>
      </c>
      <c r="AI485">
        <v>12.3675169943717</v>
      </c>
      <c r="AJ485">
        <v>28.677577125658299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7.0000000000000007E-2</v>
      </c>
      <c r="AM485" t="s">
        <v>3180</v>
      </c>
      <c r="AN485">
        <v>-2.17</v>
      </c>
      <c r="AO485" t="s">
        <v>3181</v>
      </c>
      <c r="AP485">
        <v>-3.3204350779245002E-2</v>
      </c>
      <c r="AQ485">
        <f>(Table2[[#This Row],[Sharpe Ratio]]-AVERAGE(Table2[Sharpe Ratio]))/_xlfn.STDEV.P(Table2[Sharpe Ratio])</f>
        <v>-1.0712183094679661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448</v>
      </c>
      <c r="AT485">
        <f>_xlfn.RANK.AVG(Table2[[#This Row],[6M Return vs Nifty Z-Score]],Table2[6M Return vs Nifty Z-Score])</f>
        <v>252</v>
      </c>
      <c r="AU485">
        <f>_xlfn.RANK.AVG(Table2[[#This Row],[Sharpe Ratio Z-Score]],Table2[Sharpe Ratio Z-Score])</f>
        <v>631</v>
      </c>
      <c r="AV485">
        <f>(Table2[[#This Row],[Rank 1Y]]+Table2[[#This Row],[Rank 6M]]+Table2[[#This Row],[Rank Sharpe]])/3</f>
        <v>443.66666666666669</v>
      </c>
    </row>
    <row r="486" spans="1:48" x14ac:dyDescent="0.3">
      <c r="A486" t="s">
        <v>1115</v>
      </c>
      <c r="B486" t="s">
        <v>1116</v>
      </c>
      <c r="C486" t="s">
        <v>3129</v>
      </c>
      <c r="D486" t="s">
        <v>569</v>
      </c>
      <c r="E486">
        <v>11036.479650625</v>
      </c>
      <c r="F486">
        <v>828.85</v>
      </c>
      <c r="G486">
        <v>-12.7551809973362</v>
      </c>
      <c r="H486">
        <f>(Table2[[#This Row],[1Y Return vs Nifty]]-AVERAGE(Table2[1Y Return vs Nifty]))/_xlfn.STDEV.P(Table2[1Y Return vs Nifty])</f>
        <v>-0.58427392143279766</v>
      </c>
      <c r="I486">
        <v>0.31222364719745999</v>
      </c>
      <c r="J486">
        <f>(Table2[[#This Row],[1M Return vs Nifty]]-AVERAGE(Table2[1M Return vs Nifty]))/_xlfn.STDEV.P(Table2[1M Return vs Nifty])</f>
        <v>0.15176751074127731</v>
      </c>
      <c r="K486">
        <v>3.9068491523406701</v>
      </c>
      <c r="L486">
        <f>(Table2[[#This Row],[6M Return vs Nifty]]-AVERAGE(Table2[6M Return vs Nifty]))/_xlfn.STDEV.P(Table2[6M Return vs Nifty])</f>
        <v>-6.9124341043492743E-2</v>
      </c>
      <c r="M486">
        <v>3.2777874533474999E-2</v>
      </c>
      <c r="N486">
        <f>(Table2[[#This Row],[1W Return vs Nifty]]-AVERAGE(Table2[1W Return vs Nifty]))/_xlfn.STDEV.P(Table2[1W Return vs Nifty])</f>
        <v>-0.24072591519339018</v>
      </c>
      <c r="O486">
        <v>857.58</v>
      </c>
      <c r="P486">
        <v>860.04827237506095</v>
      </c>
      <c r="Q486">
        <v>823.11471238966203</v>
      </c>
      <c r="R486">
        <v>33.266937191891003</v>
      </c>
      <c r="S486" s="1">
        <f>(Table2[[#This Row],[Close Price]]-Table2[[#This Row],[20D EMA]])/Table2[[#This Row],[20D EMA]]</f>
        <v>-3.350124769700788E-2</v>
      </c>
      <c r="T486" s="1">
        <f>(Table2[[#This Row],[Close Price]]-Table2[[#This Row],[50D EMA]])/Table2[[#This Row],[50D EMA]]</f>
        <v>-3.627502475983764E-2</v>
      </c>
      <c r="U486" s="1">
        <f>(Table2[[#This Row],[Close Price]]-Table2[[#This Row],[200D EMA]])/Table2[[#This Row],[200D EMA]]</f>
        <v>6.9677865357154608E-3</v>
      </c>
      <c r="V486">
        <v>0.62978367599373997</v>
      </c>
      <c r="W486">
        <v>826</v>
      </c>
      <c r="X486">
        <v>847.25</v>
      </c>
      <c r="Y486">
        <v>826</v>
      </c>
      <c r="Z486">
        <v>848.1</v>
      </c>
      <c r="AA486">
        <v>826</v>
      </c>
      <c r="AB486">
        <v>891.9</v>
      </c>
      <c r="AC486" s="1">
        <f>(Table2[[#This Row],[Close Price]]/Table2[[#This Row],[Day Low]])-1</f>
        <v>3.4503631961260162E-3</v>
      </c>
      <c r="AD486" s="1">
        <f>(Table2[[#This Row],[Day High]]/Table2[[#This Row],[Close Price]])-1</f>
        <v>2.2199432949266962E-2</v>
      </c>
      <c r="AE486" s="1">
        <f>(Table2[[#This Row],[Close Price]]/Table2[[#This Row],[Current Week Low]])-1</f>
        <v>3.4503631961260162E-3</v>
      </c>
      <c r="AF486" s="1">
        <f>(Table2[[#This Row],[Current Week High]]/Table2[[#This Row],[Close Price]])-1</f>
        <v>2.3224950232249464E-2</v>
      </c>
      <c r="AG486" s="1">
        <f>(Table2[[#This Row],[Close Price]]/Table2[[#This Row],[Current Month Low]])-1</f>
        <v>3.4503631961260162E-3</v>
      </c>
      <c r="AH486" s="1">
        <f>(Table2[[#This Row],[Current Month High]]/Table2[[#This Row],[Close Price]])-1</f>
        <v>7.6069252578874202E-2</v>
      </c>
      <c r="AI486">
        <v>14.827773421005</v>
      </c>
      <c r="AJ486">
        <v>21.889705882352899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-0.03</v>
      </c>
      <c r="AM486" t="s">
        <v>3181</v>
      </c>
      <c r="AN486">
        <v>-2.56</v>
      </c>
      <c r="AO486" t="s">
        <v>3181</v>
      </c>
      <c r="AP486">
        <v>1.6418549999574001E-2</v>
      </c>
      <c r="AQ486">
        <f>(Table2[[#This Row],[Sharpe Ratio]]-AVERAGE(Table2[Sharpe Ratio]))/_xlfn.STDEV.P(Table2[Sharpe Ratio])</f>
        <v>-0.48592110599267352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530</v>
      </c>
      <c r="AT486">
        <f>_xlfn.RANK.AVG(Table2[[#This Row],[6M Return vs Nifty Z-Score]],Table2[6M Return vs Nifty Z-Score])</f>
        <v>331</v>
      </c>
      <c r="AU486">
        <f>_xlfn.RANK.AVG(Table2[[#This Row],[Sharpe Ratio Z-Score]],Table2[Sharpe Ratio Z-Score])</f>
        <v>470</v>
      </c>
      <c r="AV486">
        <f>(Table2[[#This Row],[Rank 1Y]]+Table2[[#This Row],[Rank 6M]]+Table2[[#This Row],[Rank Sharpe]])/3</f>
        <v>443.66666666666669</v>
      </c>
    </row>
    <row r="487" spans="1:48" x14ac:dyDescent="0.3">
      <c r="A487" t="s">
        <v>401</v>
      </c>
      <c r="B487" t="s">
        <v>402</v>
      </c>
      <c r="C487" t="s">
        <v>3128</v>
      </c>
      <c r="D487" t="s">
        <v>241</v>
      </c>
      <c r="E487">
        <v>55872.110138055003</v>
      </c>
      <c r="F487">
        <v>5278.85</v>
      </c>
      <c r="G487">
        <v>0.53356001958562105</v>
      </c>
      <c r="H487">
        <f>(Table2[[#This Row],[1Y Return vs Nifty]]-AVERAGE(Table2[1Y Return vs Nifty]))/_xlfn.STDEV.P(Table2[1Y Return vs Nifty])</f>
        <v>-0.33053845549825661</v>
      </c>
      <c r="I487">
        <v>2.1700640959710999</v>
      </c>
      <c r="J487">
        <f>(Table2[[#This Row],[1M Return vs Nifty]]-AVERAGE(Table2[1M Return vs Nifty]))/_xlfn.STDEV.P(Table2[1M Return vs Nifty])</f>
        <v>0.35727426416323654</v>
      </c>
      <c r="K487">
        <v>11.309330096010701</v>
      </c>
      <c r="L487">
        <f>(Table2[[#This Row],[6M Return vs Nifty]]-AVERAGE(Table2[6M Return vs Nifty]))/_xlfn.STDEV.P(Table2[6M Return vs Nifty])</f>
        <v>0.1800691041866801</v>
      </c>
      <c r="M487">
        <v>4.1196614390953501</v>
      </c>
      <c r="N487">
        <f>(Table2[[#This Row],[1W Return vs Nifty]]-AVERAGE(Table2[1W Return vs Nifty]))/_xlfn.STDEV.P(Table2[1W Return vs Nifty])</f>
        <v>0.59260343112438751</v>
      </c>
      <c r="O487">
        <v>5158.87</v>
      </c>
      <c r="P487">
        <v>5226.5273793186097</v>
      </c>
      <c r="Q487">
        <v>5091.8385888074099</v>
      </c>
      <c r="R487">
        <v>63.492163247687003</v>
      </c>
      <c r="S487" s="1">
        <f>(Table2[[#This Row],[Close Price]]-Table2[[#This Row],[20D EMA]])/Table2[[#This Row],[20D EMA]]</f>
        <v>2.3257031094018745E-2</v>
      </c>
      <c r="T487" s="1">
        <f>(Table2[[#This Row],[Close Price]]-Table2[[#This Row],[50D EMA]])/Table2[[#This Row],[50D EMA]]</f>
        <v>1.0010972273565703E-2</v>
      </c>
      <c r="U487" s="1">
        <f>(Table2[[#This Row],[Close Price]]-Table2[[#This Row],[200D EMA]])/Table2[[#This Row],[200D EMA]]</f>
        <v>3.6727678603887468E-2</v>
      </c>
      <c r="V487">
        <v>0.83539410196137698</v>
      </c>
      <c r="W487">
        <v>5156.95</v>
      </c>
      <c r="X487">
        <v>5370</v>
      </c>
      <c r="Y487">
        <v>5023.3500000000004</v>
      </c>
      <c r="Z487">
        <v>5370</v>
      </c>
      <c r="AA487">
        <v>4871</v>
      </c>
      <c r="AB487">
        <v>5370</v>
      </c>
      <c r="AC487" s="1">
        <f>(Table2[[#This Row],[Close Price]]/Table2[[#This Row],[Day Low]])-1</f>
        <v>2.3638003083217951E-2</v>
      </c>
      <c r="AD487" s="1">
        <f>(Table2[[#This Row],[Day High]]/Table2[[#This Row],[Close Price]])-1</f>
        <v>1.7267018384685917E-2</v>
      </c>
      <c r="AE487" s="1">
        <f>(Table2[[#This Row],[Close Price]]/Table2[[#This Row],[Current Week Low]])-1</f>
        <v>5.0862472254571189E-2</v>
      </c>
      <c r="AF487" s="1">
        <f>(Table2[[#This Row],[Current Week High]]/Table2[[#This Row],[Close Price]])-1</f>
        <v>1.7267018384685917E-2</v>
      </c>
      <c r="AG487" s="1">
        <f>(Table2[[#This Row],[Close Price]]/Table2[[#This Row],[Current Month Low]])-1</f>
        <v>8.3730240197084971E-2</v>
      </c>
      <c r="AH487" s="1">
        <f>(Table2[[#This Row],[Current Month High]]/Table2[[#This Row],[Close Price]])-1</f>
        <v>1.7267018384685917E-2</v>
      </c>
      <c r="AI487">
        <v>13.661119372590599</v>
      </c>
      <c r="AJ487">
        <v>25.6869047619047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-0.06</v>
      </c>
      <c r="AM487" t="s">
        <v>3181</v>
      </c>
      <c r="AN487">
        <v>2.1</v>
      </c>
      <c r="AO487" t="s">
        <v>3180</v>
      </c>
      <c r="AP487">
        <v>-4.3218818038833998E-2</v>
      </c>
      <c r="AQ487">
        <f>(Table2[[#This Row],[Sharpe Ratio]]-AVERAGE(Table2[Sharpe Ratio]))/_xlfn.STDEV.P(Table2[Sharpe Ratio])</f>
        <v>-1.1893379596564573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424</v>
      </c>
      <c r="AT487">
        <f>_xlfn.RANK.AVG(Table2[[#This Row],[6M Return vs Nifty Z-Score]],Table2[6M Return vs Nifty Z-Score])</f>
        <v>256</v>
      </c>
      <c r="AU487">
        <f>_xlfn.RANK.AVG(Table2[[#This Row],[Sharpe Ratio Z-Score]],Table2[Sharpe Ratio Z-Score])</f>
        <v>653</v>
      </c>
      <c r="AV487">
        <f>(Table2[[#This Row],[Rank 1Y]]+Table2[[#This Row],[Rank 6M]]+Table2[[#This Row],[Rank Sharpe]])/3</f>
        <v>444.33333333333331</v>
      </c>
    </row>
    <row r="488" spans="1:48" x14ac:dyDescent="0.3">
      <c r="A488" t="s">
        <v>147</v>
      </c>
      <c r="B488" t="s">
        <v>148</v>
      </c>
      <c r="C488" t="s">
        <v>3128</v>
      </c>
      <c r="D488" t="s">
        <v>21</v>
      </c>
      <c r="E488">
        <v>177824.80254316001</v>
      </c>
      <c r="F488">
        <v>6005.05</v>
      </c>
      <c r="G488">
        <v>-8.2390968266715507</v>
      </c>
      <c r="H488">
        <f>(Table2[[#This Row],[1Y Return vs Nifty]]-AVERAGE(Table2[1Y Return vs Nifty]))/_xlfn.STDEV.P(Table2[1Y Return vs Nifty])</f>
        <v>-0.49804372703108363</v>
      </c>
      <c r="I488">
        <v>-2.5321390382510098</v>
      </c>
      <c r="J488">
        <f>(Table2[[#This Row],[1M Return vs Nifty]]-AVERAGE(Table2[1M Return vs Nifty]))/_xlfn.STDEV.P(Table2[1M Return vs Nifty])</f>
        <v>-0.16286431968685899</v>
      </c>
      <c r="K488">
        <v>22.4384400807742</v>
      </c>
      <c r="L488">
        <f>(Table2[[#This Row],[6M Return vs Nifty]]-AVERAGE(Table2[6M Return vs Nifty]))/_xlfn.STDEV.P(Table2[6M Return vs Nifty])</f>
        <v>0.55471394022914544</v>
      </c>
      <c r="M488">
        <v>5.5038052334109198</v>
      </c>
      <c r="N488">
        <f>(Table2[[#This Row],[1W Return vs Nifty]]-AVERAGE(Table2[1W Return vs Nifty]))/_xlfn.STDEV.P(Table2[1W Return vs Nifty])</f>
        <v>0.87483502033053961</v>
      </c>
      <c r="O488">
        <v>5955.43</v>
      </c>
      <c r="P488">
        <v>5988.9433386214596</v>
      </c>
      <c r="Q488">
        <v>5623.8570574591604</v>
      </c>
      <c r="R488">
        <v>59.055080290258402</v>
      </c>
      <c r="S488" s="1">
        <f>(Table2[[#This Row],[Close Price]]-Table2[[#This Row],[20D EMA]])/Table2[[#This Row],[20D EMA]]</f>
        <v>8.3318920716052222E-3</v>
      </c>
      <c r="T488" s="1">
        <f>(Table2[[#This Row],[Close Price]]-Table2[[#This Row],[50D EMA]])/Table2[[#This Row],[50D EMA]]</f>
        <v>2.6893995264026058E-3</v>
      </c>
      <c r="U488" s="1">
        <f>(Table2[[#This Row],[Close Price]]-Table2[[#This Row],[200D EMA]])/Table2[[#This Row],[200D EMA]]</f>
        <v>6.7781406718943435E-2</v>
      </c>
      <c r="V488">
        <v>0.42529734230303601</v>
      </c>
      <c r="W488">
        <v>5964.8</v>
      </c>
      <c r="X488">
        <v>6037</v>
      </c>
      <c r="Y488">
        <v>5858.9</v>
      </c>
      <c r="Z488">
        <v>6037</v>
      </c>
      <c r="AA488">
        <v>5572.65</v>
      </c>
      <c r="AB488">
        <v>6037</v>
      </c>
      <c r="AC488" s="1">
        <f>(Table2[[#This Row],[Close Price]]/Table2[[#This Row],[Day Low]])-1</f>
        <v>6.7479211373391301E-3</v>
      </c>
      <c r="AD488" s="1">
        <f>(Table2[[#This Row],[Day High]]/Table2[[#This Row],[Close Price]])-1</f>
        <v>5.3205218940723942E-3</v>
      </c>
      <c r="AE488" s="1">
        <f>(Table2[[#This Row],[Close Price]]/Table2[[#This Row],[Current Week Low]])-1</f>
        <v>2.4944955537729019E-2</v>
      </c>
      <c r="AF488" s="1">
        <f>(Table2[[#This Row],[Current Week High]]/Table2[[#This Row],[Close Price]])-1</f>
        <v>5.3205218940723942E-3</v>
      </c>
      <c r="AG488" s="1">
        <f>(Table2[[#This Row],[Close Price]]/Table2[[#This Row],[Current Month Low]])-1</f>
        <v>7.7593245583340131E-2</v>
      </c>
      <c r="AH488" s="1">
        <f>(Table2[[#This Row],[Current Month High]]/Table2[[#This Row],[Close Price]])-1</f>
        <v>5.3205218940723942E-3</v>
      </c>
      <c r="AI488">
        <v>9.4903456257649808</v>
      </c>
      <c r="AJ488">
        <v>33.044942451064003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0.02</v>
      </c>
      <c r="AM488" t="s">
        <v>3180</v>
      </c>
      <c r="AN488">
        <v>1.73</v>
      </c>
      <c r="AO488" t="s">
        <v>3180</v>
      </c>
      <c r="AP488">
        <v>-6.2114581124321999E-2</v>
      </c>
      <c r="AQ488">
        <f>(Table2[[#This Row],[Sharpe Ratio]]-AVERAGE(Table2[Sharpe Ratio]))/_xlfn.STDEV.P(Table2[Sharpe Ratio])</f>
        <v>-1.4122116151237829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490</v>
      </c>
      <c r="AT488">
        <f>_xlfn.RANK.AVG(Table2[[#This Row],[6M Return vs Nifty Z-Score]],Table2[6M Return vs Nifty Z-Score])</f>
        <v>163</v>
      </c>
      <c r="AU488">
        <f>_xlfn.RANK.AVG(Table2[[#This Row],[Sharpe Ratio Z-Score]],Table2[Sharpe Ratio Z-Score])</f>
        <v>682</v>
      </c>
      <c r="AV488">
        <f>(Table2[[#This Row],[Rank 1Y]]+Table2[[#This Row],[Rank 6M]]+Table2[[#This Row],[Rank Sharpe]])/3</f>
        <v>445</v>
      </c>
    </row>
    <row r="489" spans="1:48" x14ac:dyDescent="0.3">
      <c r="A489" t="s">
        <v>280</v>
      </c>
      <c r="B489" t="s">
        <v>281</v>
      </c>
      <c r="C489" t="s">
        <v>3129</v>
      </c>
      <c r="D489" t="s">
        <v>34</v>
      </c>
      <c r="E489">
        <v>90839.906723299995</v>
      </c>
      <c r="F489">
        <v>119</v>
      </c>
      <c r="G489">
        <v>-8.4978233543612305</v>
      </c>
      <c r="H489">
        <f>(Table2[[#This Row],[1Y Return vs Nifty]]-AVERAGE(Table2[1Y Return vs Nifty]))/_xlfn.STDEV.P(Table2[1Y Return vs Nifty])</f>
        <v>-0.50298385612001462</v>
      </c>
      <c r="I489">
        <v>8.2543801264242198</v>
      </c>
      <c r="J489">
        <f>(Table2[[#This Row],[1M Return vs Nifty]]-AVERAGE(Table2[1M Return vs Nifty]))/_xlfn.STDEV.P(Table2[1M Return vs Nifty])</f>
        <v>1.0302965546602332</v>
      </c>
      <c r="K489">
        <v>-21.046026583898399</v>
      </c>
      <c r="L489">
        <f>(Table2[[#This Row],[6M Return vs Nifty]]-AVERAGE(Table2[6M Return vs Nifty]))/_xlfn.STDEV.P(Table2[6M Return vs Nifty])</f>
        <v>-0.90912556771750141</v>
      </c>
      <c r="M489">
        <v>4.2551866700930301</v>
      </c>
      <c r="N489">
        <f>(Table2[[#This Row],[1W Return vs Nifty]]-AVERAGE(Table2[1W Return vs Nifty]))/_xlfn.STDEV.P(Table2[1W Return vs Nifty])</f>
        <v>0.6202374829325088</v>
      </c>
      <c r="O489">
        <v>116.79</v>
      </c>
      <c r="P489">
        <v>118.81372194140801</v>
      </c>
      <c r="Q489">
        <v>125.031975854184</v>
      </c>
      <c r="R489">
        <v>59.576478335312203</v>
      </c>
      <c r="S489" s="1">
        <f>(Table2[[#This Row],[Close Price]]-Table2[[#This Row],[20D EMA]])/Table2[[#This Row],[20D EMA]]</f>
        <v>1.8922852983988301E-2</v>
      </c>
      <c r="T489" s="1">
        <f>(Table2[[#This Row],[Close Price]]-Table2[[#This Row],[50D EMA]])/Table2[[#This Row],[50D EMA]]</f>
        <v>1.5678160362980335E-3</v>
      </c>
      <c r="U489" s="1">
        <f>(Table2[[#This Row],[Close Price]]-Table2[[#This Row],[200D EMA]])/Table2[[#This Row],[200D EMA]]</f>
        <v>-4.8243465825243512E-2</v>
      </c>
      <c r="V489">
        <v>0.754834192626472</v>
      </c>
      <c r="W489">
        <v>117.8</v>
      </c>
      <c r="X489">
        <v>120.64</v>
      </c>
      <c r="Y489">
        <v>116.05</v>
      </c>
      <c r="Z489">
        <v>120.64</v>
      </c>
      <c r="AA489">
        <v>113.16</v>
      </c>
      <c r="AB489">
        <v>122.41</v>
      </c>
      <c r="AC489" s="1">
        <f>(Table2[[#This Row],[Close Price]]/Table2[[#This Row],[Day Low]])-1</f>
        <v>1.0186757215619791E-2</v>
      </c>
      <c r="AD489" s="1">
        <f>(Table2[[#This Row],[Day High]]/Table2[[#This Row],[Close Price]])-1</f>
        <v>1.3781512605042012E-2</v>
      </c>
      <c r="AE489" s="1">
        <f>(Table2[[#This Row],[Close Price]]/Table2[[#This Row],[Current Week Low]])-1</f>
        <v>2.5420077552779086E-2</v>
      </c>
      <c r="AF489" s="1">
        <f>(Table2[[#This Row],[Current Week High]]/Table2[[#This Row],[Close Price]])-1</f>
        <v>1.3781512605042012E-2</v>
      </c>
      <c r="AG489" s="1">
        <f>(Table2[[#This Row],[Close Price]]/Table2[[#This Row],[Current Month Low]])-1</f>
        <v>5.1608342170378352E-2</v>
      </c>
      <c r="AH489" s="1">
        <f>(Table2[[#This Row],[Current Month High]]/Table2[[#This Row],[Close Price]])-1</f>
        <v>2.8655462184874025E-2</v>
      </c>
      <c r="AI489">
        <v>44.9579831932773</v>
      </c>
      <c r="AJ489">
        <v>14.5332050048123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-0.04</v>
      </c>
      <c r="AM489" t="s">
        <v>3181</v>
      </c>
      <c r="AN489">
        <v>9.94</v>
      </c>
      <c r="AO489" t="s">
        <v>3180</v>
      </c>
      <c r="AP489">
        <v>0.108514548790919</v>
      </c>
      <c r="AQ489">
        <f>(Table2[[#This Row],[Sharpe Ratio]]-AVERAGE(Table2[Sharpe Ratio]))/_xlfn.STDEV.P(Table2[Sharpe Ratio])</f>
        <v>0.60034208495013164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493</v>
      </c>
      <c r="AT489">
        <f>_xlfn.RANK.AVG(Table2[[#This Row],[6M Return vs Nifty Z-Score]],Table2[6M Return vs Nifty Z-Score])</f>
        <v>647</v>
      </c>
      <c r="AU489">
        <f>_xlfn.RANK.AVG(Table2[[#This Row],[Sharpe Ratio Z-Score]],Table2[Sharpe Ratio Z-Score])</f>
        <v>196</v>
      </c>
      <c r="AV489">
        <f>(Table2[[#This Row],[Rank 1Y]]+Table2[[#This Row],[Rank 6M]]+Table2[[#This Row],[Rank Sharpe]])/3</f>
        <v>445.33333333333331</v>
      </c>
    </row>
    <row r="490" spans="1:48" x14ac:dyDescent="0.3">
      <c r="A490" t="s">
        <v>890</v>
      </c>
      <c r="B490" t="s">
        <v>891</v>
      </c>
      <c r="C490" t="s">
        <v>3139</v>
      </c>
      <c r="D490" t="s">
        <v>262</v>
      </c>
      <c r="E490">
        <v>16639.360065000001</v>
      </c>
      <c r="F490">
        <v>15575.55</v>
      </c>
      <c r="G490">
        <v>-4.0504426605332702</v>
      </c>
      <c r="H490">
        <f>(Table2[[#This Row],[1Y Return vs Nifty]]-AVERAGE(Table2[1Y Return vs Nifty]))/_xlfn.STDEV.P(Table2[1Y Return vs Nifty])</f>
        <v>-0.41806548717146291</v>
      </c>
      <c r="I490">
        <v>6.7783886314565195E-2</v>
      </c>
      <c r="J490">
        <f>(Table2[[#This Row],[1M Return vs Nifty]]-AVERAGE(Table2[1M Return vs Nifty]))/_xlfn.STDEV.P(Table2[1M Return vs Nifty])</f>
        <v>0.1247285786847365</v>
      </c>
      <c r="K490">
        <v>-12.7760968088923</v>
      </c>
      <c r="L490">
        <f>(Table2[[#This Row],[6M Return vs Nifty]]-AVERAGE(Table2[6M Return vs Nifty]))/_xlfn.STDEV.P(Table2[6M Return vs Nifty])</f>
        <v>-0.63073075547450763</v>
      </c>
      <c r="M490">
        <v>-1.48278547756637</v>
      </c>
      <c r="N490">
        <f>(Table2[[#This Row],[1W Return vs Nifty]]-AVERAGE(Table2[1W Return vs Nifty]))/_xlfn.STDEV.P(Table2[1W Return vs Nifty])</f>
        <v>-0.5497543955885581</v>
      </c>
      <c r="O490" t="e">
        <v>#N/A</v>
      </c>
      <c r="P490">
        <v>16373.9922711278</v>
      </c>
      <c r="Q490">
        <v>15666.923818237699</v>
      </c>
      <c r="R490">
        <v>23.5472594179688</v>
      </c>
      <c r="S490" s="1" t="e">
        <f>(Table2[[#This Row],[Close Price]]-Table2[[#This Row],[20D EMA]])/Table2[[#This Row],[20D EMA]]</f>
        <v>#N/A</v>
      </c>
      <c r="T490" s="1">
        <f>(Table2[[#This Row],[Close Price]]-Table2[[#This Row],[50D EMA]])/Table2[[#This Row],[50D EMA]]</f>
        <v>-4.8762834250000872E-2</v>
      </c>
      <c r="U490" s="1">
        <f>(Table2[[#This Row],[Close Price]]-Table2[[#This Row],[200D EMA]])/Table2[[#This Row],[200D EMA]]</f>
        <v>-5.8322756463098915E-3</v>
      </c>
      <c r="V490">
        <v>0.86305862201526695</v>
      </c>
      <c r="W490" t="e">
        <v>#N/A</v>
      </c>
      <c r="X490" t="e">
        <v>#N/A</v>
      </c>
      <c r="Y490" t="e">
        <v>#N/A</v>
      </c>
      <c r="Z490" t="e">
        <v>#N/A</v>
      </c>
      <c r="AA490" t="e">
        <v>#N/A</v>
      </c>
      <c r="AB490" t="e">
        <v>#N/A</v>
      </c>
      <c r="AC490" s="1" t="e">
        <f>(Table2[[#This Row],[Close Price]]/Table2[[#This Row],[Day Low]])-1</f>
        <v>#N/A</v>
      </c>
      <c r="AD490" s="1" t="e">
        <f>(Table2[[#This Row],[Day High]]/Table2[[#This Row],[Close Price]])-1</f>
        <v>#N/A</v>
      </c>
      <c r="AE490" s="1" t="e">
        <f>(Table2[[#This Row],[Close Price]]/Table2[[#This Row],[Current Week Low]])-1</f>
        <v>#N/A</v>
      </c>
      <c r="AF490" s="1" t="e">
        <f>(Table2[[#This Row],[Current Week High]]/Table2[[#This Row],[Close Price]])-1</f>
        <v>#N/A</v>
      </c>
      <c r="AG490" s="1" t="e">
        <f>(Table2[[#This Row],[Close Price]]/Table2[[#This Row],[Current Month Low]])-1</f>
        <v>#N/A</v>
      </c>
      <c r="AH490" s="1" t="e">
        <f>(Table2[[#This Row],[Current Month High]]/Table2[[#This Row],[Close Price]])-1</f>
        <v>#N/A</v>
      </c>
      <c r="AI490">
        <v>23.269804276574501</v>
      </c>
      <c r="AJ490">
        <v>22.427155467171801</v>
      </c>
      <c r="AK490" t="e">
        <f>IF(AND(Table2[[#This Row],[20D EMA]]&gt;Table2[[#This Row],[50D EMA]],Table2[[#This Row],[50D EMA]]&gt;Table2[[#This Row],[200D EMA]]),"Uptrend","Downtrend/NoTrend")</f>
        <v>#N/A</v>
      </c>
      <c r="AL490" t="e">
        <v>#N/A</v>
      </c>
      <c r="AM490" t="e">
        <v>#N/A</v>
      </c>
      <c r="AN490" t="e">
        <v>#N/A</v>
      </c>
      <c r="AO490" t="e">
        <v>#N/A</v>
      </c>
      <c r="AP490">
        <v>5.9140162791264002E-2</v>
      </c>
      <c r="AQ490">
        <f>(Table2[[#This Row],[Sharpe Ratio]]-AVERAGE(Table2[Sharpe Ratio]))/_xlfn.STDEV.P(Table2[Sharpe Ratio])</f>
        <v>1.7976088699408758E-2</v>
      </c>
      <c r="AR490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90">
        <f>_xlfn.RANK.AVG(Table2[[#This Row],[1Y Return vs Nifty Z-Score]],Table2[1Y Return vs Nifty Z-Score])</f>
        <v>458</v>
      </c>
      <c r="AT490">
        <f>_xlfn.RANK.AVG(Table2[[#This Row],[6M Return vs Nifty Z-Score]],Table2[6M Return vs Nifty Z-Score])</f>
        <v>539</v>
      </c>
      <c r="AU490">
        <f>_xlfn.RANK.AVG(Table2[[#This Row],[Sharpe Ratio Z-Score]],Table2[Sharpe Ratio Z-Score])</f>
        <v>347</v>
      </c>
      <c r="AV490">
        <f>(Table2[[#This Row],[Rank 1Y]]+Table2[[#This Row],[Rank 6M]]+Table2[[#This Row],[Rank Sharpe]])/3</f>
        <v>448</v>
      </c>
    </row>
    <row r="491" spans="1:48" x14ac:dyDescent="0.3">
      <c r="A491" t="s">
        <v>2209</v>
      </c>
      <c r="B491" t="s">
        <v>2210</v>
      </c>
      <c r="C491" t="s">
        <v>3127</v>
      </c>
      <c r="D491" t="s">
        <v>72</v>
      </c>
      <c r="E491">
        <v>2589.984815065</v>
      </c>
      <c r="F491">
        <v>195.85</v>
      </c>
      <c r="G491">
        <v>-5.9493834314593403</v>
      </c>
      <c r="H491">
        <f>(Table2[[#This Row],[1Y Return vs Nifty]]-AVERAGE(Table2[1Y Return vs Nifty]))/_xlfn.STDEV.P(Table2[1Y Return vs Nifty])</f>
        <v>-0.45432389725556832</v>
      </c>
      <c r="I491">
        <v>-3.2802451109075301</v>
      </c>
      <c r="J491">
        <f>(Table2[[#This Row],[1M Return vs Nifty]]-AVERAGE(Table2[1M Return vs Nifty]))/_xlfn.STDEV.P(Table2[1M Return vs Nifty])</f>
        <v>-0.24561677041984745</v>
      </c>
      <c r="K491">
        <v>-2.9654165122917999</v>
      </c>
      <c r="L491">
        <f>(Table2[[#This Row],[6M Return vs Nifty]]-AVERAGE(Table2[6M Return vs Nifty]))/_xlfn.STDEV.P(Table2[6M Return vs Nifty])</f>
        <v>-0.30046888222345924</v>
      </c>
      <c r="M491">
        <v>1.00863326692857</v>
      </c>
      <c r="N491">
        <f>(Table2[[#This Row],[1W Return vs Nifty]]-AVERAGE(Table2[1W Return vs Nifty]))/_xlfn.STDEV.P(Table2[1W Return vs Nifty])</f>
        <v>-4.1745708539897938E-2</v>
      </c>
      <c r="O491">
        <v>208.78</v>
      </c>
      <c r="P491">
        <v>219.84460443646299</v>
      </c>
      <c r="Q491">
        <v>213.67516747167301</v>
      </c>
      <c r="R491">
        <v>34.747746882401003</v>
      </c>
      <c r="S491" s="1">
        <f>(Table2[[#This Row],[Close Price]]-Table2[[#This Row],[20D EMA]])/Table2[[#This Row],[20D EMA]]</f>
        <v>-6.1931219465466071E-2</v>
      </c>
      <c r="T491" s="1">
        <f>(Table2[[#This Row],[Close Price]]-Table2[[#This Row],[50D EMA]])/Table2[[#This Row],[50D EMA]]</f>
        <v>-0.1091434765841508</v>
      </c>
      <c r="U491" s="1">
        <f>(Table2[[#This Row],[Close Price]]-Table2[[#This Row],[200D EMA]])/Table2[[#This Row],[200D EMA]]</f>
        <v>-8.3421801805940318E-2</v>
      </c>
      <c r="V491">
        <v>0.38669696396014303</v>
      </c>
      <c r="W491">
        <v>195.1</v>
      </c>
      <c r="X491">
        <v>205.35</v>
      </c>
      <c r="Y491">
        <v>195.1</v>
      </c>
      <c r="Z491">
        <v>209.01</v>
      </c>
      <c r="AA491">
        <v>195.1</v>
      </c>
      <c r="AB491">
        <v>214.99</v>
      </c>
      <c r="AC491" s="1">
        <f>(Table2[[#This Row],[Close Price]]/Table2[[#This Row],[Day Low]])-1</f>
        <v>3.8441824705279792E-3</v>
      </c>
      <c r="AD491" s="1">
        <f>(Table2[[#This Row],[Day High]]/Table2[[#This Row],[Close Price]])-1</f>
        <v>4.8506510084248111E-2</v>
      </c>
      <c r="AE491" s="1">
        <f>(Table2[[#This Row],[Close Price]]/Table2[[#This Row],[Current Week Low]])-1</f>
        <v>3.8441824705279792E-3</v>
      </c>
      <c r="AF491" s="1">
        <f>(Table2[[#This Row],[Current Week High]]/Table2[[#This Row],[Close Price]])-1</f>
        <v>6.7194281337758399E-2</v>
      </c>
      <c r="AG491" s="1">
        <f>(Table2[[#This Row],[Close Price]]/Table2[[#This Row],[Current Month Low]])-1</f>
        <v>3.8441824705279792E-3</v>
      </c>
      <c r="AH491" s="1">
        <f>(Table2[[#This Row],[Current Month High]]/Table2[[#This Row],[Close Price]])-1</f>
        <v>9.7727852948685356E-2</v>
      </c>
      <c r="AI491">
        <v>49.885116160326703</v>
      </c>
      <c r="AJ491">
        <v>24.9441786283891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-0.15</v>
      </c>
      <c r="AM491" t="s">
        <v>3181</v>
      </c>
      <c r="AN491">
        <v>1.29</v>
      </c>
      <c r="AO491" t="s">
        <v>3180</v>
      </c>
      <c r="AP491">
        <v>1.8278983051808001E-2</v>
      </c>
      <c r="AQ491">
        <f>(Table2[[#This Row],[Sharpe Ratio]]-AVERAGE(Table2[Sharpe Ratio]))/_xlfn.STDEV.P(Table2[Sharpe Ratio])</f>
        <v>-0.46397748226984692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472</v>
      </c>
      <c r="AT491">
        <f>_xlfn.RANK.AVG(Table2[[#This Row],[6M Return vs Nifty Z-Score]],Table2[6M Return vs Nifty Z-Score])</f>
        <v>410</v>
      </c>
      <c r="AU491">
        <f>_xlfn.RANK.AVG(Table2[[#This Row],[Sharpe Ratio Z-Score]],Table2[Sharpe Ratio Z-Score])</f>
        <v>463</v>
      </c>
      <c r="AV491">
        <f>(Table2[[#This Row],[Rank 1Y]]+Table2[[#This Row],[Rank 6M]]+Table2[[#This Row],[Rank Sharpe]])/3</f>
        <v>448.33333333333331</v>
      </c>
    </row>
    <row r="492" spans="1:48" x14ac:dyDescent="0.3">
      <c r="A492" t="s">
        <v>227</v>
      </c>
      <c r="B492" t="s">
        <v>228</v>
      </c>
      <c r="C492" t="s">
        <v>3133</v>
      </c>
      <c r="D492" t="s">
        <v>51</v>
      </c>
      <c r="E492">
        <v>105288.7041624</v>
      </c>
      <c r="F492">
        <v>1263.9000000000001</v>
      </c>
      <c r="G492">
        <v>-6.3595138846570602</v>
      </c>
      <c r="H492">
        <f>(Table2[[#This Row],[1Y Return vs Nifty]]-AVERAGE(Table2[1Y Return vs Nifty]))/_xlfn.STDEV.P(Table2[1Y Return vs Nifty])</f>
        <v>-0.46215493568904759</v>
      </c>
      <c r="I492">
        <v>1.6549961497424199</v>
      </c>
      <c r="J492">
        <f>(Table2[[#This Row],[1M Return vs Nifty]]-AVERAGE(Table2[1M Return vs Nifty]))/_xlfn.STDEV.P(Table2[1M Return vs Nifty])</f>
        <v>0.30029954306108603</v>
      </c>
      <c r="K492">
        <v>-1.3342532158598299</v>
      </c>
      <c r="L492">
        <f>(Table2[[#This Row],[6M Return vs Nifty]]-AVERAGE(Table2[6M Return vs Nifty]))/_xlfn.STDEV.P(Table2[6M Return vs Nifty])</f>
        <v>-0.24555821042788087</v>
      </c>
      <c r="M492">
        <v>3.3620302489985101</v>
      </c>
      <c r="N492">
        <f>(Table2[[#This Row],[1W Return vs Nifty]]-AVERAGE(Table2[1W Return vs Nifty]))/_xlfn.STDEV.P(Table2[1W Return vs Nifty])</f>
        <v>0.43811987552031606</v>
      </c>
      <c r="O492">
        <v>1293.74</v>
      </c>
      <c r="P492">
        <v>1312.4813849961199</v>
      </c>
      <c r="Q492">
        <v>1267.88309615926</v>
      </c>
      <c r="R492">
        <v>37.254314015684102</v>
      </c>
      <c r="S492" s="1">
        <f>(Table2[[#This Row],[Close Price]]-Table2[[#This Row],[20D EMA]])/Table2[[#This Row],[20D EMA]]</f>
        <v>-2.3064912579034366E-2</v>
      </c>
      <c r="T492" s="1">
        <f>(Table2[[#This Row],[Close Price]]-Table2[[#This Row],[50D EMA]])/Table2[[#This Row],[50D EMA]]</f>
        <v>-3.7014913545812649E-2</v>
      </c>
      <c r="U492" s="1">
        <f>(Table2[[#This Row],[Close Price]]-Table2[[#This Row],[200D EMA]])/Table2[[#This Row],[200D EMA]]</f>
        <v>-3.1415326628502012E-3</v>
      </c>
      <c r="V492">
        <v>0.950180636936926</v>
      </c>
      <c r="W492">
        <v>1258.3</v>
      </c>
      <c r="X492">
        <v>1288.4000000000001</v>
      </c>
      <c r="Y492">
        <v>1258.3</v>
      </c>
      <c r="Z492">
        <v>1295.25</v>
      </c>
      <c r="AA492">
        <v>1201.8</v>
      </c>
      <c r="AB492">
        <v>1321.9</v>
      </c>
      <c r="AC492" s="1">
        <f>(Table2[[#This Row],[Close Price]]/Table2[[#This Row],[Day Low]])-1</f>
        <v>4.4504490185170997E-3</v>
      </c>
      <c r="AD492" s="1">
        <f>(Table2[[#This Row],[Day High]]/Table2[[#This Row],[Close Price]])-1</f>
        <v>1.9384444971912274E-2</v>
      </c>
      <c r="AE492" s="1">
        <f>(Table2[[#This Row],[Close Price]]/Table2[[#This Row],[Current Week Low]])-1</f>
        <v>4.4504490185170997E-3</v>
      </c>
      <c r="AF492" s="1">
        <f>(Table2[[#This Row],[Current Week High]]/Table2[[#This Row],[Close Price]])-1</f>
        <v>2.4804177545691752E-2</v>
      </c>
      <c r="AG492" s="1">
        <f>(Table2[[#This Row],[Close Price]]/Table2[[#This Row],[Current Month Low]])-1</f>
        <v>5.1672491263105469E-2</v>
      </c>
      <c r="AH492" s="1">
        <f>(Table2[[#This Row],[Current Month High]]/Table2[[#This Row],[Close Price]])-1</f>
        <v>4.5889706464119051E-2</v>
      </c>
      <c r="AI492">
        <v>12.468549727035301</v>
      </c>
      <c r="AJ492">
        <v>17.681564245810002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-7.0000000000000007E-2</v>
      </c>
      <c r="AM492" t="s">
        <v>3181</v>
      </c>
      <c r="AN492">
        <v>-3</v>
      </c>
      <c r="AO492" t="s">
        <v>3181</v>
      </c>
      <c r="AP492">
        <v>1.2676881260273999E-2</v>
      </c>
      <c r="AQ492">
        <f>(Table2[[#This Row],[Sharpe Ratio]]-AVERAGE(Table2[Sharpe Ratio]))/_xlfn.STDEV.P(Table2[Sharpe Ratio])</f>
        <v>-0.53005371845731986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476</v>
      </c>
      <c r="AT492">
        <f>_xlfn.RANK.AVG(Table2[[#This Row],[6M Return vs Nifty Z-Score]],Table2[6M Return vs Nifty Z-Score])</f>
        <v>393</v>
      </c>
      <c r="AU492">
        <f>_xlfn.RANK.AVG(Table2[[#This Row],[Sharpe Ratio Z-Score]],Table2[Sharpe Ratio Z-Score])</f>
        <v>478</v>
      </c>
      <c r="AV492">
        <f>(Table2[[#This Row],[Rank 1Y]]+Table2[[#This Row],[Rank 6M]]+Table2[[#This Row],[Rank Sharpe]])/3</f>
        <v>449</v>
      </c>
    </row>
    <row r="493" spans="1:48" x14ac:dyDescent="0.3">
      <c r="A493" t="s">
        <v>1016</v>
      </c>
      <c r="B493" t="s">
        <v>1017</v>
      </c>
      <c r="C493" t="s">
        <v>3132</v>
      </c>
      <c r="D493" t="s">
        <v>445</v>
      </c>
      <c r="E493">
        <v>13454.502653130001</v>
      </c>
      <c r="F493">
        <v>279.95</v>
      </c>
      <c r="G493">
        <v>2.6308264280080298</v>
      </c>
      <c r="H493">
        <f>(Table2[[#This Row],[1Y Return vs Nifty]]-AVERAGE(Table2[1Y Return vs Nifty]))/_xlfn.STDEV.P(Table2[1Y Return vs Nifty])</f>
        <v>-0.29049321203596906</v>
      </c>
      <c r="I493">
        <v>-7.637509034482</v>
      </c>
      <c r="J493">
        <f>(Table2[[#This Row],[1M Return vs Nifty]]-AVERAGE(Table2[1M Return vs Nifty]))/_xlfn.STDEV.P(Table2[1M Return vs Nifty])</f>
        <v>-0.72759958187575136</v>
      </c>
      <c r="K493">
        <v>-20.654430691214401</v>
      </c>
      <c r="L493">
        <f>(Table2[[#This Row],[6M Return vs Nifty]]-AVERAGE(Table2[6M Return vs Nifty]))/_xlfn.STDEV.P(Table2[6M Return vs Nifty])</f>
        <v>-0.89594307790381866</v>
      </c>
      <c r="M493">
        <v>-2.8952607120622398</v>
      </c>
      <c r="N493">
        <f>(Table2[[#This Row],[1W Return vs Nifty]]-AVERAGE(Table2[1W Return vs Nifty]))/_xlfn.STDEV.P(Table2[1W Return vs Nifty])</f>
        <v>-0.8377628610263731</v>
      </c>
      <c r="O493">
        <v>294.95999999999998</v>
      </c>
      <c r="P493">
        <v>311.24185126510099</v>
      </c>
      <c r="Q493">
        <v>318.54387524821402</v>
      </c>
      <c r="R493">
        <v>34.520421968560903</v>
      </c>
      <c r="S493" s="1">
        <f>(Table2[[#This Row],[Close Price]]-Table2[[#This Row],[20D EMA]])/Table2[[#This Row],[20D EMA]]</f>
        <v>-5.0888256034716542E-2</v>
      </c>
      <c r="T493" s="1">
        <f>(Table2[[#This Row],[Close Price]]-Table2[[#This Row],[50D EMA]])/Table2[[#This Row],[50D EMA]]</f>
        <v>-0.10053870049258926</v>
      </c>
      <c r="U493" s="1">
        <f>(Table2[[#This Row],[Close Price]]-Table2[[#This Row],[200D EMA]])/Table2[[#This Row],[200D EMA]]</f>
        <v>-0.12115717251867149</v>
      </c>
      <c r="V493">
        <v>0.45775158008234401</v>
      </c>
      <c r="W493">
        <v>277</v>
      </c>
      <c r="X493">
        <v>283.89999999999998</v>
      </c>
      <c r="Y493">
        <v>275.89999999999998</v>
      </c>
      <c r="Z493">
        <v>283.89999999999998</v>
      </c>
      <c r="AA493">
        <v>275.89999999999998</v>
      </c>
      <c r="AB493">
        <v>304.60000000000002</v>
      </c>
      <c r="AC493" s="1">
        <f>(Table2[[#This Row],[Close Price]]/Table2[[#This Row],[Day Low]])-1</f>
        <v>1.0649819494584767E-2</v>
      </c>
      <c r="AD493" s="1">
        <f>(Table2[[#This Row],[Day High]]/Table2[[#This Row],[Close Price]])-1</f>
        <v>1.4109662439721449E-2</v>
      </c>
      <c r="AE493" s="1">
        <f>(Table2[[#This Row],[Close Price]]/Table2[[#This Row],[Current Week Low]])-1</f>
        <v>1.4679231605654319E-2</v>
      </c>
      <c r="AF493" s="1">
        <f>(Table2[[#This Row],[Current Week High]]/Table2[[#This Row],[Close Price]])-1</f>
        <v>1.4109662439721449E-2</v>
      </c>
      <c r="AG493" s="1">
        <f>(Table2[[#This Row],[Close Price]]/Table2[[#This Row],[Current Month Low]])-1</f>
        <v>1.4679231605654319E-2</v>
      </c>
      <c r="AH493" s="1">
        <f>(Table2[[#This Row],[Current Month High]]/Table2[[#This Row],[Close Price]])-1</f>
        <v>8.805143775674229E-2</v>
      </c>
      <c r="AI493">
        <v>47.517413823897101</v>
      </c>
      <c r="AJ493">
        <v>26.316976875352498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-0.06</v>
      </c>
      <c r="AM493" t="s">
        <v>3181</v>
      </c>
      <c r="AN493">
        <v>0.76</v>
      </c>
      <c r="AO493" t="s">
        <v>3180</v>
      </c>
      <c r="AP493">
        <v>7.3077034498694002E-2</v>
      </c>
      <c r="AQ493">
        <f>(Table2[[#This Row],[Sharpe Ratio]]-AVERAGE(Table2[Sharpe Ratio]))/_xlfn.STDEV.P(Table2[Sharpe Ratio])</f>
        <v>0.18236011114725648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414</v>
      </c>
      <c r="AT493">
        <f>_xlfn.RANK.AVG(Table2[[#This Row],[6M Return vs Nifty Z-Score]],Table2[6M Return vs Nifty Z-Score])</f>
        <v>645</v>
      </c>
      <c r="AU493">
        <f>_xlfn.RANK.AVG(Table2[[#This Row],[Sharpe Ratio Z-Score]],Table2[Sharpe Ratio Z-Score])</f>
        <v>295</v>
      </c>
      <c r="AV493">
        <f>(Table2[[#This Row],[Rank 1Y]]+Table2[[#This Row],[Rank 6M]]+Table2[[#This Row],[Rank Sharpe]])/3</f>
        <v>451.33333333333331</v>
      </c>
    </row>
    <row r="494" spans="1:48" x14ac:dyDescent="0.3">
      <c r="A494" t="s">
        <v>1761</v>
      </c>
      <c r="B494" t="s">
        <v>1762</v>
      </c>
      <c r="C494" t="s">
        <v>3133</v>
      </c>
      <c r="D494" t="s">
        <v>477</v>
      </c>
      <c r="E494">
        <v>4491.4486942499998</v>
      </c>
      <c r="F494">
        <v>401.45</v>
      </c>
      <c r="G494">
        <v>-1.21790575880519</v>
      </c>
      <c r="H494">
        <f>(Table2[[#This Row],[1Y Return vs Nifty]]-AVERAGE(Table2[1Y Return vs Nifty]))/_xlfn.STDEV.P(Table2[1Y Return vs Nifty])</f>
        <v>-0.36398097535641988</v>
      </c>
      <c r="I494">
        <v>-11.9527514649841</v>
      </c>
      <c r="J494">
        <f>(Table2[[#This Row],[1M Return vs Nifty]]-AVERAGE(Table2[1M Return vs Nifty]))/_xlfn.STDEV.P(Table2[1M Return vs Nifty])</f>
        <v>-1.2049341466961885</v>
      </c>
      <c r="K494">
        <v>-3.3077337827597502</v>
      </c>
      <c r="L494">
        <f>(Table2[[#This Row],[6M Return vs Nifty]]-AVERAGE(Table2[6M Return vs Nifty]))/_xlfn.STDEV.P(Table2[6M Return vs Nifty])</f>
        <v>-0.31199248095188847</v>
      </c>
      <c r="M494">
        <v>-11.5105902049711</v>
      </c>
      <c r="N494">
        <f>(Table2[[#This Row],[1W Return vs Nifty]]-AVERAGE(Table2[1W Return vs Nifty]))/_xlfn.STDEV.P(Table2[1W Return vs Nifty])</f>
        <v>-2.5944576092917697</v>
      </c>
      <c r="O494">
        <v>464.04</v>
      </c>
      <c r="P494">
        <v>467.08824735061199</v>
      </c>
      <c r="Q494">
        <v>419.29478657970998</v>
      </c>
      <c r="R494">
        <v>22.542123816648001</v>
      </c>
      <c r="S494" s="1">
        <f>(Table2[[#This Row],[Close Price]]-Table2[[#This Row],[20D EMA]])/Table2[[#This Row],[20D EMA]]</f>
        <v>-0.13488061374019486</v>
      </c>
      <c r="T494" s="1">
        <f>(Table2[[#This Row],[Close Price]]-Table2[[#This Row],[50D EMA]])/Table2[[#This Row],[50D EMA]]</f>
        <v>-0.14052643739790299</v>
      </c>
      <c r="U494" s="1">
        <f>(Table2[[#This Row],[Close Price]]-Table2[[#This Row],[200D EMA]])/Table2[[#This Row],[200D EMA]]</f>
        <v>-4.2559047121177619E-2</v>
      </c>
      <c r="V494">
        <v>0.55220557588483499</v>
      </c>
      <c r="W494">
        <v>399.1</v>
      </c>
      <c r="X494">
        <v>430</v>
      </c>
      <c r="Y494">
        <v>399.1</v>
      </c>
      <c r="Z494">
        <v>468</v>
      </c>
      <c r="AA494">
        <v>399.1</v>
      </c>
      <c r="AB494">
        <v>505.7</v>
      </c>
      <c r="AC494" s="1">
        <f>(Table2[[#This Row],[Close Price]]/Table2[[#This Row],[Day Low]])-1</f>
        <v>5.8882485592581801E-3</v>
      </c>
      <c r="AD494" s="1">
        <f>(Table2[[#This Row],[Day High]]/Table2[[#This Row],[Close Price]])-1</f>
        <v>7.1117200149458215E-2</v>
      </c>
      <c r="AE494" s="1">
        <f>(Table2[[#This Row],[Close Price]]/Table2[[#This Row],[Current Week Low]])-1</f>
        <v>5.8882485592581801E-3</v>
      </c>
      <c r="AF494" s="1">
        <f>(Table2[[#This Row],[Current Week High]]/Table2[[#This Row],[Close Price]])-1</f>
        <v>0.16577406899987546</v>
      </c>
      <c r="AG494" s="1">
        <f>(Table2[[#This Row],[Close Price]]/Table2[[#This Row],[Current Month Low]])-1</f>
        <v>5.8882485592581801E-3</v>
      </c>
      <c r="AH494" s="1">
        <f>(Table2[[#This Row],[Current Month High]]/Table2[[#This Row],[Close Price]])-1</f>
        <v>0.25968364678042088</v>
      </c>
      <c r="AI494">
        <v>42.234400298916398</v>
      </c>
      <c r="AJ494">
        <v>28.258785942492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-0.12</v>
      </c>
      <c r="AM494" t="s">
        <v>3181</v>
      </c>
      <c r="AN494">
        <v>-8.0299999999999994</v>
      </c>
      <c r="AO494" t="s">
        <v>3181</v>
      </c>
      <c r="AP494">
        <v>3.782957801404E-3</v>
      </c>
      <c r="AQ494">
        <f>(Table2[[#This Row],[Sharpe Ratio]]-AVERAGE(Table2[Sharpe Ratio]))/_xlfn.STDEV.P(Table2[Sharpe Ratio])</f>
        <v>-0.63495666541728191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440</v>
      </c>
      <c r="AT494">
        <f>_xlfn.RANK.AVG(Table2[[#This Row],[6M Return vs Nifty Z-Score]],Table2[6M Return vs Nifty Z-Score])</f>
        <v>413</v>
      </c>
      <c r="AU494">
        <f>_xlfn.RANK.AVG(Table2[[#This Row],[Sharpe Ratio Z-Score]],Table2[Sharpe Ratio Z-Score])</f>
        <v>503</v>
      </c>
      <c r="AV494">
        <f>(Table2[[#This Row],[Rank 1Y]]+Table2[[#This Row],[Rank 6M]]+Table2[[#This Row],[Rank Sharpe]])/3</f>
        <v>452</v>
      </c>
    </row>
    <row r="495" spans="1:48" x14ac:dyDescent="0.3">
      <c r="A495" t="s">
        <v>1717</v>
      </c>
      <c r="B495" t="s">
        <v>1718</v>
      </c>
      <c r="C495" t="s">
        <v>3141</v>
      </c>
      <c r="D495" t="s">
        <v>1486</v>
      </c>
      <c r="E495">
        <v>4753.5731289750001</v>
      </c>
      <c r="F495">
        <v>840.25</v>
      </c>
      <c r="G495">
        <v>-29.826254207055399</v>
      </c>
      <c r="H495">
        <f>(Table2[[#This Row],[1Y Return vs Nifty]]-AVERAGE(Table2[1Y Return vs Nifty]))/_xlfn.STDEV.P(Table2[1Y Return vs Nifty])</f>
        <v>-0.91022930797806945</v>
      </c>
      <c r="I495">
        <v>-3.28568550563927</v>
      </c>
      <c r="J495">
        <f>(Table2[[#This Row],[1M Return vs Nifty]]-AVERAGE(Table2[1M Return vs Nifty]))/_xlfn.STDEV.P(Table2[1M Return vs Nifty])</f>
        <v>-0.24621856475551918</v>
      </c>
      <c r="K495">
        <v>-19.976852800836301</v>
      </c>
      <c r="L495">
        <f>(Table2[[#This Row],[6M Return vs Nifty]]-AVERAGE(Table2[6M Return vs Nifty]))/_xlfn.STDEV.P(Table2[6M Return vs Nifty])</f>
        <v>-0.87313343202968841</v>
      </c>
      <c r="M495">
        <v>-1.0825499528148901</v>
      </c>
      <c r="N495">
        <f>(Table2[[#This Row],[1W Return vs Nifty]]-AVERAGE(Table2[1W Return vs Nifty]))/_xlfn.STDEV.P(Table2[1W Return vs Nifty])</f>
        <v>-0.4681450218578293</v>
      </c>
      <c r="O495">
        <v>857.92</v>
      </c>
      <c r="P495">
        <v>864.57211421187003</v>
      </c>
      <c r="Q495">
        <v>857.32895968142202</v>
      </c>
      <c r="R495">
        <v>38.050158094899601</v>
      </c>
      <c r="S495" s="1">
        <f>(Table2[[#This Row],[Close Price]]-Table2[[#This Row],[20D EMA]])/Table2[[#This Row],[20D EMA]]</f>
        <v>-2.0596325997761983E-2</v>
      </c>
      <c r="T495" s="1">
        <f>(Table2[[#This Row],[Close Price]]-Table2[[#This Row],[50D EMA]])/Table2[[#This Row],[50D EMA]]</f>
        <v>-2.8131967029773653E-2</v>
      </c>
      <c r="U495" s="1">
        <f>(Table2[[#This Row],[Close Price]]-Table2[[#This Row],[200D EMA]])/Table2[[#This Row],[200D EMA]]</f>
        <v>-1.9921127693818312E-2</v>
      </c>
      <c r="V495">
        <v>1.0059626932010799</v>
      </c>
      <c r="W495">
        <v>830</v>
      </c>
      <c r="X495">
        <v>846.75</v>
      </c>
      <c r="Y495">
        <v>830</v>
      </c>
      <c r="Z495">
        <v>852</v>
      </c>
      <c r="AA495">
        <v>822.5</v>
      </c>
      <c r="AB495">
        <v>887.95</v>
      </c>
      <c r="AC495" s="1">
        <f>(Table2[[#This Row],[Close Price]]/Table2[[#This Row],[Day Low]])-1</f>
        <v>1.2349397590361466E-2</v>
      </c>
      <c r="AD495" s="1">
        <f>(Table2[[#This Row],[Day High]]/Table2[[#This Row],[Close Price]])-1</f>
        <v>7.7357929187742425E-3</v>
      </c>
      <c r="AE495" s="1">
        <f>(Table2[[#This Row],[Close Price]]/Table2[[#This Row],[Current Week Low]])-1</f>
        <v>1.2349397590361466E-2</v>
      </c>
      <c r="AF495" s="1">
        <f>(Table2[[#This Row],[Current Week High]]/Table2[[#This Row],[Close Price]])-1</f>
        <v>1.3983933353168609E-2</v>
      </c>
      <c r="AG495" s="1">
        <f>(Table2[[#This Row],[Close Price]]/Table2[[#This Row],[Current Month Low]])-1</f>
        <v>2.1580547112461934E-2</v>
      </c>
      <c r="AH495" s="1">
        <f>(Table2[[#This Row],[Current Month High]]/Table2[[#This Row],[Close Price]])-1</f>
        <v>5.6768818803927479E-2</v>
      </c>
      <c r="AI495">
        <v>31.615590598036299</v>
      </c>
      <c r="AJ495">
        <v>9.1162911499253294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0</v>
      </c>
      <c r="AM495" t="s">
        <v>3182</v>
      </c>
      <c r="AN495">
        <v>-2.33</v>
      </c>
      <c r="AO495" t="s">
        <v>3181</v>
      </c>
      <c r="AP495">
        <v>0.151918756289287</v>
      </c>
      <c r="AQ495">
        <f>(Table2[[#This Row],[Sharpe Ratio]]-AVERAGE(Table2[Sharpe Ratio]))/_xlfn.STDEV.P(Table2[Sharpe Ratio])</f>
        <v>1.1122904166506373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628</v>
      </c>
      <c r="AT495">
        <f>_xlfn.RANK.AVG(Table2[[#This Row],[6M Return vs Nifty Z-Score]],Table2[6M Return vs Nifty Z-Score])</f>
        <v>631</v>
      </c>
      <c r="AU495">
        <f>_xlfn.RANK.AVG(Table2[[#This Row],[Sharpe Ratio Z-Score]],Table2[Sharpe Ratio Z-Score])</f>
        <v>99</v>
      </c>
      <c r="AV495">
        <f>(Table2[[#This Row],[Rank 1Y]]+Table2[[#This Row],[Rank 6M]]+Table2[[#This Row],[Rank Sharpe]])/3</f>
        <v>452.66666666666669</v>
      </c>
    </row>
    <row r="496" spans="1:48" x14ac:dyDescent="0.3">
      <c r="A496" t="s">
        <v>169</v>
      </c>
      <c r="B496" t="s">
        <v>170</v>
      </c>
      <c r="C496" t="s">
        <v>3129</v>
      </c>
      <c r="D496" t="s">
        <v>40</v>
      </c>
      <c r="E496">
        <v>150640.13733999999</v>
      </c>
      <c r="F496">
        <v>700</v>
      </c>
      <c r="G496">
        <v>-10.658409643586699</v>
      </c>
      <c r="H496">
        <f>(Table2[[#This Row],[1Y Return vs Nifty]]-AVERAGE(Table2[1Y Return vs Nifty]))/_xlfn.STDEV.P(Table2[1Y Return vs Nifty])</f>
        <v>-0.54423813055356007</v>
      </c>
      <c r="I496">
        <v>1.13833969785137</v>
      </c>
      <c r="J496">
        <f>(Table2[[#This Row],[1M Return vs Nifty]]-AVERAGE(Table2[1M Return vs Nifty]))/_xlfn.STDEV.P(Table2[1M Return vs Nifty])</f>
        <v>0.24314910792402925</v>
      </c>
      <c r="K496">
        <v>16.788745515232399</v>
      </c>
      <c r="L496">
        <f>(Table2[[#This Row],[6M Return vs Nifty]]-AVERAGE(Table2[6M Return vs Nifty]))/_xlfn.STDEV.P(Table2[6M Return vs Nifty])</f>
        <v>0.36452542586499387</v>
      </c>
      <c r="M496">
        <v>1.0442915867589599</v>
      </c>
      <c r="N496">
        <f>(Table2[[#This Row],[1W Return vs Nifty]]-AVERAGE(Table2[1W Return vs Nifty]))/_xlfn.STDEV.P(Table2[1W Return vs Nifty])</f>
        <v>-3.4474856829632826E-2</v>
      </c>
      <c r="O496">
        <v>715.81</v>
      </c>
      <c r="P496">
        <v>712.89443931209701</v>
      </c>
      <c r="Q496">
        <v>664.76979513709603</v>
      </c>
      <c r="R496">
        <v>34.958751555444998</v>
      </c>
      <c r="S496" s="1">
        <f>(Table2[[#This Row],[Close Price]]-Table2[[#This Row],[20D EMA]])/Table2[[#This Row],[20D EMA]]</f>
        <v>-2.2086866626618722E-2</v>
      </c>
      <c r="T496" s="1">
        <f>(Table2[[#This Row],[Close Price]]-Table2[[#This Row],[50D EMA]])/Table2[[#This Row],[50D EMA]]</f>
        <v>-1.8087445491283976E-2</v>
      </c>
      <c r="U496" s="1">
        <f>(Table2[[#This Row],[Close Price]]-Table2[[#This Row],[200D EMA]])/Table2[[#This Row],[200D EMA]]</f>
        <v>5.2996097477079895E-2</v>
      </c>
      <c r="V496">
        <v>0.70355757165537403</v>
      </c>
      <c r="W496">
        <v>696.1</v>
      </c>
      <c r="X496">
        <v>719.85</v>
      </c>
      <c r="Y496">
        <v>695.8</v>
      </c>
      <c r="Z496">
        <v>719.85</v>
      </c>
      <c r="AA496">
        <v>685.4</v>
      </c>
      <c r="AB496">
        <v>727.6</v>
      </c>
      <c r="AC496" s="1">
        <f>(Table2[[#This Row],[Close Price]]/Table2[[#This Row],[Day Low]])-1</f>
        <v>5.602643298376675E-3</v>
      </c>
      <c r="AD496" s="1">
        <f>(Table2[[#This Row],[Day High]]/Table2[[#This Row],[Close Price]])-1</f>
        <v>2.835714285714297E-2</v>
      </c>
      <c r="AE496" s="1">
        <f>(Table2[[#This Row],[Close Price]]/Table2[[#This Row],[Current Week Low]])-1</f>
        <v>6.0362173038230882E-3</v>
      </c>
      <c r="AF496" s="1">
        <f>(Table2[[#This Row],[Current Week High]]/Table2[[#This Row],[Close Price]])-1</f>
        <v>2.835714285714297E-2</v>
      </c>
      <c r="AG496" s="1">
        <f>(Table2[[#This Row],[Close Price]]/Table2[[#This Row],[Current Month Low]])-1</f>
        <v>2.1301429822001783E-2</v>
      </c>
      <c r="AH496" s="1">
        <f>(Table2[[#This Row],[Current Month High]]/Table2[[#This Row],[Close Price]])-1</f>
        <v>3.9428571428571368E-2</v>
      </c>
      <c r="AI496">
        <v>8.7428571428571402</v>
      </c>
      <c r="AJ496">
        <v>36.879155260070398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-0.04</v>
      </c>
      <c r="AM496" t="s">
        <v>3181</v>
      </c>
      <c r="AN496">
        <v>-1.33</v>
      </c>
      <c r="AO496" t="s">
        <v>3181</v>
      </c>
      <c r="AP496">
        <v>-4.3954945592414002E-2</v>
      </c>
      <c r="AQ496">
        <f>(Table2[[#This Row],[Sharpe Ratio]]-AVERAGE(Table2[Sharpe Ratio]))/_xlfn.STDEV.P(Table2[Sharpe Ratio])</f>
        <v>-1.198020511295909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-1.1690589648900789</v>
      </c>
      <c r="AS496">
        <f>_xlfn.RANK.AVG(Table2[[#This Row],[1Y Return vs Nifty Z-Score]],Table2[1Y Return vs Nifty Z-Score])</f>
        <v>507</v>
      </c>
      <c r="AT496">
        <f>_xlfn.RANK.AVG(Table2[[#This Row],[6M Return vs Nifty Z-Score]],Table2[6M Return vs Nifty Z-Score])</f>
        <v>207</v>
      </c>
      <c r="AU496">
        <f>_xlfn.RANK.AVG(Table2[[#This Row],[Sharpe Ratio Z-Score]],Table2[Sharpe Ratio Z-Score])</f>
        <v>655</v>
      </c>
      <c r="AV496">
        <f>(Table2[[#This Row],[Rank 1Y]]+Table2[[#This Row],[Rank 6M]]+Table2[[#This Row],[Rank Sharpe]])/3</f>
        <v>456.33333333333331</v>
      </c>
    </row>
    <row r="497" spans="1:48" x14ac:dyDescent="0.3">
      <c r="A497" t="s">
        <v>1816</v>
      </c>
      <c r="B497" t="s">
        <v>1817</v>
      </c>
      <c r="C497" t="s">
        <v>3138</v>
      </c>
      <c r="D497" t="s">
        <v>69</v>
      </c>
      <c r="E497">
        <v>4193.7280000000001</v>
      </c>
      <c r="F497">
        <v>595.70000000000005</v>
      </c>
      <c r="G497">
        <v>17.730409540404501</v>
      </c>
      <c r="H497">
        <f>(Table2[[#This Row],[1Y Return vs Nifty]]-AVERAGE(Table2[1Y Return vs Nifty]))/_xlfn.STDEV.P(Table2[1Y Return vs Nifty])</f>
        <v>-2.1814937503552576E-3</v>
      </c>
      <c r="I497">
        <v>-7.82237913913937</v>
      </c>
      <c r="J497">
        <f>(Table2[[#This Row],[1M Return vs Nifty]]-AVERAGE(Table2[1M Return vs Nifty]))/_xlfn.STDEV.P(Table2[1M Return vs Nifty])</f>
        <v>-0.74804916086838902</v>
      </c>
      <c r="K497">
        <v>-34.696247788731498</v>
      </c>
      <c r="L497">
        <f>(Table2[[#This Row],[6M Return vs Nifty]]-AVERAGE(Table2[6M Return vs Nifty]))/_xlfn.STDEV.P(Table2[6M Return vs Nifty])</f>
        <v>-1.368639840847111</v>
      </c>
      <c r="M497">
        <v>-3.96960612935615</v>
      </c>
      <c r="N497">
        <f>(Table2[[#This Row],[1W Return vs Nifty]]-AVERAGE(Table2[1W Return vs Nifty]))/_xlfn.STDEV.P(Table2[1W Return vs Nifty])</f>
        <v>-1.0568255160225184</v>
      </c>
      <c r="O497">
        <v>654.08000000000004</v>
      </c>
      <c r="P497">
        <v>696.06599598636899</v>
      </c>
      <c r="Q497">
        <v>747.49278309439001</v>
      </c>
      <c r="R497">
        <v>25.441824026222498</v>
      </c>
      <c r="S497" s="1">
        <f>(Table2[[#This Row],[Close Price]]-Table2[[#This Row],[20D EMA]])/Table2[[#This Row],[20D EMA]]</f>
        <v>-8.9255136986301359E-2</v>
      </c>
      <c r="T497" s="1">
        <f>(Table2[[#This Row],[Close Price]]-Table2[[#This Row],[50D EMA]])/Table2[[#This Row],[50D EMA]]</f>
        <v>-0.14419034483094387</v>
      </c>
      <c r="U497" s="1">
        <f>(Table2[[#This Row],[Close Price]]-Table2[[#This Row],[200D EMA]])/Table2[[#This Row],[200D EMA]]</f>
        <v>-0.2030692289308996</v>
      </c>
      <c r="V497">
        <v>0.75237296388138997</v>
      </c>
      <c r="W497">
        <v>592.35</v>
      </c>
      <c r="X497">
        <v>626</v>
      </c>
      <c r="Y497">
        <v>592.35</v>
      </c>
      <c r="Z497">
        <v>630</v>
      </c>
      <c r="AA497">
        <v>592.35</v>
      </c>
      <c r="AB497">
        <v>676.1</v>
      </c>
      <c r="AC497" s="1">
        <f>(Table2[[#This Row],[Close Price]]/Table2[[#This Row],[Day Low]])-1</f>
        <v>5.655440195830197E-3</v>
      </c>
      <c r="AD497" s="1">
        <f>(Table2[[#This Row],[Day High]]/Table2[[#This Row],[Close Price]])-1</f>
        <v>5.0864529125398628E-2</v>
      </c>
      <c r="AE497" s="1">
        <f>(Table2[[#This Row],[Close Price]]/Table2[[#This Row],[Current Week Low]])-1</f>
        <v>5.655440195830197E-3</v>
      </c>
      <c r="AF497" s="1">
        <f>(Table2[[#This Row],[Current Week High]]/Table2[[#This Row],[Close Price]])-1</f>
        <v>5.7579318448883532E-2</v>
      </c>
      <c r="AG497" s="1">
        <f>(Table2[[#This Row],[Close Price]]/Table2[[#This Row],[Current Month Low]])-1</f>
        <v>5.655440195830197E-3</v>
      </c>
      <c r="AH497" s="1">
        <f>(Table2[[#This Row],[Current Month High]]/Table2[[#This Row],[Close Price]])-1</f>
        <v>0.13496726540204795</v>
      </c>
      <c r="AI497">
        <v>95.568239046499897</v>
      </c>
      <c r="AJ497">
        <v>42.751018451953001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-0.28999999999999998</v>
      </c>
      <c r="AM497" t="s">
        <v>3181</v>
      </c>
      <c r="AN497">
        <v>-8.58</v>
      </c>
      <c r="AO497" t="s">
        <v>3181</v>
      </c>
      <c r="AP497">
        <v>5.6362037952478003E-2</v>
      </c>
      <c r="AQ497">
        <f>(Table2[[#This Row],[Sharpe Ratio]]-AVERAGE(Table2[Sharpe Ratio]))/_xlfn.STDEV.P(Table2[Sharpe Ratio])</f>
        <v>-1.4791618821243592E-2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295</v>
      </c>
      <c r="AT497">
        <f>_xlfn.RANK.AVG(Table2[[#This Row],[6M Return vs Nifty Z-Score]],Table2[6M Return vs Nifty Z-Score])</f>
        <v>720</v>
      </c>
      <c r="AU497">
        <f>_xlfn.RANK.AVG(Table2[[#This Row],[Sharpe Ratio Z-Score]],Table2[Sharpe Ratio Z-Score])</f>
        <v>360</v>
      </c>
      <c r="AV497">
        <f>(Table2[[#This Row],[Rank 1Y]]+Table2[[#This Row],[Rank 6M]]+Table2[[#This Row],[Rank Sharpe]])/3</f>
        <v>458.33333333333331</v>
      </c>
    </row>
    <row r="498" spans="1:48" x14ac:dyDescent="0.3">
      <c r="A498" t="s">
        <v>2007</v>
      </c>
      <c r="B498" t="s">
        <v>2008</v>
      </c>
      <c r="C498" t="s">
        <v>3128</v>
      </c>
      <c r="D498" t="s">
        <v>21</v>
      </c>
      <c r="E498">
        <v>3277.2101142000001</v>
      </c>
      <c r="F498">
        <v>554.5</v>
      </c>
      <c r="G498">
        <v>-26.185119679474202</v>
      </c>
      <c r="H498">
        <f>(Table2[[#This Row],[1Y Return vs Nifty]]-AVERAGE(Table2[1Y Return vs Nifty]))/_xlfn.STDEV.P(Table2[1Y Return vs Nifty])</f>
        <v>-0.84070541818973743</v>
      </c>
      <c r="I498">
        <v>-5.2461112391367797</v>
      </c>
      <c r="J498">
        <f>(Table2[[#This Row],[1M Return vs Nifty]]-AVERAGE(Table2[1M Return vs Nifty]))/_xlfn.STDEV.P(Table2[1M Return vs Nifty])</f>
        <v>-0.46307288509388722</v>
      </c>
      <c r="K498">
        <v>-4.7413424424021304</v>
      </c>
      <c r="L498">
        <f>(Table2[[#This Row],[6M Return vs Nifty]]-AVERAGE(Table2[6M Return vs Nifty]))/_xlfn.STDEV.P(Table2[6M Return vs Nifty])</f>
        <v>-0.36025277148510232</v>
      </c>
      <c r="M498">
        <v>-3.3337704068343998</v>
      </c>
      <c r="N498">
        <f>(Table2[[#This Row],[1W Return vs Nifty]]-AVERAGE(Table2[1W Return vs Nifty]))/_xlfn.STDEV.P(Table2[1W Return vs Nifty])</f>
        <v>-0.92717646714599511</v>
      </c>
      <c r="O498">
        <v>578.21</v>
      </c>
      <c r="P498">
        <v>593.75545847904505</v>
      </c>
      <c r="Q498">
        <v>599.101454188915</v>
      </c>
      <c r="R498">
        <v>32.146541422457801</v>
      </c>
      <c r="S498" s="1">
        <f>(Table2[[#This Row],[Close Price]]-Table2[[#This Row],[20D EMA]])/Table2[[#This Row],[20D EMA]]</f>
        <v>-4.1005862921775889E-2</v>
      </c>
      <c r="T498" s="1">
        <f>(Table2[[#This Row],[Close Price]]-Table2[[#This Row],[50D EMA]])/Table2[[#This Row],[50D EMA]]</f>
        <v>-6.6113848586084975E-2</v>
      </c>
      <c r="U498" s="1">
        <f>(Table2[[#This Row],[Close Price]]-Table2[[#This Row],[200D EMA]])/Table2[[#This Row],[200D EMA]]</f>
        <v>-7.44472474187165E-2</v>
      </c>
      <c r="V498">
        <v>0.30057757712495597</v>
      </c>
      <c r="W498">
        <v>551.95000000000005</v>
      </c>
      <c r="X498">
        <v>582</v>
      </c>
      <c r="Y498">
        <v>551.95000000000005</v>
      </c>
      <c r="Z498">
        <v>582</v>
      </c>
      <c r="AA498">
        <v>551.95000000000005</v>
      </c>
      <c r="AB498">
        <v>595</v>
      </c>
      <c r="AC498" s="1">
        <f>(Table2[[#This Row],[Close Price]]/Table2[[#This Row],[Day Low]])-1</f>
        <v>4.619983694175156E-3</v>
      </c>
      <c r="AD498" s="1">
        <f>(Table2[[#This Row],[Day High]]/Table2[[#This Row],[Close Price]])-1</f>
        <v>4.9594229035166748E-2</v>
      </c>
      <c r="AE498" s="1">
        <f>(Table2[[#This Row],[Close Price]]/Table2[[#This Row],[Current Week Low]])-1</f>
        <v>4.619983694175156E-3</v>
      </c>
      <c r="AF498" s="1">
        <f>(Table2[[#This Row],[Current Week High]]/Table2[[#This Row],[Close Price]])-1</f>
        <v>4.9594229035166748E-2</v>
      </c>
      <c r="AG498" s="1">
        <f>(Table2[[#This Row],[Close Price]]/Table2[[#This Row],[Current Month Low]])-1</f>
        <v>4.619983694175156E-3</v>
      </c>
      <c r="AH498" s="1">
        <f>(Table2[[#This Row],[Current Month High]]/Table2[[#This Row],[Close Price]])-1</f>
        <v>7.3038773669972912E-2</v>
      </c>
      <c r="AI498">
        <v>42.741208295761901</v>
      </c>
      <c r="AJ498">
        <v>23.2222222222222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-0.03</v>
      </c>
      <c r="AM498" t="s">
        <v>3181</v>
      </c>
      <c r="AN498">
        <v>-0.17</v>
      </c>
      <c r="AO498" t="s">
        <v>3181</v>
      </c>
      <c r="AP498">
        <v>6.0311806673142003E-2</v>
      </c>
      <c r="AQ498">
        <f>(Table2[[#This Row],[Sharpe Ratio]]-AVERAGE(Table2[Sharpe Ratio]))/_xlfn.STDEV.P(Table2[Sharpe Ratio])</f>
        <v>3.1795512327800091E-2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612</v>
      </c>
      <c r="AT498">
        <f>_xlfn.RANK.AVG(Table2[[#This Row],[6M Return vs Nifty Z-Score]],Table2[6M Return vs Nifty Z-Score])</f>
        <v>422</v>
      </c>
      <c r="AU498">
        <f>_xlfn.RANK.AVG(Table2[[#This Row],[Sharpe Ratio Z-Score]],Table2[Sharpe Ratio Z-Score])</f>
        <v>342</v>
      </c>
      <c r="AV498">
        <f>(Table2[[#This Row],[Rank 1Y]]+Table2[[#This Row],[Rank 6M]]+Table2[[#This Row],[Rank Sharpe]])/3</f>
        <v>458.66666666666669</v>
      </c>
    </row>
    <row r="499" spans="1:48" x14ac:dyDescent="0.3">
      <c r="A499" t="s">
        <v>692</v>
      </c>
      <c r="B499" t="s">
        <v>693</v>
      </c>
      <c r="C499" t="s">
        <v>3133</v>
      </c>
      <c r="D499" t="s">
        <v>248</v>
      </c>
      <c r="E499">
        <v>25239.486944140001</v>
      </c>
      <c r="F499">
        <v>3029.9</v>
      </c>
      <c r="G499">
        <v>-9.7230381929567802</v>
      </c>
      <c r="H499">
        <f>(Table2[[#This Row],[1Y Return vs Nifty]]-AVERAGE(Table2[1Y Return vs Nifty]))/_xlfn.STDEV.P(Table2[1Y Return vs Nifty])</f>
        <v>-0.52637813083310314</v>
      </c>
      <c r="I499">
        <v>-10.0227901836566</v>
      </c>
      <c r="J499">
        <f>(Table2[[#This Row],[1M Return vs Nifty]]-AVERAGE(Table2[1M Return vs Nifty]))/_xlfn.STDEV.P(Table2[1M Return vs Nifty])</f>
        <v>-0.99144968013852042</v>
      </c>
      <c r="K499">
        <v>13.183530001597401</v>
      </c>
      <c r="L499">
        <f>(Table2[[#This Row],[6M Return vs Nifty]]-AVERAGE(Table2[6M Return vs Nifty]))/_xlfn.STDEV.P(Table2[6M Return vs Nifty])</f>
        <v>0.24316123979326826</v>
      </c>
      <c r="M499">
        <v>-0.82648130239232998</v>
      </c>
      <c r="N499">
        <f>(Table2[[#This Row],[1W Return vs Nifty]]-AVERAGE(Table2[1W Return vs Nifty]))/_xlfn.STDEV.P(Table2[1W Return vs Nifty])</f>
        <v>-0.4159317601638951</v>
      </c>
      <c r="O499">
        <v>3139.28</v>
      </c>
      <c r="P499">
        <v>3206.3586381036498</v>
      </c>
      <c r="Q499">
        <v>2922.1847021122799</v>
      </c>
      <c r="R499">
        <v>34.082444196297601</v>
      </c>
      <c r="S499" s="1">
        <f>(Table2[[#This Row],[Close Price]]-Table2[[#This Row],[20D EMA]])/Table2[[#This Row],[20D EMA]]</f>
        <v>-3.4842384240972482E-2</v>
      </c>
      <c r="T499" s="1">
        <f>(Table2[[#This Row],[Close Price]]-Table2[[#This Row],[50D EMA]])/Table2[[#This Row],[50D EMA]]</f>
        <v>-5.5033967818401433E-2</v>
      </c>
      <c r="U499" s="1">
        <f>(Table2[[#This Row],[Close Price]]-Table2[[#This Row],[200D EMA]])/Table2[[#This Row],[200D EMA]]</f>
        <v>3.6861221609249754E-2</v>
      </c>
      <c r="V499">
        <v>0.75252972728585499</v>
      </c>
      <c r="W499">
        <v>3011.25</v>
      </c>
      <c r="X499">
        <v>3068</v>
      </c>
      <c r="Y499">
        <v>2985.5</v>
      </c>
      <c r="Z499">
        <v>3079.9</v>
      </c>
      <c r="AA499">
        <v>2985.5</v>
      </c>
      <c r="AB499">
        <v>3148.45</v>
      </c>
      <c r="AC499" s="1">
        <f>(Table2[[#This Row],[Close Price]]/Table2[[#This Row],[Day Low]])-1</f>
        <v>6.1934412619344403E-3</v>
      </c>
      <c r="AD499" s="1">
        <f>(Table2[[#This Row],[Day High]]/Table2[[#This Row],[Close Price]])-1</f>
        <v>1.2574672431433287E-2</v>
      </c>
      <c r="AE499" s="1">
        <f>(Table2[[#This Row],[Close Price]]/Table2[[#This Row],[Current Week Low]])-1</f>
        <v>1.4871880756992084E-2</v>
      </c>
      <c r="AF499" s="1">
        <f>(Table2[[#This Row],[Current Week High]]/Table2[[#This Row],[Close Price]])-1</f>
        <v>1.6502194791907288E-2</v>
      </c>
      <c r="AG499" s="1">
        <f>(Table2[[#This Row],[Close Price]]/Table2[[#This Row],[Current Month Low]])-1</f>
        <v>1.4871880756992084E-2</v>
      </c>
      <c r="AH499" s="1">
        <f>(Table2[[#This Row],[Current Month High]]/Table2[[#This Row],[Close Price]])-1</f>
        <v>3.9126703851612099E-2</v>
      </c>
      <c r="AI499">
        <v>20.596389319779501</v>
      </c>
      <c r="AJ499">
        <v>55.883109533364099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-7.0000000000000007E-2</v>
      </c>
      <c r="AM499" t="s">
        <v>3181</v>
      </c>
      <c r="AN499">
        <v>-3.43</v>
      </c>
      <c r="AO499" t="s">
        <v>3181</v>
      </c>
      <c r="AP499">
        <v>-4.0965062097758999E-2</v>
      </c>
      <c r="AQ499">
        <f>(Table2[[#This Row],[Sharpe Ratio]]-AVERAGE(Table2[Sharpe Ratio]))/_xlfn.STDEV.P(Table2[Sharpe Ratio])</f>
        <v>-1.1627551313871742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500</v>
      </c>
      <c r="AT499">
        <f>_xlfn.RANK.AVG(Table2[[#This Row],[6M Return vs Nifty Z-Score]],Table2[6M Return vs Nifty Z-Score])</f>
        <v>228</v>
      </c>
      <c r="AU499">
        <f>_xlfn.RANK.AVG(Table2[[#This Row],[Sharpe Ratio Z-Score]],Table2[Sharpe Ratio Z-Score])</f>
        <v>649</v>
      </c>
      <c r="AV499">
        <f>(Table2[[#This Row],[Rank 1Y]]+Table2[[#This Row],[Rank 6M]]+Table2[[#This Row],[Rank Sharpe]])/3</f>
        <v>459</v>
      </c>
    </row>
    <row r="500" spans="1:48" x14ac:dyDescent="0.3">
      <c r="A500" t="s">
        <v>1747</v>
      </c>
      <c r="B500" t="s">
        <v>1748</v>
      </c>
      <c r="C500" t="s">
        <v>3139</v>
      </c>
      <c r="D500" t="s">
        <v>1749</v>
      </c>
      <c r="E500">
        <v>4552.2926469160002</v>
      </c>
      <c r="F500">
        <v>67.430000000000007</v>
      </c>
      <c r="G500">
        <v>-12.229165647375901</v>
      </c>
      <c r="H500">
        <f>(Table2[[#This Row],[1Y Return vs Nifty]]-AVERAGE(Table2[1Y Return vs Nifty]))/_xlfn.STDEV.P(Table2[1Y Return vs Nifty])</f>
        <v>-0.57423017464437431</v>
      </c>
      <c r="I500">
        <v>10.408131186652</v>
      </c>
      <c r="J500">
        <f>(Table2[[#This Row],[1M Return vs Nifty]]-AVERAGE(Table2[1M Return vs Nifty]))/_xlfn.STDEV.P(Table2[1M Return vs Nifty])</f>
        <v>1.2685357362641652</v>
      </c>
      <c r="K500">
        <v>-9.2005231266768099</v>
      </c>
      <c r="L500">
        <f>(Table2[[#This Row],[6M Return vs Nifty]]-AVERAGE(Table2[6M Return vs Nifty]))/_xlfn.STDEV.P(Table2[6M Return vs Nifty])</f>
        <v>-0.51036441730682502</v>
      </c>
      <c r="M500">
        <v>4.8656482993565504</v>
      </c>
      <c r="N500">
        <f>(Table2[[#This Row],[1W Return vs Nifty]]-AVERAGE(Table2[1W Return vs Nifty]))/_xlfn.STDEV.P(Table2[1W Return vs Nifty])</f>
        <v>0.74471266859168006</v>
      </c>
      <c r="O500">
        <v>64.349999999999994</v>
      </c>
      <c r="P500">
        <v>64.810163517993303</v>
      </c>
      <c r="Q500">
        <v>64.405427234285497</v>
      </c>
      <c r="R500">
        <v>61.715020358723898</v>
      </c>
      <c r="S500" s="1">
        <f>(Table2[[#This Row],[Close Price]]-Table2[[#This Row],[20D EMA]])/Table2[[#This Row],[20D EMA]]</f>
        <v>4.7863247863248061E-2</v>
      </c>
      <c r="T500" s="1">
        <f>(Table2[[#This Row],[Close Price]]-Table2[[#This Row],[50D EMA]])/Table2[[#This Row],[50D EMA]]</f>
        <v>4.042323518099683E-2</v>
      </c>
      <c r="U500" s="1">
        <f>(Table2[[#This Row],[Close Price]]-Table2[[#This Row],[200D EMA]])/Table2[[#This Row],[200D EMA]]</f>
        <v>4.6961457995024568E-2</v>
      </c>
      <c r="V500">
        <v>1.5157572329420801</v>
      </c>
      <c r="W500">
        <v>66.150000000000006</v>
      </c>
      <c r="X500">
        <v>68.900000000000006</v>
      </c>
      <c r="Y500">
        <v>66.150000000000006</v>
      </c>
      <c r="Z500">
        <v>69.900000000000006</v>
      </c>
      <c r="AA500">
        <v>62.74</v>
      </c>
      <c r="AB500">
        <v>71.7</v>
      </c>
      <c r="AC500" s="1">
        <f>(Table2[[#This Row],[Close Price]]/Table2[[#This Row],[Day Low]])-1</f>
        <v>1.9349962207105165E-2</v>
      </c>
      <c r="AD500" s="1">
        <f>(Table2[[#This Row],[Day High]]/Table2[[#This Row],[Close Price]])-1</f>
        <v>2.1800385585051041E-2</v>
      </c>
      <c r="AE500" s="1">
        <f>(Table2[[#This Row],[Close Price]]/Table2[[#This Row],[Current Week Low]])-1</f>
        <v>1.9349962207105165E-2</v>
      </c>
      <c r="AF500" s="1">
        <f>(Table2[[#This Row],[Current Week High]]/Table2[[#This Row],[Close Price]])-1</f>
        <v>3.6630579860596146E-2</v>
      </c>
      <c r="AG500" s="1">
        <f>(Table2[[#This Row],[Close Price]]/Table2[[#This Row],[Current Month Low]])-1</f>
        <v>7.4752948677080155E-2</v>
      </c>
      <c r="AH500" s="1">
        <f>(Table2[[#This Row],[Current Month High]]/Table2[[#This Row],[Close Price]])-1</f>
        <v>6.3324929556577203E-2</v>
      </c>
      <c r="AI500">
        <v>24.855405605813399</v>
      </c>
      <c r="AJ500">
        <v>54.655963302752298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-0.03</v>
      </c>
      <c r="AM500" t="s">
        <v>3181</v>
      </c>
      <c r="AN500">
        <v>21.17</v>
      </c>
      <c r="AO500" t="s">
        <v>3180</v>
      </c>
      <c r="AP500">
        <v>5.4036348846033998E-2</v>
      </c>
      <c r="AQ500">
        <f>(Table2[[#This Row],[Sharpe Ratio]]-AVERAGE(Table2[Sharpe Ratio]))/_xlfn.STDEV.P(Table2[Sharpe Ratio])</f>
        <v>-4.222289165678185E-2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525</v>
      </c>
      <c r="AT500">
        <f>_xlfn.RANK.AVG(Table2[[#This Row],[6M Return vs Nifty Z-Score]],Table2[6M Return vs Nifty Z-Score])</f>
        <v>487</v>
      </c>
      <c r="AU500">
        <f>_xlfn.RANK.AVG(Table2[[#This Row],[Sharpe Ratio Z-Score]],Table2[Sharpe Ratio Z-Score])</f>
        <v>368</v>
      </c>
      <c r="AV500">
        <f>(Table2[[#This Row],[Rank 1Y]]+Table2[[#This Row],[Rank 6M]]+Table2[[#This Row],[Rank Sharpe]])/3</f>
        <v>460</v>
      </c>
    </row>
    <row r="501" spans="1:48" x14ac:dyDescent="0.3">
      <c r="A501" t="s">
        <v>698</v>
      </c>
      <c r="B501" t="s">
        <v>699</v>
      </c>
      <c r="C501" t="s">
        <v>3139</v>
      </c>
      <c r="D501" t="s">
        <v>262</v>
      </c>
      <c r="E501">
        <v>25167.060115389999</v>
      </c>
      <c r="F501">
        <v>3345.85</v>
      </c>
      <c r="G501">
        <v>-9.4683957698346202</v>
      </c>
      <c r="H501">
        <f>(Table2[[#This Row],[1Y Return vs Nifty]]-AVERAGE(Table2[1Y Return vs Nifty]))/_xlfn.STDEV.P(Table2[1Y Return vs Nifty])</f>
        <v>-0.52151598371206831</v>
      </c>
      <c r="I501">
        <v>-4.7691543235569203</v>
      </c>
      <c r="J501">
        <f>(Table2[[#This Row],[1M Return vs Nifty]]-AVERAGE(Table2[1M Return vs Nifty]))/_xlfn.STDEV.P(Table2[1M Return vs Nifty])</f>
        <v>-0.41031385118025376</v>
      </c>
      <c r="K501">
        <v>-12.7005418353226</v>
      </c>
      <c r="L501">
        <f>(Table2[[#This Row],[6M Return vs Nifty]]-AVERAGE(Table2[6M Return vs Nifty]))/_xlfn.STDEV.P(Table2[6M Return vs Nifty])</f>
        <v>-0.62818731033613029</v>
      </c>
      <c r="M501">
        <v>-0.70759914389082101</v>
      </c>
      <c r="N501">
        <f>(Table2[[#This Row],[1W Return vs Nifty]]-AVERAGE(Table2[1W Return vs Nifty]))/_xlfn.STDEV.P(Table2[1W Return vs Nifty])</f>
        <v>-0.39169128698478484</v>
      </c>
      <c r="O501">
        <v>3467.49</v>
      </c>
      <c r="P501">
        <v>3608.1271385785699</v>
      </c>
      <c r="Q501">
        <v>3604.3590786230702</v>
      </c>
      <c r="R501">
        <v>36.099390537288201</v>
      </c>
      <c r="S501" s="1">
        <f>(Table2[[#This Row],[Close Price]]-Table2[[#This Row],[20D EMA]])/Table2[[#This Row],[20D EMA]]</f>
        <v>-3.5080130007584705E-2</v>
      </c>
      <c r="T501" s="1">
        <f>(Table2[[#This Row],[Close Price]]-Table2[[#This Row],[50D EMA]])/Table2[[#This Row],[50D EMA]]</f>
        <v>-7.2690658755970181E-2</v>
      </c>
      <c r="U501" s="1">
        <f>(Table2[[#This Row],[Close Price]]-Table2[[#This Row],[200D EMA]])/Table2[[#This Row],[200D EMA]]</f>
        <v>-7.1721233368853304E-2</v>
      </c>
      <c r="V501">
        <v>1.1822184616731599</v>
      </c>
      <c r="W501">
        <v>3321.5</v>
      </c>
      <c r="X501">
        <v>3413.85</v>
      </c>
      <c r="Y501">
        <v>3321.5</v>
      </c>
      <c r="Z501">
        <v>3439.3</v>
      </c>
      <c r="AA501">
        <v>3292.05</v>
      </c>
      <c r="AB501">
        <v>3543.25</v>
      </c>
      <c r="AC501" s="1">
        <f>(Table2[[#This Row],[Close Price]]/Table2[[#This Row],[Day Low]])-1</f>
        <v>7.3310251392442183E-3</v>
      </c>
      <c r="AD501" s="1">
        <f>(Table2[[#This Row],[Day High]]/Table2[[#This Row],[Close Price]])-1</f>
        <v>2.0323684564460542E-2</v>
      </c>
      <c r="AE501" s="1">
        <f>(Table2[[#This Row],[Close Price]]/Table2[[#This Row],[Current Week Low]])-1</f>
        <v>7.3310251392442183E-3</v>
      </c>
      <c r="AF501" s="1">
        <f>(Table2[[#This Row],[Current Week High]]/Table2[[#This Row],[Close Price]])-1</f>
        <v>2.7930122390424028E-2</v>
      </c>
      <c r="AG501" s="1">
        <f>(Table2[[#This Row],[Close Price]]/Table2[[#This Row],[Current Month Low]])-1</f>
        <v>1.6342400631825127E-2</v>
      </c>
      <c r="AH501" s="1">
        <f>(Table2[[#This Row],[Current Month High]]/Table2[[#This Row],[Close Price]])-1</f>
        <v>5.8998460779772E-2</v>
      </c>
      <c r="AI501">
        <v>43.996293916344101</v>
      </c>
      <c r="AJ501">
        <v>32.535155476331902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-0.01</v>
      </c>
      <c r="AM501" t="s">
        <v>3181</v>
      </c>
      <c r="AN501">
        <v>-0.75</v>
      </c>
      <c r="AO501" t="s">
        <v>3181</v>
      </c>
      <c r="AP501">
        <v>5.7881739809880997E-2</v>
      </c>
      <c r="AQ501">
        <f>(Table2[[#This Row],[Sharpe Ratio]]-AVERAGE(Table2[Sharpe Ratio]))/_xlfn.STDEV.P(Table2[Sharpe Ratio])</f>
        <v>3.1331141809400262E-3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499</v>
      </c>
      <c r="AT501">
        <f>_xlfn.RANK.AVG(Table2[[#This Row],[6M Return vs Nifty Z-Score]],Table2[6M Return vs Nifty Z-Score])</f>
        <v>538</v>
      </c>
      <c r="AU501">
        <f>_xlfn.RANK.AVG(Table2[[#This Row],[Sharpe Ratio Z-Score]],Table2[Sharpe Ratio Z-Score])</f>
        <v>352</v>
      </c>
      <c r="AV501">
        <f>(Table2[[#This Row],[Rank 1Y]]+Table2[[#This Row],[Rank 6M]]+Table2[[#This Row],[Rank Sharpe]])/3</f>
        <v>463</v>
      </c>
    </row>
    <row r="502" spans="1:48" x14ac:dyDescent="0.3">
      <c r="A502" t="s">
        <v>1124</v>
      </c>
      <c r="B502" t="s">
        <v>1125</v>
      </c>
      <c r="C502" t="s">
        <v>3136</v>
      </c>
      <c r="D502" t="s">
        <v>131</v>
      </c>
      <c r="E502">
        <v>10963.05</v>
      </c>
      <c r="F502">
        <v>344.75</v>
      </c>
      <c r="G502">
        <v>-34.652082989773803</v>
      </c>
      <c r="H502">
        <f>(Table2[[#This Row],[1Y Return vs Nifty]]-AVERAGE(Table2[1Y Return vs Nifty]))/_xlfn.STDEV.P(Table2[1Y Return vs Nifty])</f>
        <v>-1.0023737717120018</v>
      </c>
      <c r="I502">
        <v>5.6553417795724101</v>
      </c>
      <c r="J502">
        <f>(Table2[[#This Row],[1M Return vs Nifty]]-AVERAGE(Table2[1M Return vs Nifty]))/_xlfn.STDEV.P(Table2[1M Return vs Nifty])</f>
        <v>0.74280150467719297</v>
      </c>
      <c r="K502">
        <v>-20.016479937335198</v>
      </c>
      <c r="L502">
        <f>(Table2[[#This Row],[6M Return vs Nifty]]-AVERAGE(Table2[6M Return vs Nifty]))/_xlfn.STDEV.P(Table2[6M Return vs Nifty])</f>
        <v>-0.87446742028901792</v>
      </c>
      <c r="M502">
        <v>-1.2564130124911099</v>
      </c>
      <c r="N502">
        <f>(Table2[[#This Row],[1W Return vs Nifty]]-AVERAGE(Table2[1W Return vs Nifty]))/_xlfn.STDEV.P(Table2[1W Return vs Nifty])</f>
        <v>-0.50359628626994013</v>
      </c>
      <c r="O502">
        <v>357.04</v>
      </c>
      <c r="P502">
        <v>359.49011630335599</v>
      </c>
      <c r="Q502">
        <v>367.02874178125097</v>
      </c>
      <c r="R502">
        <v>37.588435906177899</v>
      </c>
      <c r="S502" s="1">
        <f>(Table2[[#This Row],[Close Price]]-Table2[[#This Row],[20D EMA]])/Table2[[#This Row],[20D EMA]]</f>
        <v>-3.4421913511091251E-2</v>
      </c>
      <c r="T502" s="1">
        <f>(Table2[[#This Row],[Close Price]]-Table2[[#This Row],[50D EMA]])/Table2[[#This Row],[50D EMA]]</f>
        <v>-4.1002841621708266E-2</v>
      </c>
      <c r="U502" s="1">
        <f>(Table2[[#This Row],[Close Price]]-Table2[[#This Row],[200D EMA]])/Table2[[#This Row],[200D EMA]]</f>
        <v>-6.070026470714137E-2</v>
      </c>
      <c r="V502">
        <v>0.90670510268118598</v>
      </c>
      <c r="W502">
        <v>343.1</v>
      </c>
      <c r="X502">
        <v>361.5</v>
      </c>
      <c r="Y502">
        <v>343.1</v>
      </c>
      <c r="Z502">
        <v>361.5</v>
      </c>
      <c r="AA502">
        <v>343.1</v>
      </c>
      <c r="AB502">
        <v>377.45</v>
      </c>
      <c r="AC502" s="1">
        <f>(Table2[[#This Row],[Close Price]]/Table2[[#This Row],[Day Low]])-1</f>
        <v>4.8090935587292716E-3</v>
      </c>
      <c r="AD502" s="1">
        <f>(Table2[[#This Row],[Day High]]/Table2[[#This Row],[Close Price]])-1</f>
        <v>4.8585931834662865E-2</v>
      </c>
      <c r="AE502" s="1">
        <f>(Table2[[#This Row],[Close Price]]/Table2[[#This Row],[Current Week Low]])-1</f>
        <v>4.8090935587292716E-3</v>
      </c>
      <c r="AF502" s="1">
        <f>(Table2[[#This Row],[Current Week High]]/Table2[[#This Row],[Close Price]])-1</f>
        <v>4.8585931834662865E-2</v>
      </c>
      <c r="AG502" s="1">
        <f>(Table2[[#This Row],[Close Price]]/Table2[[#This Row],[Current Month Low]])-1</f>
        <v>4.8090935587292716E-3</v>
      </c>
      <c r="AH502" s="1">
        <f>(Table2[[#This Row],[Current Month High]]/Table2[[#This Row],[Close Price]])-1</f>
        <v>9.4851341551849044E-2</v>
      </c>
      <c r="AI502">
        <v>46.773023930384298</v>
      </c>
      <c r="AJ502">
        <v>11.6418393782383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-0.02</v>
      </c>
      <c r="AM502" t="s">
        <v>3181</v>
      </c>
      <c r="AN502">
        <v>0.26</v>
      </c>
      <c r="AO502" t="s">
        <v>3180</v>
      </c>
      <c r="AP502">
        <v>0.15081177403753199</v>
      </c>
      <c r="AQ502">
        <f>(Table2[[#This Row],[Sharpe Ratio]]-AVERAGE(Table2[Sharpe Ratio]))/_xlfn.STDEV.P(Table2[Sharpe Ratio])</f>
        <v>1.0992336705499428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657</v>
      </c>
      <c r="AT502">
        <f>_xlfn.RANK.AVG(Table2[[#This Row],[6M Return vs Nifty Z-Score]],Table2[6M Return vs Nifty Z-Score])</f>
        <v>632</v>
      </c>
      <c r="AU502">
        <f>_xlfn.RANK.AVG(Table2[[#This Row],[Sharpe Ratio Z-Score]],Table2[Sharpe Ratio Z-Score])</f>
        <v>101</v>
      </c>
      <c r="AV502">
        <f>(Table2[[#This Row],[Rank 1Y]]+Table2[[#This Row],[Rank 6M]]+Table2[[#This Row],[Rank Sharpe]])/3</f>
        <v>463.33333333333331</v>
      </c>
    </row>
    <row r="503" spans="1:48" x14ac:dyDescent="0.3">
      <c r="A503" t="s">
        <v>688</v>
      </c>
      <c r="B503" t="s">
        <v>689</v>
      </c>
      <c r="C503" t="s">
        <v>3135</v>
      </c>
      <c r="D503" t="s">
        <v>213</v>
      </c>
      <c r="E503">
        <v>25763.839445699999</v>
      </c>
      <c r="F503">
        <v>1226.0999999999999</v>
      </c>
      <c r="G503">
        <v>-26.447509536655801</v>
      </c>
      <c r="H503">
        <f>(Table2[[#This Row],[1Y Return vs Nifty]]-AVERAGE(Table2[1Y Return vs Nifty]))/_xlfn.STDEV.P(Table2[1Y Return vs Nifty])</f>
        <v>-0.84571549495951504</v>
      </c>
      <c r="I503">
        <v>-9.09749739771671</v>
      </c>
      <c r="J503">
        <f>(Table2[[#This Row],[1M Return vs Nifty]]-AVERAGE(Table2[1M Return vs Nifty]))/_xlfn.STDEV.P(Table2[1M Return vs Nifty])</f>
        <v>-0.88909755591343598</v>
      </c>
      <c r="K503">
        <v>-0.23919701494276899</v>
      </c>
      <c r="L503">
        <f>(Table2[[#This Row],[6M Return vs Nifty]]-AVERAGE(Table2[6M Return vs Nifty]))/_xlfn.STDEV.P(Table2[6M Return vs Nifty])</f>
        <v>-0.20869478186876636</v>
      </c>
      <c r="M503">
        <v>-7.0974668957042297</v>
      </c>
      <c r="N503">
        <f>(Table2[[#This Row],[1W Return vs Nifty]]-AVERAGE(Table2[1W Return vs Nifty]))/_xlfn.STDEV.P(Table2[1W Return vs Nifty])</f>
        <v>-1.6946068784267825</v>
      </c>
      <c r="O503">
        <v>1335.72</v>
      </c>
      <c r="P503">
        <v>1360.7981887415499</v>
      </c>
      <c r="Q503">
        <v>1296.9265260167999</v>
      </c>
      <c r="R503">
        <v>16.8835434909147</v>
      </c>
      <c r="S503" s="1">
        <f>(Table2[[#This Row],[Close Price]]-Table2[[#This Row],[20D EMA]])/Table2[[#This Row],[20D EMA]]</f>
        <v>-8.2068098104393222E-2</v>
      </c>
      <c r="T503" s="1">
        <f>(Table2[[#This Row],[Close Price]]-Table2[[#This Row],[50D EMA]])/Table2[[#This Row],[50D EMA]]</f>
        <v>-9.8984691378901146E-2</v>
      </c>
      <c r="U503" s="1">
        <f>(Table2[[#This Row],[Close Price]]-Table2[[#This Row],[200D EMA]])/Table2[[#This Row],[200D EMA]]</f>
        <v>-5.4611055133806825E-2</v>
      </c>
      <c r="V503">
        <v>0.84598300990522202</v>
      </c>
      <c r="W503">
        <v>1220</v>
      </c>
      <c r="X503">
        <v>1255.5</v>
      </c>
      <c r="Y503">
        <v>1220</v>
      </c>
      <c r="Z503">
        <v>1301.3</v>
      </c>
      <c r="AA503">
        <v>1220</v>
      </c>
      <c r="AB503">
        <v>1399.9</v>
      </c>
      <c r="AC503" s="1">
        <f>(Table2[[#This Row],[Close Price]]/Table2[[#This Row],[Day Low]])-1</f>
        <v>4.9999999999998934E-3</v>
      </c>
      <c r="AD503" s="1">
        <f>(Table2[[#This Row],[Day High]]/Table2[[#This Row],[Close Price]])-1</f>
        <v>2.3978468314167056E-2</v>
      </c>
      <c r="AE503" s="1">
        <f>(Table2[[#This Row],[Close Price]]/Table2[[#This Row],[Current Week Low]])-1</f>
        <v>4.9999999999998934E-3</v>
      </c>
      <c r="AF503" s="1">
        <f>(Table2[[#This Row],[Current Week High]]/Table2[[#This Row],[Close Price]])-1</f>
        <v>6.1332680858005029E-2</v>
      </c>
      <c r="AG503" s="1">
        <f>(Table2[[#This Row],[Close Price]]/Table2[[#This Row],[Current Month Low]])-1</f>
        <v>4.9999999999998934E-3</v>
      </c>
      <c r="AH503" s="1">
        <f>(Table2[[#This Row],[Current Month High]]/Table2[[#This Row],[Close Price]])-1</f>
        <v>0.14175026506810218</v>
      </c>
      <c r="AI503">
        <v>22.8244025772775</v>
      </c>
      <c r="AJ503">
        <v>22.2371766113354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0</v>
      </c>
      <c r="AM503" t="s">
        <v>3182</v>
      </c>
      <c r="AN503">
        <v>-10.35</v>
      </c>
      <c r="AO503" t="s">
        <v>3181</v>
      </c>
      <c r="AP503">
        <v>4.2288015505641999E-2</v>
      </c>
      <c r="AQ503">
        <f>(Table2[[#This Row],[Sharpe Ratio]]-AVERAGE(Table2[Sharpe Ratio]))/_xlfn.STDEV.P(Table2[Sharpe Ratio])</f>
        <v>-0.18079332066648696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614</v>
      </c>
      <c r="AT503">
        <f>_xlfn.RANK.AVG(Table2[[#This Row],[6M Return vs Nifty Z-Score]],Table2[6M Return vs Nifty Z-Score])</f>
        <v>379</v>
      </c>
      <c r="AU503">
        <f>_xlfn.RANK.AVG(Table2[[#This Row],[Sharpe Ratio Z-Score]],Table2[Sharpe Ratio Z-Score])</f>
        <v>398</v>
      </c>
      <c r="AV503">
        <f>(Table2[[#This Row],[Rank 1Y]]+Table2[[#This Row],[Rank 6M]]+Table2[[#This Row],[Rank Sharpe]])/3</f>
        <v>463.66666666666669</v>
      </c>
    </row>
    <row r="504" spans="1:48" x14ac:dyDescent="0.3">
      <c r="A504" t="s">
        <v>19</v>
      </c>
      <c r="B504" t="s">
        <v>20</v>
      </c>
      <c r="C504" t="s">
        <v>3128</v>
      </c>
      <c r="D504" t="s">
        <v>21</v>
      </c>
      <c r="E504">
        <v>1518656.05480532</v>
      </c>
      <c r="F504">
        <v>4197.3999999999996</v>
      </c>
      <c r="G504">
        <v>2.7041224601107299</v>
      </c>
      <c r="H504">
        <f>(Table2[[#This Row],[1Y Return vs Nifty]]-AVERAGE(Table2[1Y Return vs Nifty]))/_xlfn.STDEV.P(Table2[1Y Return vs Nifty])</f>
        <v>-0.28909369624790088</v>
      </c>
      <c r="I504">
        <v>5.5443465531212697</v>
      </c>
      <c r="J504">
        <f>(Table2[[#This Row],[1M Return vs Nifty]]-AVERAGE(Table2[1M Return vs Nifty]))/_xlfn.STDEV.P(Table2[1M Return vs Nifty])</f>
        <v>0.73052366421550741</v>
      </c>
      <c r="K504">
        <v>-1.9669196043846899</v>
      </c>
      <c r="L504">
        <f>(Table2[[#This Row],[6M Return vs Nifty]]-AVERAGE(Table2[6M Return vs Nifty]))/_xlfn.STDEV.P(Table2[6M Return vs Nifty])</f>
        <v>-0.26685597778959969</v>
      </c>
      <c r="M504">
        <v>7.4463023072518402</v>
      </c>
      <c r="N504">
        <f>(Table2[[#This Row],[1W Return vs Nifty]]-AVERAGE(Table2[1W Return vs Nifty]))/_xlfn.STDEV.P(Table2[1W Return vs Nifty])</f>
        <v>1.2709167268916082</v>
      </c>
      <c r="O504">
        <v>4116.99</v>
      </c>
      <c r="P504">
        <v>4176.5014353420902</v>
      </c>
      <c r="Q504">
        <v>4058.87926832529</v>
      </c>
      <c r="R504">
        <v>69.293790660300502</v>
      </c>
      <c r="S504" s="1">
        <f>(Table2[[#This Row],[Close Price]]-Table2[[#This Row],[20D EMA]])/Table2[[#This Row],[20D EMA]]</f>
        <v>1.9531259488121143E-2</v>
      </c>
      <c r="T504" s="1">
        <f>(Table2[[#This Row],[Close Price]]-Table2[[#This Row],[50D EMA]])/Table2[[#This Row],[50D EMA]]</f>
        <v>5.0038447206226522E-3</v>
      </c>
      <c r="U504" s="1">
        <f>(Table2[[#This Row],[Close Price]]-Table2[[#This Row],[200D EMA]])/Table2[[#This Row],[200D EMA]]</f>
        <v>3.4127827539907056E-2</v>
      </c>
      <c r="V504">
        <v>0.93875534414211603</v>
      </c>
      <c r="W504">
        <v>4164.3500000000004</v>
      </c>
      <c r="X504">
        <v>4218</v>
      </c>
      <c r="Y504">
        <v>4117.6499999999996</v>
      </c>
      <c r="Z504">
        <v>4234.3</v>
      </c>
      <c r="AA504">
        <v>3913.25</v>
      </c>
      <c r="AB504">
        <v>4234.3</v>
      </c>
      <c r="AC504" s="1">
        <f>(Table2[[#This Row],[Close Price]]/Table2[[#This Row],[Day Low]])-1</f>
        <v>7.9364126454306572E-3</v>
      </c>
      <c r="AD504" s="1">
        <f>(Table2[[#This Row],[Day High]]/Table2[[#This Row],[Close Price]])-1</f>
        <v>4.9078000667079902E-3</v>
      </c>
      <c r="AE504" s="1">
        <f>(Table2[[#This Row],[Close Price]]/Table2[[#This Row],[Current Week Low]])-1</f>
        <v>1.9367843308683463E-2</v>
      </c>
      <c r="AF504" s="1">
        <f>(Table2[[#This Row],[Current Week High]]/Table2[[#This Row],[Close Price]])-1</f>
        <v>8.7911564301712541E-3</v>
      </c>
      <c r="AG504" s="1">
        <f>(Table2[[#This Row],[Close Price]]/Table2[[#This Row],[Current Month Low]])-1</f>
        <v>7.2612278796396756E-2</v>
      </c>
      <c r="AH504" s="1">
        <f>(Table2[[#This Row],[Current Month High]]/Table2[[#This Row],[Close Price]])-1</f>
        <v>8.7911564301712541E-3</v>
      </c>
      <c r="AI504">
        <v>9.4070138657264195</v>
      </c>
      <c r="AJ504">
        <v>26.1617072437631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-0.09</v>
      </c>
      <c r="AM504" t="s">
        <v>3181</v>
      </c>
      <c r="AN504">
        <v>3.45</v>
      </c>
      <c r="AO504" t="s">
        <v>3180</v>
      </c>
      <c r="AP504">
        <v>-9.4294879867889998E-3</v>
      </c>
      <c r="AQ504">
        <f>(Table2[[#This Row],[Sharpe Ratio]]-AVERAGE(Table2[Sharpe Ratio]))/_xlfn.STDEV.P(Table2[Sharpe Ratio])</f>
        <v>-0.79079615584463525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413</v>
      </c>
      <c r="AT504">
        <f>_xlfn.RANK.AVG(Table2[[#This Row],[6M Return vs Nifty Z-Score]],Table2[6M Return vs Nifty Z-Score])</f>
        <v>399</v>
      </c>
      <c r="AU504">
        <f>_xlfn.RANK.AVG(Table2[[#This Row],[Sharpe Ratio Z-Score]],Table2[Sharpe Ratio Z-Score])</f>
        <v>581</v>
      </c>
      <c r="AV504">
        <f>(Table2[[#This Row],[Rank 1Y]]+Table2[[#This Row],[Rank 6M]]+Table2[[#This Row],[Rank Sharpe]])/3</f>
        <v>464.33333333333331</v>
      </c>
    </row>
    <row r="505" spans="1:48" x14ac:dyDescent="0.3">
      <c r="A505" t="s">
        <v>743</v>
      </c>
      <c r="B505" t="s">
        <v>744</v>
      </c>
      <c r="C505" t="s">
        <v>3140</v>
      </c>
      <c r="D505" t="s">
        <v>289</v>
      </c>
      <c r="E505">
        <v>22767.149893500002</v>
      </c>
      <c r="F505">
        <v>1794.5</v>
      </c>
      <c r="G505">
        <v>-9.0369717923704496</v>
      </c>
      <c r="H505">
        <f>(Table2[[#This Row],[1Y Return vs Nifty]]-AVERAGE(Table2[1Y Return vs Nifty]))/_xlfn.STDEV.P(Table2[1Y Return vs Nifty])</f>
        <v>-0.51327836633373214</v>
      </c>
      <c r="I505">
        <v>-14.025922184117601</v>
      </c>
      <c r="J505">
        <f>(Table2[[#This Row],[1M Return vs Nifty]]-AVERAGE(Table2[1M Return vs Nifty]))/_xlfn.STDEV.P(Table2[1M Return vs Nifty])</f>
        <v>-1.4342598587398843</v>
      </c>
      <c r="K505">
        <v>17.7775216723774</v>
      </c>
      <c r="L505">
        <f>(Table2[[#This Row],[6M Return vs Nifty]]-AVERAGE(Table2[6M Return vs Nifty]))/_xlfn.STDEV.P(Table2[6M Return vs Nifty])</f>
        <v>0.39781109576882667</v>
      </c>
      <c r="M505">
        <v>-2.0674749247605901</v>
      </c>
      <c r="N505">
        <f>(Table2[[#This Row],[1W Return vs Nifty]]-AVERAGE(Table2[1W Return vs Nifty]))/_xlfn.STDEV.P(Table2[1W Return vs Nifty])</f>
        <v>-0.66897454637880849</v>
      </c>
      <c r="O505">
        <v>2087.0700000000002</v>
      </c>
      <c r="P505">
        <v>2130.2559467856499</v>
      </c>
      <c r="Q505">
        <v>1879.95476809446</v>
      </c>
      <c r="R505">
        <v>16.983428274322598</v>
      </c>
      <c r="S505" s="1">
        <f>(Table2[[#This Row],[Close Price]]-Table2[[#This Row],[20D EMA]])/Table2[[#This Row],[20D EMA]]</f>
        <v>-0.14018216926121316</v>
      </c>
      <c r="T505" s="1">
        <f>(Table2[[#This Row],[Close Price]]-Table2[[#This Row],[50D EMA]])/Table2[[#This Row],[50D EMA]]</f>
        <v>-0.15761296068309216</v>
      </c>
      <c r="U505" s="1">
        <f>(Table2[[#This Row],[Close Price]]-Table2[[#This Row],[200D EMA]])/Table2[[#This Row],[200D EMA]]</f>
        <v>-4.5455757523931127E-2</v>
      </c>
      <c r="V505">
        <v>0.72305951921089795</v>
      </c>
      <c r="W505">
        <v>1785</v>
      </c>
      <c r="X505">
        <v>1933.9</v>
      </c>
      <c r="Y505">
        <v>1785</v>
      </c>
      <c r="Z505">
        <v>2076.3000000000002</v>
      </c>
      <c r="AA505">
        <v>1785</v>
      </c>
      <c r="AB505">
        <v>2122.9</v>
      </c>
      <c r="AC505" s="1">
        <f>(Table2[[#This Row],[Close Price]]/Table2[[#This Row],[Day Low]])-1</f>
        <v>5.3221288515405973E-3</v>
      </c>
      <c r="AD505" s="1">
        <f>(Table2[[#This Row],[Day High]]/Table2[[#This Row],[Close Price]])-1</f>
        <v>7.7681805516857105E-2</v>
      </c>
      <c r="AE505" s="1">
        <f>(Table2[[#This Row],[Close Price]]/Table2[[#This Row],[Current Week Low]])-1</f>
        <v>5.3221288515405973E-3</v>
      </c>
      <c r="AF505" s="1">
        <f>(Table2[[#This Row],[Current Week High]]/Table2[[#This Row],[Close Price]])-1</f>
        <v>0.15703538590136534</v>
      </c>
      <c r="AG505" s="1">
        <f>(Table2[[#This Row],[Close Price]]/Table2[[#This Row],[Current Month Low]])-1</f>
        <v>5.3221288515405973E-3</v>
      </c>
      <c r="AH505" s="1">
        <f>(Table2[[#This Row],[Current Month High]]/Table2[[#This Row],[Close Price]])-1</f>
        <v>0.18300362217888</v>
      </c>
      <c r="AI505">
        <v>36.511563109501203</v>
      </c>
      <c r="AJ505">
        <v>51.294157322316799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-0.04</v>
      </c>
      <c r="AM505" t="s">
        <v>3181</v>
      </c>
      <c r="AN505">
        <v>-18.010000000000002</v>
      </c>
      <c r="AO505" t="s">
        <v>3181</v>
      </c>
      <c r="AP505">
        <v>-7.8256800171358998E-2</v>
      </c>
      <c r="AQ505">
        <f>(Table2[[#This Row],[Sharpe Ratio]]-AVERAGE(Table2[Sharpe Ratio]))/_xlfn.STDEV.P(Table2[Sharpe Ratio])</f>
        <v>-1.6026074911776296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496</v>
      </c>
      <c r="AT505">
        <f>_xlfn.RANK.AVG(Table2[[#This Row],[6M Return vs Nifty Z-Score]],Table2[6M Return vs Nifty Z-Score])</f>
        <v>199</v>
      </c>
      <c r="AU505">
        <f>_xlfn.RANK.AVG(Table2[[#This Row],[Sharpe Ratio Z-Score]],Table2[Sharpe Ratio Z-Score])</f>
        <v>698</v>
      </c>
      <c r="AV505">
        <f>(Table2[[#This Row],[Rank 1Y]]+Table2[[#This Row],[Rank 6M]]+Table2[[#This Row],[Rank Sharpe]])/3</f>
        <v>464.33333333333331</v>
      </c>
    </row>
    <row r="506" spans="1:48" x14ac:dyDescent="0.3">
      <c r="A506" t="s">
        <v>346</v>
      </c>
      <c r="B506" t="s">
        <v>347</v>
      </c>
      <c r="C506" t="s">
        <v>3135</v>
      </c>
      <c r="D506" t="s">
        <v>348</v>
      </c>
      <c r="E506">
        <v>68892.077725680007</v>
      </c>
      <c r="F506">
        <v>3561.8</v>
      </c>
      <c r="G506">
        <v>-11.0022756264365</v>
      </c>
      <c r="H506">
        <f>(Table2[[#This Row],[1Y Return vs Nifty]]-AVERAGE(Table2[1Y Return vs Nifty]))/_xlfn.STDEV.P(Table2[1Y Return vs Nifty])</f>
        <v>-0.55080391396873307</v>
      </c>
      <c r="I506">
        <v>-9.5389442471719494</v>
      </c>
      <c r="J506">
        <f>(Table2[[#This Row],[1M Return vs Nifty]]-AVERAGE(Table2[1M Return vs Nifty]))/_xlfn.STDEV.P(Table2[1M Return vs Nifty])</f>
        <v>-0.93792861075443867</v>
      </c>
      <c r="K506">
        <v>-17.775845461164401</v>
      </c>
      <c r="L506">
        <f>(Table2[[#This Row],[6M Return vs Nifty]]-AVERAGE(Table2[6M Return vs Nifty]))/_xlfn.STDEV.P(Table2[6M Return vs Nifty])</f>
        <v>-0.7990398131303722</v>
      </c>
      <c r="M506">
        <v>-13.1770489799058</v>
      </c>
      <c r="N506">
        <f>(Table2[[#This Row],[1W Return vs Nifty]]-AVERAGE(Table2[1W Return vs Nifty]))/_xlfn.STDEV.P(Table2[1W Return vs Nifty])</f>
        <v>-2.9342541754635127</v>
      </c>
      <c r="O506">
        <v>4166.41</v>
      </c>
      <c r="P506">
        <v>4200.2496945727298</v>
      </c>
      <c r="Q506">
        <v>3943.2659673675898</v>
      </c>
      <c r="R506">
        <v>11.297463722649599</v>
      </c>
      <c r="S506" s="1">
        <f>(Table2[[#This Row],[Close Price]]-Table2[[#This Row],[20D EMA]])/Table2[[#This Row],[20D EMA]]</f>
        <v>-0.14511533910488877</v>
      </c>
      <c r="T506" s="1">
        <f>(Table2[[#This Row],[Close Price]]-Table2[[#This Row],[50D EMA]])/Table2[[#This Row],[50D EMA]]</f>
        <v>-0.15200279530945265</v>
      </c>
      <c r="U506" s="1">
        <f>(Table2[[#This Row],[Close Price]]-Table2[[#This Row],[200D EMA]])/Table2[[#This Row],[200D EMA]]</f>
        <v>-9.6738584342117129E-2</v>
      </c>
      <c r="V506">
        <v>1.01789646493907</v>
      </c>
      <c r="W506">
        <v>3540.1</v>
      </c>
      <c r="X506">
        <v>3695.25</v>
      </c>
      <c r="Y506">
        <v>3540.1</v>
      </c>
      <c r="Z506">
        <v>3888.05</v>
      </c>
      <c r="AA506">
        <v>3540.1</v>
      </c>
      <c r="AB506">
        <v>4540</v>
      </c>
      <c r="AC506" s="1">
        <f>(Table2[[#This Row],[Close Price]]/Table2[[#This Row],[Day Low]])-1</f>
        <v>6.1297703454705754E-3</v>
      </c>
      <c r="AD506" s="1">
        <f>(Table2[[#This Row],[Day High]]/Table2[[#This Row],[Close Price]])-1</f>
        <v>3.7467011061822708E-2</v>
      </c>
      <c r="AE506" s="1">
        <f>(Table2[[#This Row],[Close Price]]/Table2[[#This Row],[Current Week Low]])-1</f>
        <v>6.1297703454705754E-3</v>
      </c>
      <c r="AF506" s="1">
        <f>(Table2[[#This Row],[Current Week High]]/Table2[[#This Row],[Close Price]])-1</f>
        <v>9.1596945364703197E-2</v>
      </c>
      <c r="AG506" s="1">
        <f>(Table2[[#This Row],[Close Price]]/Table2[[#This Row],[Current Month Low]])-1</f>
        <v>6.1297703454705754E-3</v>
      </c>
      <c r="AH506" s="1">
        <f>(Table2[[#This Row],[Current Month High]]/Table2[[#This Row],[Close Price]])-1</f>
        <v>0.27463641978774778</v>
      </c>
      <c r="AI506">
        <v>35.066539390195899</v>
      </c>
      <c r="AJ506">
        <v>13.8009808776778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-0.04</v>
      </c>
      <c r="AM506" t="s">
        <v>3181</v>
      </c>
      <c r="AN506">
        <v>-23.03</v>
      </c>
      <c r="AO506" t="s">
        <v>3181</v>
      </c>
      <c r="AP506">
        <v>7.9759324631551998E-2</v>
      </c>
      <c r="AQ506">
        <f>(Table2[[#This Row],[Sharpe Ratio]]-AVERAGE(Table2[Sharpe Ratio]))/_xlfn.STDEV.P(Table2[Sharpe Ratio])</f>
        <v>0.26117706191370071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512</v>
      </c>
      <c r="AT506">
        <f>_xlfn.RANK.AVG(Table2[[#This Row],[6M Return vs Nifty Z-Score]],Table2[6M Return vs Nifty Z-Score])</f>
        <v>602</v>
      </c>
      <c r="AU506">
        <f>_xlfn.RANK.AVG(Table2[[#This Row],[Sharpe Ratio Z-Score]],Table2[Sharpe Ratio Z-Score])</f>
        <v>281</v>
      </c>
      <c r="AV506">
        <f>(Table2[[#This Row],[Rank 1Y]]+Table2[[#This Row],[Rank 6M]]+Table2[[#This Row],[Rank Sharpe]])/3</f>
        <v>465</v>
      </c>
    </row>
    <row r="507" spans="1:48" x14ac:dyDescent="0.3">
      <c r="A507" t="s">
        <v>1385</v>
      </c>
      <c r="B507" t="s">
        <v>1386</v>
      </c>
      <c r="C507" t="s">
        <v>3137</v>
      </c>
      <c r="D507" t="s">
        <v>75</v>
      </c>
      <c r="E507">
        <v>7649.9227525589904</v>
      </c>
      <c r="F507">
        <v>189.27</v>
      </c>
      <c r="G507">
        <v>-3.5054022437094501</v>
      </c>
      <c r="H507">
        <f>(Table2[[#This Row],[1Y Return vs Nifty]]-AVERAGE(Table2[1Y Return vs Nifty]))/_xlfn.STDEV.P(Table2[1Y Return vs Nifty])</f>
        <v>-0.40765847540564981</v>
      </c>
      <c r="I507">
        <v>-2.8325137327330401</v>
      </c>
      <c r="J507">
        <f>(Table2[[#This Row],[1M Return vs Nifty]]-AVERAGE(Table2[1M Return vs Nifty]))/_xlfn.STDEV.P(Table2[1M Return vs Nifty])</f>
        <v>-0.19609054657510563</v>
      </c>
      <c r="K507">
        <v>-21.607495666534302</v>
      </c>
      <c r="L507">
        <f>(Table2[[#This Row],[6M Return vs Nifty]]-AVERAGE(Table2[6M Return vs Nifty]))/_xlfn.STDEV.P(Table2[6M Return vs Nifty])</f>
        <v>-0.92802658430328644</v>
      </c>
      <c r="M507">
        <v>-2.2469480162415301</v>
      </c>
      <c r="N507">
        <f>(Table2[[#This Row],[1W Return vs Nifty]]-AVERAGE(Table2[1W Return vs Nifty]))/_xlfn.STDEV.P(Table2[1W Return vs Nifty])</f>
        <v>-0.70556971520189571</v>
      </c>
      <c r="O507">
        <v>202.47</v>
      </c>
      <c r="P507">
        <v>206.47748680556001</v>
      </c>
      <c r="Q507">
        <v>203.45115560251801</v>
      </c>
      <c r="R507">
        <v>27.121444622922201</v>
      </c>
      <c r="S507" s="1">
        <f>(Table2[[#This Row],[Close Price]]-Table2[[#This Row],[20D EMA]])/Table2[[#This Row],[20D EMA]]</f>
        <v>-6.5194843680545206E-2</v>
      </c>
      <c r="T507" s="1">
        <f>(Table2[[#This Row],[Close Price]]-Table2[[#This Row],[50D EMA]])/Table2[[#This Row],[50D EMA]]</f>
        <v>-8.3338319696637422E-2</v>
      </c>
      <c r="U507" s="1">
        <f>(Table2[[#This Row],[Close Price]]-Table2[[#This Row],[200D EMA]])/Table2[[#This Row],[200D EMA]]</f>
        <v>-6.9702998542921474E-2</v>
      </c>
      <c r="V507">
        <v>0.88498642051895304</v>
      </c>
      <c r="W507">
        <v>186.88</v>
      </c>
      <c r="X507">
        <v>197.05</v>
      </c>
      <c r="Y507">
        <v>186.88</v>
      </c>
      <c r="Z507">
        <v>198.86</v>
      </c>
      <c r="AA507">
        <v>186.88</v>
      </c>
      <c r="AB507">
        <v>213.45</v>
      </c>
      <c r="AC507" s="1">
        <f>(Table2[[#This Row],[Close Price]]/Table2[[#This Row],[Day Low]])-1</f>
        <v>1.2788955479452024E-2</v>
      </c>
      <c r="AD507" s="1">
        <f>(Table2[[#This Row],[Day High]]/Table2[[#This Row],[Close Price]])-1</f>
        <v>4.1105299307867105E-2</v>
      </c>
      <c r="AE507" s="1">
        <f>(Table2[[#This Row],[Close Price]]/Table2[[#This Row],[Current Week Low]])-1</f>
        <v>1.2788955479452024E-2</v>
      </c>
      <c r="AF507" s="1">
        <f>(Table2[[#This Row],[Current Week High]]/Table2[[#This Row],[Close Price]])-1</f>
        <v>5.0668357373064854E-2</v>
      </c>
      <c r="AG507" s="1">
        <f>(Table2[[#This Row],[Close Price]]/Table2[[#This Row],[Current Month Low]])-1</f>
        <v>1.2788955479452024E-2</v>
      </c>
      <c r="AH507" s="1">
        <f>(Table2[[#This Row],[Current Month High]]/Table2[[#This Row],[Close Price]])-1</f>
        <v>0.12775400221905198</v>
      </c>
      <c r="AI507">
        <v>35.256511861362</v>
      </c>
      <c r="AJ507">
        <v>22.465221611129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-7.0000000000000007E-2</v>
      </c>
      <c r="AM507" t="s">
        <v>3181</v>
      </c>
      <c r="AN507">
        <v>-3.01</v>
      </c>
      <c r="AO507" t="s">
        <v>3181</v>
      </c>
      <c r="AP507">
        <v>7.7322913763816004E-2</v>
      </c>
      <c r="AQ507">
        <f>(Table2[[#This Row],[Sharpe Ratio]]-AVERAGE(Table2[Sharpe Ratio]))/_xlfn.STDEV.P(Table2[Sharpe Ratio])</f>
        <v>0.23243983686192846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453</v>
      </c>
      <c r="AT507">
        <f>_xlfn.RANK.AVG(Table2[[#This Row],[6M Return vs Nifty Z-Score]],Table2[6M Return vs Nifty Z-Score])</f>
        <v>657</v>
      </c>
      <c r="AU507">
        <f>_xlfn.RANK.AVG(Table2[[#This Row],[Sharpe Ratio Z-Score]],Table2[Sharpe Ratio Z-Score])</f>
        <v>287</v>
      </c>
      <c r="AV507">
        <f>(Table2[[#This Row],[Rank 1Y]]+Table2[[#This Row],[Rank 6M]]+Table2[[#This Row],[Rank Sharpe]])/3</f>
        <v>465.66666666666669</v>
      </c>
    </row>
    <row r="508" spans="1:48" x14ac:dyDescent="0.3">
      <c r="A508" t="s">
        <v>970</v>
      </c>
      <c r="B508" t="s">
        <v>971</v>
      </c>
      <c r="C508" t="s">
        <v>3129</v>
      </c>
      <c r="D508" t="s">
        <v>972</v>
      </c>
      <c r="E508">
        <v>14781.826961774999</v>
      </c>
      <c r="F508">
        <v>166.23</v>
      </c>
      <c r="G508">
        <v>3.5651732316818401</v>
      </c>
      <c r="H508">
        <f>(Table2[[#This Row],[1Y Return vs Nifty]]-AVERAGE(Table2[1Y Return vs Nifty]))/_xlfn.STDEV.P(Table2[1Y Return vs Nifty])</f>
        <v>-0.27265277694337975</v>
      </c>
      <c r="I508">
        <v>-12.624913736468599</v>
      </c>
      <c r="J508">
        <f>(Table2[[#This Row],[1M Return vs Nifty]]-AVERAGE(Table2[1M Return vs Nifty]))/_xlfn.STDEV.P(Table2[1M Return vs Nifty])</f>
        <v>-1.2792860030553774</v>
      </c>
      <c r="K508">
        <v>6.2729424353440404</v>
      </c>
      <c r="L508">
        <f>(Table2[[#This Row],[6M Return vs Nifty]]-AVERAGE(Table2[6M Return vs Nifty]))/_xlfn.STDEV.P(Table2[6M Return vs Nifty])</f>
        <v>1.0526649133222061E-2</v>
      </c>
      <c r="M508">
        <v>-1.28730971739713</v>
      </c>
      <c r="N508">
        <f>(Table2[[#This Row],[1W Return vs Nifty]]-AVERAGE(Table2[1W Return vs Nifty]))/_xlfn.STDEV.P(Table2[1W Return vs Nifty])</f>
        <v>-0.50989622863334993</v>
      </c>
      <c r="O508">
        <v>179.86</v>
      </c>
      <c r="P508">
        <v>188.89361620314401</v>
      </c>
      <c r="Q508">
        <v>176.606291255619</v>
      </c>
      <c r="R508">
        <v>24.004081292357501</v>
      </c>
      <c r="S508" s="1">
        <f>(Table2[[#This Row],[Close Price]]-Table2[[#This Row],[20D EMA]])/Table2[[#This Row],[20D EMA]]</f>
        <v>-7.5781163126876591E-2</v>
      </c>
      <c r="T508" s="1">
        <f>(Table2[[#This Row],[Close Price]]-Table2[[#This Row],[50D EMA]])/Table2[[#This Row],[50D EMA]]</f>
        <v>-0.11998084773161749</v>
      </c>
      <c r="U508" s="1">
        <f>(Table2[[#This Row],[Close Price]]-Table2[[#This Row],[200D EMA]])/Table2[[#This Row],[200D EMA]]</f>
        <v>-5.8753803060166303E-2</v>
      </c>
      <c r="V508">
        <v>0.34581757908245497</v>
      </c>
      <c r="W508">
        <v>165.5</v>
      </c>
      <c r="X508">
        <v>171.3</v>
      </c>
      <c r="Y508">
        <v>165.5</v>
      </c>
      <c r="Z508">
        <v>172.8</v>
      </c>
      <c r="AA508">
        <v>165.5</v>
      </c>
      <c r="AB508">
        <v>180</v>
      </c>
      <c r="AC508" s="1">
        <f>(Table2[[#This Row],[Close Price]]/Table2[[#This Row],[Day Low]])-1</f>
        <v>4.4108761329304524E-3</v>
      </c>
      <c r="AD508" s="1">
        <f>(Table2[[#This Row],[Day High]]/Table2[[#This Row],[Close Price]])-1</f>
        <v>3.0499909763580746E-2</v>
      </c>
      <c r="AE508" s="1">
        <f>(Table2[[#This Row],[Close Price]]/Table2[[#This Row],[Current Week Low]])-1</f>
        <v>4.4108761329304524E-3</v>
      </c>
      <c r="AF508" s="1">
        <f>(Table2[[#This Row],[Current Week High]]/Table2[[#This Row],[Close Price]])-1</f>
        <v>3.9523551705468396E-2</v>
      </c>
      <c r="AG508" s="1">
        <f>(Table2[[#This Row],[Close Price]]/Table2[[#This Row],[Current Month Low]])-1</f>
        <v>4.4108761329304524E-3</v>
      </c>
      <c r="AH508" s="1">
        <f>(Table2[[#This Row],[Current Month High]]/Table2[[#This Row],[Close Price]])-1</f>
        <v>8.2837033026529561E-2</v>
      </c>
      <c r="AI508">
        <v>47.025206039824297</v>
      </c>
      <c r="AJ508">
        <v>27.672811059907801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0.02</v>
      </c>
      <c r="AM508" t="s">
        <v>3180</v>
      </c>
      <c r="AN508">
        <v>-8.0399999999999991</v>
      </c>
      <c r="AO508" t="s">
        <v>3181</v>
      </c>
      <c r="AP508">
        <v>-7.7279395424355996E-2</v>
      </c>
      <c r="AQ508">
        <f>(Table2[[#This Row],[Sharpe Ratio]]-AVERAGE(Table2[Sharpe Ratio]))/_xlfn.STDEV.P(Table2[Sharpe Ratio])</f>
        <v>-1.5910790989211152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402</v>
      </c>
      <c r="AT508">
        <f>_xlfn.RANK.AVG(Table2[[#This Row],[6M Return vs Nifty Z-Score]],Table2[6M Return vs Nifty Z-Score])</f>
        <v>305</v>
      </c>
      <c r="AU508">
        <f>_xlfn.RANK.AVG(Table2[[#This Row],[Sharpe Ratio Z-Score]],Table2[Sharpe Ratio Z-Score])</f>
        <v>697</v>
      </c>
      <c r="AV508">
        <f>(Table2[[#This Row],[Rank 1Y]]+Table2[[#This Row],[Rank 6M]]+Table2[[#This Row],[Rank Sharpe]])/3</f>
        <v>468</v>
      </c>
    </row>
    <row r="509" spans="1:48" x14ac:dyDescent="0.3">
      <c r="A509" t="s">
        <v>1269</v>
      </c>
      <c r="B509" t="s">
        <v>1270</v>
      </c>
      <c r="C509" t="s">
        <v>3127</v>
      </c>
      <c r="D509" t="s">
        <v>18</v>
      </c>
      <c r="E509">
        <v>8967.4445080000005</v>
      </c>
      <c r="F509">
        <v>602.20000000000005</v>
      </c>
      <c r="G509">
        <v>-19.5632240006891</v>
      </c>
      <c r="H509">
        <f>(Table2[[#This Row],[1Y Return vs Nifty]]-AVERAGE(Table2[1Y Return vs Nifty]))/_xlfn.STDEV.P(Table2[1Y Return vs Nifty])</f>
        <v>-0.71426682003458564</v>
      </c>
      <c r="I509">
        <v>-26.541364721102099</v>
      </c>
      <c r="J509">
        <f>(Table2[[#This Row],[1M Return vs Nifty]]-AVERAGE(Table2[1M Return vs Nifty]))/_xlfn.STDEV.P(Table2[1M Return vs Nifty])</f>
        <v>-2.8186672038983747</v>
      </c>
      <c r="K509">
        <v>-38.787437461093198</v>
      </c>
      <c r="L509">
        <f>(Table2[[#This Row],[6M Return vs Nifty]]-AVERAGE(Table2[6M Return vs Nifty]))/_xlfn.STDEV.P(Table2[6M Return vs Nifty])</f>
        <v>-1.5063636198482173</v>
      </c>
      <c r="M509">
        <v>4.4576615067335998</v>
      </c>
      <c r="N509">
        <f>(Table2[[#This Row],[1W Return vs Nifty]]-AVERAGE(Table2[1W Return vs Nifty]))/_xlfn.STDEV.P(Table2[1W Return vs Nifty])</f>
        <v>0.66152278519229391</v>
      </c>
      <c r="O509">
        <v>709.23</v>
      </c>
      <c r="P509">
        <v>807.61908821607699</v>
      </c>
      <c r="Q509">
        <v>848.02001118198802</v>
      </c>
      <c r="R509">
        <v>25.398530711663199</v>
      </c>
      <c r="S509" s="1">
        <f>(Table2[[#This Row],[Close Price]]-Table2[[#This Row],[20D EMA]])/Table2[[#This Row],[20D EMA]]</f>
        <v>-0.15091014198496958</v>
      </c>
      <c r="T509" s="1">
        <f>(Table2[[#This Row],[Close Price]]-Table2[[#This Row],[50D EMA]])/Table2[[#This Row],[50D EMA]]</f>
        <v>-0.25435145257626385</v>
      </c>
      <c r="U509" s="1">
        <f>(Table2[[#This Row],[Close Price]]-Table2[[#This Row],[200D EMA]])/Table2[[#This Row],[200D EMA]]</f>
        <v>-0.28987524815523974</v>
      </c>
      <c r="V509">
        <v>1.92336114672667</v>
      </c>
      <c r="W509">
        <v>599.5</v>
      </c>
      <c r="X509">
        <v>632.1</v>
      </c>
      <c r="Y509">
        <v>599.5</v>
      </c>
      <c r="Z509">
        <v>637.04999999999995</v>
      </c>
      <c r="AA509">
        <v>599.5</v>
      </c>
      <c r="AB509">
        <v>676.9</v>
      </c>
      <c r="AC509" s="1">
        <f>(Table2[[#This Row],[Close Price]]/Table2[[#This Row],[Day Low]])-1</f>
        <v>4.5037531276064247E-3</v>
      </c>
      <c r="AD509" s="1">
        <f>(Table2[[#This Row],[Day High]]/Table2[[#This Row],[Close Price]])-1</f>
        <v>4.9651278644968322E-2</v>
      </c>
      <c r="AE509" s="1">
        <f>(Table2[[#This Row],[Close Price]]/Table2[[#This Row],[Current Week Low]])-1</f>
        <v>4.5037531276064247E-3</v>
      </c>
      <c r="AF509" s="1">
        <f>(Table2[[#This Row],[Current Week High]]/Table2[[#This Row],[Close Price]])-1</f>
        <v>5.7871139156426388E-2</v>
      </c>
      <c r="AG509" s="1">
        <f>(Table2[[#This Row],[Close Price]]/Table2[[#This Row],[Current Month Low]])-1</f>
        <v>4.5037531276064247E-3</v>
      </c>
      <c r="AH509" s="1">
        <f>(Table2[[#This Row],[Current Month High]]/Table2[[#This Row],[Close Price]])-1</f>
        <v>0.12404516771836582</v>
      </c>
      <c r="AI509">
        <v>111.723679840584</v>
      </c>
      <c r="AJ509">
        <v>3.9979276401001802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-0.3</v>
      </c>
      <c r="AM509" t="s">
        <v>3181</v>
      </c>
      <c r="AN509">
        <v>-14.91</v>
      </c>
      <c r="AO509" t="s">
        <v>3181</v>
      </c>
      <c r="AP509">
        <v>0.15372729115077899</v>
      </c>
      <c r="AQ509">
        <f>(Table2[[#This Row],[Sharpe Ratio]]-AVERAGE(Table2[Sharpe Ratio]))/_xlfn.STDEV.P(Table2[Sharpe Ratio])</f>
        <v>1.1336219063500597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584</v>
      </c>
      <c r="AT509">
        <f>_xlfn.RANK.AVG(Table2[[#This Row],[6M Return vs Nifty Z-Score]],Table2[6M Return vs Nifty Z-Score])</f>
        <v>728</v>
      </c>
      <c r="AU509">
        <f>_xlfn.RANK.AVG(Table2[[#This Row],[Sharpe Ratio Z-Score]],Table2[Sharpe Ratio Z-Score])</f>
        <v>94</v>
      </c>
      <c r="AV509">
        <f>(Table2[[#This Row],[Rank 1Y]]+Table2[[#This Row],[Rank 6M]]+Table2[[#This Row],[Rank Sharpe]])/3</f>
        <v>468.66666666666669</v>
      </c>
    </row>
    <row r="510" spans="1:48" x14ac:dyDescent="0.3">
      <c r="A510" t="s">
        <v>754</v>
      </c>
      <c r="B510" t="s">
        <v>755</v>
      </c>
      <c r="C510" t="s">
        <v>3143</v>
      </c>
      <c r="D510" t="s">
        <v>160</v>
      </c>
      <c r="E510">
        <v>21855.350780375</v>
      </c>
      <c r="F510">
        <v>7423.25</v>
      </c>
      <c r="G510">
        <v>-10.800983033320399</v>
      </c>
      <c r="H510">
        <f>(Table2[[#This Row],[1Y Return vs Nifty]]-AVERAGE(Table2[1Y Return vs Nifty]))/_xlfn.STDEV.P(Table2[1Y Return vs Nifty])</f>
        <v>-0.54696042948525581</v>
      </c>
      <c r="I510">
        <v>-1.36077072896495</v>
      </c>
      <c r="J510">
        <f>(Table2[[#This Row],[1M Return vs Nifty]]-AVERAGE(Table2[1M Return vs Nifty]))/_xlfn.STDEV.P(Table2[1M Return vs Nifty])</f>
        <v>-3.3292322015234646E-2</v>
      </c>
      <c r="K510">
        <v>16.815904001184499</v>
      </c>
      <c r="L510">
        <f>(Table2[[#This Row],[6M Return vs Nifty]]-AVERAGE(Table2[6M Return vs Nifty]))/_xlfn.STDEV.P(Table2[6M Return vs Nifty])</f>
        <v>0.36543967565950713</v>
      </c>
      <c r="M510">
        <v>-2.61146694086225</v>
      </c>
      <c r="N510">
        <f>(Table2[[#This Row],[1W Return vs Nifty]]-AVERAGE(Table2[1W Return vs Nifty]))/_xlfn.STDEV.P(Table2[1W Return vs Nifty])</f>
        <v>-0.77989635367249965</v>
      </c>
      <c r="O510">
        <v>7732.09</v>
      </c>
      <c r="P510">
        <v>7699.3119998359198</v>
      </c>
      <c r="Q510">
        <v>7173.0962224881396</v>
      </c>
      <c r="R510">
        <v>32.810270778768498</v>
      </c>
      <c r="S510" s="1">
        <f>(Table2[[#This Row],[Close Price]]-Table2[[#This Row],[20D EMA]])/Table2[[#This Row],[20D EMA]]</f>
        <v>-3.994262870711543E-2</v>
      </c>
      <c r="T510" s="1">
        <f>(Table2[[#This Row],[Close Price]]-Table2[[#This Row],[50D EMA]])/Table2[[#This Row],[50D EMA]]</f>
        <v>-3.585541147596083E-2</v>
      </c>
      <c r="U510" s="1">
        <f>(Table2[[#This Row],[Close Price]]-Table2[[#This Row],[200D EMA]])/Table2[[#This Row],[200D EMA]]</f>
        <v>3.4873891239268685E-2</v>
      </c>
      <c r="V510">
        <v>0.87980735517450603</v>
      </c>
      <c r="W510">
        <v>7378.15</v>
      </c>
      <c r="X510">
        <v>7657.1</v>
      </c>
      <c r="Y510">
        <v>7378.15</v>
      </c>
      <c r="Z510">
        <v>7920</v>
      </c>
      <c r="AA510">
        <v>7378.15</v>
      </c>
      <c r="AB510">
        <v>8097</v>
      </c>
      <c r="AC510" s="1">
        <f>(Table2[[#This Row],[Close Price]]/Table2[[#This Row],[Day Low]])-1</f>
        <v>6.1126434133218499E-3</v>
      </c>
      <c r="AD510" s="1">
        <f>(Table2[[#This Row],[Day High]]/Table2[[#This Row],[Close Price]])-1</f>
        <v>3.1502374296972446E-2</v>
      </c>
      <c r="AE510" s="1">
        <f>(Table2[[#This Row],[Close Price]]/Table2[[#This Row],[Current Week Low]])-1</f>
        <v>6.1126434133218499E-3</v>
      </c>
      <c r="AF510" s="1">
        <f>(Table2[[#This Row],[Current Week High]]/Table2[[#This Row],[Close Price]])-1</f>
        <v>6.6918128851918057E-2</v>
      </c>
      <c r="AG510" s="1">
        <f>(Table2[[#This Row],[Close Price]]/Table2[[#This Row],[Current Month Low]])-1</f>
        <v>6.1126434133218499E-3</v>
      </c>
      <c r="AH510" s="1">
        <f>(Table2[[#This Row],[Current Month High]]/Table2[[#This Row],[Close Price]])-1</f>
        <v>9.076213248913878E-2</v>
      </c>
      <c r="AI510">
        <v>10.194321894049001</v>
      </c>
      <c r="AJ510">
        <v>43.448602374948003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0.04</v>
      </c>
      <c r="AM510" t="s">
        <v>3180</v>
      </c>
      <c r="AN510">
        <v>0.25</v>
      </c>
      <c r="AO510" t="s">
        <v>3180</v>
      </c>
      <c r="AP510">
        <v>-7.4020564546898995E-2</v>
      </c>
      <c r="AQ510">
        <f>(Table2[[#This Row],[Sharpe Ratio]]-AVERAGE(Table2[Sharpe Ratio]))/_xlfn.STDEV.P(Table2[Sharpe Ratio])</f>
        <v>-1.5526415112501286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-2.5473509407636117</v>
      </c>
      <c r="AS510">
        <f>_xlfn.RANK.AVG(Table2[[#This Row],[1Y Return vs Nifty Z-Score]],Table2[1Y Return vs Nifty Z-Score])</f>
        <v>510</v>
      </c>
      <c r="AT510">
        <f>_xlfn.RANK.AVG(Table2[[#This Row],[6M Return vs Nifty Z-Score]],Table2[6M Return vs Nifty Z-Score])</f>
        <v>205</v>
      </c>
      <c r="AU510">
        <f>_xlfn.RANK.AVG(Table2[[#This Row],[Sharpe Ratio Z-Score]],Table2[Sharpe Ratio Z-Score])</f>
        <v>695</v>
      </c>
      <c r="AV510">
        <f>(Table2[[#This Row],[Rank 1Y]]+Table2[[#This Row],[Rank 6M]]+Table2[[#This Row],[Rank Sharpe]])/3</f>
        <v>470</v>
      </c>
    </row>
    <row r="511" spans="1:48" x14ac:dyDescent="0.3">
      <c r="A511" t="s">
        <v>1065</v>
      </c>
      <c r="B511" t="s">
        <v>1066</v>
      </c>
      <c r="C511" t="s">
        <v>3131</v>
      </c>
      <c r="D511" t="s">
        <v>123</v>
      </c>
      <c r="E511">
        <v>12069.10875248</v>
      </c>
      <c r="F511">
        <v>1896.7</v>
      </c>
      <c r="G511">
        <v>1.09983072993598</v>
      </c>
      <c r="H511">
        <f>(Table2[[#This Row],[1Y Return vs Nifty]]-AVERAGE(Table2[1Y Return vs Nifty]))/_xlfn.STDEV.P(Table2[1Y Return vs Nifty])</f>
        <v>-0.31972607211650012</v>
      </c>
      <c r="I511">
        <v>2.4754198687230899</v>
      </c>
      <c r="J511">
        <f>(Table2[[#This Row],[1M Return vs Nifty]]-AVERAGE(Table2[1M Return vs Nifty]))/_xlfn.STDEV.P(Table2[1M Return vs Nifty])</f>
        <v>0.39105147766848564</v>
      </c>
      <c r="K511">
        <v>4.1742538386045798</v>
      </c>
      <c r="L511">
        <f>(Table2[[#This Row],[6M Return vs Nifty]]-AVERAGE(Table2[6M Return vs Nifty]))/_xlfn.STDEV.P(Table2[6M Return vs Nifty])</f>
        <v>-6.0122562376601602E-2</v>
      </c>
      <c r="M511">
        <v>0.78006371242804495</v>
      </c>
      <c r="N511">
        <f>(Table2[[#This Row],[1W Return vs Nifty]]-AVERAGE(Table2[1W Return vs Nifty]))/_xlfn.STDEV.P(Table2[1W Return vs Nifty])</f>
        <v>-8.8351811804424751E-2</v>
      </c>
      <c r="O511">
        <v>1934.56</v>
      </c>
      <c r="P511">
        <v>1990.9364757686501</v>
      </c>
      <c r="Q511">
        <v>1910.53561895856</v>
      </c>
      <c r="R511">
        <v>41.365448909966602</v>
      </c>
      <c r="S511" s="1">
        <f>(Table2[[#This Row],[Close Price]]-Table2[[#This Row],[20D EMA]])/Table2[[#This Row],[20D EMA]]</f>
        <v>-1.9570341576379074E-2</v>
      </c>
      <c r="T511" s="1">
        <f>(Table2[[#This Row],[Close Price]]-Table2[[#This Row],[50D EMA]])/Table2[[#This Row],[50D EMA]]</f>
        <v>-4.7332738595925183E-2</v>
      </c>
      <c r="U511" s="1">
        <f>(Table2[[#This Row],[Close Price]]-Table2[[#This Row],[200D EMA]])/Table2[[#This Row],[200D EMA]]</f>
        <v>-7.2417487647269347E-3</v>
      </c>
      <c r="V511">
        <v>1.3122928900791699</v>
      </c>
      <c r="W511">
        <v>1880</v>
      </c>
      <c r="X511">
        <v>1964.95</v>
      </c>
      <c r="Y511">
        <v>1880</v>
      </c>
      <c r="Z511">
        <v>2003.6</v>
      </c>
      <c r="AA511">
        <v>1880</v>
      </c>
      <c r="AB511">
        <v>2029</v>
      </c>
      <c r="AC511" s="1">
        <f>(Table2[[#This Row],[Close Price]]/Table2[[#This Row],[Day Low]])-1</f>
        <v>8.8829787234043778E-3</v>
      </c>
      <c r="AD511" s="1">
        <f>(Table2[[#This Row],[Day High]]/Table2[[#This Row],[Close Price]])-1</f>
        <v>3.5983550376970541E-2</v>
      </c>
      <c r="AE511" s="1">
        <f>(Table2[[#This Row],[Close Price]]/Table2[[#This Row],[Current Week Low]])-1</f>
        <v>8.8829787234043778E-3</v>
      </c>
      <c r="AF511" s="1">
        <f>(Table2[[#This Row],[Current Week High]]/Table2[[#This Row],[Close Price]])-1</f>
        <v>5.6361048136236658E-2</v>
      </c>
      <c r="AG511" s="1">
        <f>(Table2[[#This Row],[Close Price]]/Table2[[#This Row],[Current Month Low]])-1</f>
        <v>8.8829787234043778E-3</v>
      </c>
      <c r="AH511" s="1">
        <f>(Table2[[#This Row],[Current Month High]]/Table2[[#This Row],[Close Price]])-1</f>
        <v>6.9752728423050581E-2</v>
      </c>
      <c r="AI511">
        <v>30.964306426952</v>
      </c>
      <c r="AJ511">
        <v>31.701558865395899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-0.06</v>
      </c>
      <c r="AM511" t="s">
        <v>3181</v>
      </c>
      <c r="AN511">
        <v>5.42</v>
      </c>
      <c r="AO511" t="s">
        <v>3180</v>
      </c>
      <c r="AP511">
        <v>-5.1520728419003001E-2</v>
      </c>
      <c r="AQ511">
        <f>(Table2[[#This Row],[Sharpe Ratio]]-AVERAGE(Table2[Sharpe Ratio]))/_xlfn.STDEV.P(Table2[Sharpe Ratio])</f>
        <v>-1.2872581709450619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420</v>
      </c>
      <c r="AT511">
        <f>_xlfn.RANK.AVG(Table2[[#This Row],[6M Return vs Nifty Z-Score]],Table2[6M Return vs Nifty Z-Score])</f>
        <v>324</v>
      </c>
      <c r="AU511">
        <f>_xlfn.RANK.AVG(Table2[[#This Row],[Sharpe Ratio Z-Score]],Table2[Sharpe Ratio Z-Score])</f>
        <v>667</v>
      </c>
      <c r="AV511">
        <f>(Table2[[#This Row],[Rank 1Y]]+Table2[[#This Row],[Rank 6M]]+Table2[[#This Row],[Rank Sharpe]])/3</f>
        <v>470.33333333333331</v>
      </c>
    </row>
    <row r="512" spans="1:48" x14ac:dyDescent="0.3">
      <c r="A512" t="s">
        <v>22</v>
      </c>
      <c r="B512" t="s">
        <v>23</v>
      </c>
      <c r="C512" t="s">
        <v>3129</v>
      </c>
      <c r="D512" t="s">
        <v>24</v>
      </c>
      <c r="E512">
        <v>1312975.4841970799</v>
      </c>
      <c r="F512">
        <v>1718.2</v>
      </c>
      <c r="G512">
        <v>-7.7722948990766803</v>
      </c>
      <c r="H512">
        <f>(Table2[[#This Row],[1Y Return vs Nifty]]-AVERAGE(Table2[1Y Return vs Nifty]))/_xlfn.STDEV.P(Table2[1Y Return vs Nifty])</f>
        <v>-0.48913060242081385</v>
      </c>
      <c r="I512">
        <v>11.028678210517601</v>
      </c>
      <c r="J512">
        <f>(Table2[[#This Row],[1M Return vs Nifty]]-AVERAGE(Table2[1M Return vs Nifty]))/_xlfn.STDEV.P(Table2[1M Return vs Nifty])</f>
        <v>1.3371781238838658</v>
      </c>
      <c r="K512">
        <v>9.7796319554884992</v>
      </c>
      <c r="L512">
        <f>(Table2[[#This Row],[6M Return vs Nifty]]-AVERAGE(Table2[6M Return vs Nifty]))/_xlfn.STDEV.P(Table2[6M Return vs Nifty])</f>
        <v>0.12857410505062986</v>
      </c>
      <c r="M512">
        <v>4.7756167906675397</v>
      </c>
      <c r="N512">
        <f>(Table2[[#This Row],[1W Return vs Nifty]]-AVERAGE(Table2[1W Return vs Nifty]))/_xlfn.STDEV.P(Table2[1W Return vs Nifty])</f>
        <v>0.72635494023984248</v>
      </c>
      <c r="O512">
        <v>1731.03</v>
      </c>
      <c r="P512">
        <v>1704.3114602241601</v>
      </c>
      <c r="Q512">
        <v>1625.83617510519</v>
      </c>
      <c r="R512">
        <v>42.175571662502101</v>
      </c>
      <c r="S512" s="1">
        <f>(Table2[[#This Row],[Close Price]]-Table2[[#This Row],[20D EMA]])/Table2[[#This Row],[20D EMA]]</f>
        <v>-7.4117721818801104E-3</v>
      </c>
      <c r="T512" s="1">
        <f>(Table2[[#This Row],[Close Price]]-Table2[[#This Row],[50D EMA]])/Table2[[#This Row],[50D EMA]]</f>
        <v>8.1490620112436782E-3</v>
      </c>
      <c r="U512" s="1">
        <f>(Table2[[#This Row],[Close Price]]-Table2[[#This Row],[200D EMA]])/Table2[[#This Row],[200D EMA]]</f>
        <v>5.6810044153946922E-2</v>
      </c>
      <c r="V512">
        <v>0.70279253578102097</v>
      </c>
      <c r="W512">
        <v>1708.65</v>
      </c>
      <c r="X512">
        <v>1775</v>
      </c>
      <c r="Y512">
        <v>1708.65</v>
      </c>
      <c r="Z512">
        <v>1782.8</v>
      </c>
      <c r="AA512">
        <v>1697.9</v>
      </c>
      <c r="AB512">
        <v>1782.8</v>
      </c>
      <c r="AC512" s="1">
        <f>(Table2[[#This Row],[Close Price]]/Table2[[#This Row],[Day Low]])-1</f>
        <v>5.5892078541537327E-3</v>
      </c>
      <c r="AD512" s="1">
        <f>(Table2[[#This Row],[Day High]]/Table2[[#This Row],[Close Price]])-1</f>
        <v>3.3057851239669311E-2</v>
      </c>
      <c r="AE512" s="1">
        <f>(Table2[[#This Row],[Close Price]]/Table2[[#This Row],[Current Week Low]])-1</f>
        <v>5.5892078541537327E-3</v>
      </c>
      <c r="AF512" s="1">
        <f>(Table2[[#This Row],[Current Week High]]/Table2[[#This Row],[Close Price]])-1</f>
        <v>3.7597485740891612E-2</v>
      </c>
      <c r="AG512" s="1">
        <f>(Table2[[#This Row],[Close Price]]/Table2[[#This Row],[Current Month Low]])-1</f>
        <v>1.1955945579833926E-2</v>
      </c>
      <c r="AH512" s="1">
        <f>(Table2[[#This Row],[Current Month High]]/Table2[[#This Row],[Close Price]])-1</f>
        <v>3.7597485740891612E-2</v>
      </c>
      <c r="AI512">
        <v>4.4115935281108003</v>
      </c>
      <c r="AJ512">
        <v>26.0093139232151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0.05</v>
      </c>
      <c r="AM512" t="s">
        <v>3180</v>
      </c>
      <c r="AN512">
        <v>-1.45</v>
      </c>
      <c r="AO512" t="s">
        <v>3181</v>
      </c>
      <c r="AP512">
        <v>-4.5394176509681E-2</v>
      </c>
      <c r="AQ512">
        <f>(Table2[[#This Row],[Sharpe Ratio]]-AVERAGE(Table2[Sharpe Ratio]))/_xlfn.STDEV.P(Table2[Sharpe Ratio])</f>
        <v>-1.2149960975234499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0.48798046923007421</v>
      </c>
      <c r="AS512">
        <f>_xlfn.RANK.AVG(Table2[[#This Row],[1Y Return vs Nifty Z-Score]],Table2[1Y Return vs Nifty Z-Score])</f>
        <v>482</v>
      </c>
      <c r="AT512">
        <f>_xlfn.RANK.AVG(Table2[[#This Row],[6M Return vs Nifty Z-Score]],Table2[6M Return vs Nifty Z-Score])</f>
        <v>271</v>
      </c>
      <c r="AU512">
        <f>_xlfn.RANK.AVG(Table2[[#This Row],[Sharpe Ratio Z-Score]],Table2[Sharpe Ratio Z-Score])</f>
        <v>659</v>
      </c>
      <c r="AV512">
        <f>(Table2[[#This Row],[Rank 1Y]]+Table2[[#This Row],[Rank 6M]]+Table2[[#This Row],[Rank Sharpe]])/3</f>
        <v>470.66666666666669</v>
      </c>
    </row>
    <row r="513" spans="1:48" x14ac:dyDescent="0.3">
      <c r="A513" t="s">
        <v>2149</v>
      </c>
      <c r="B513" t="s">
        <v>2150</v>
      </c>
      <c r="C513" t="s">
        <v>3131</v>
      </c>
      <c r="D513" t="s">
        <v>537</v>
      </c>
      <c r="E513">
        <v>2764.2964978</v>
      </c>
      <c r="F513">
        <v>380.3</v>
      </c>
      <c r="G513">
        <v>-15.8221819521897</v>
      </c>
      <c r="H513">
        <f>(Table2[[#This Row],[1Y Return vs Nifty]]-AVERAGE(Table2[1Y Return vs Nifty]))/_xlfn.STDEV.P(Table2[1Y Return vs Nifty])</f>
        <v>-0.64283529420020047</v>
      </c>
      <c r="I513">
        <v>-7.3121973858073499</v>
      </c>
      <c r="J513">
        <f>(Table2[[#This Row],[1M Return vs Nifty]]-AVERAGE(Table2[1M Return vs Nifty]))/_xlfn.STDEV.P(Table2[1M Return vs Nifty])</f>
        <v>-0.69161493054920586</v>
      </c>
      <c r="K513">
        <v>8.2776214649998998</v>
      </c>
      <c r="L513">
        <f>(Table2[[#This Row],[6M Return vs Nifty]]-AVERAGE(Table2[6M Return vs Nifty]))/_xlfn.STDEV.P(Table2[6M Return vs Nifty])</f>
        <v>7.801116922615095E-2</v>
      </c>
      <c r="M513">
        <v>2.00659774143893</v>
      </c>
      <c r="N513">
        <f>(Table2[[#This Row],[1W Return vs Nifty]]-AVERAGE(Table2[1W Return vs Nifty]))/_xlfn.STDEV.P(Table2[1W Return vs Nifty])</f>
        <v>0.16174261454405955</v>
      </c>
      <c r="O513">
        <v>402.64</v>
      </c>
      <c r="P513">
        <v>417.475090024959</v>
      </c>
      <c r="Q513">
        <v>394.57629971941299</v>
      </c>
      <c r="R513">
        <v>30.857605645323201</v>
      </c>
      <c r="S513" s="1">
        <f>(Table2[[#This Row],[Close Price]]-Table2[[#This Row],[20D EMA]])/Table2[[#This Row],[20D EMA]]</f>
        <v>-5.5483806874627402E-2</v>
      </c>
      <c r="T513" s="1">
        <f>(Table2[[#This Row],[Close Price]]-Table2[[#This Row],[50D EMA]])/Table2[[#This Row],[50D EMA]]</f>
        <v>-8.9047444777451162E-2</v>
      </c>
      <c r="U513" s="1">
        <f>(Table2[[#This Row],[Close Price]]-Table2[[#This Row],[200D EMA]])/Table2[[#This Row],[200D EMA]]</f>
        <v>-3.6181341174229144E-2</v>
      </c>
      <c r="V513">
        <v>0.21757064549612101</v>
      </c>
      <c r="W513">
        <v>376</v>
      </c>
      <c r="X513">
        <v>392.9</v>
      </c>
      <c r="Y513">
        <v>376</v>
      </c>
      <c r="Z513">
        <v>396.3</v>
      </c>
      <c r="AA513">
        <v>376</v>
      </c>
      <c r="AB513">
        <v>408.9</v>
      </c>
      <c r="AC513" s="1">
        <f>(Table2[[#This Row],[Close Price]]/Table2[[#This Row],[Day Low]])-1</f>
        <v>1.1436170212765884E-2</v>
      </c>
      <c r="AD513" s="1">
        <f>(Table2[[#This Row],[Day High]]/Table2[[#This Row],[Close Price]])-1</f>
        <v>3.3131738101498831E-2</v>
      </c>
      <c r="AE513" s="1">
        <f>(Table2[[#This Row],[Close Price]]/Table2[[#This Row],[Current Week Low]])-1</f>
        <v>1.1436170212765884E-2</v>
      </c>
      <c r="AF513" s="1">
        <f>(Table2[[#This Row],[Current Week High]]/Table2[[#This Row],[Close Price]])-1</f>
        <v>4.2072048382855609E-2</v>
      </c>
      <c r="AG513" s="1">
        <f>(Table2[[#This Row],[Close Price]]/Table2[[#This Row],[Current Month Low]])-1</f>
        <v>1.1436170212765884E-2</v>
      </c>
      <c r="AH513" s="1">
        <f>(Table2[[#This Row],[Current Month High]]/Table2[[#This Row],[Close Price]])-1</f>
        <v>7.520378648435444E-2</v>
      </c>
      <c r="AI513">
        <v>32.789902708388098</v>
      </c>
      <c r="AJ513">
        <v>28.8934078969666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-0.11</v>
      </c>
      <c r="AM513" t="s">
        <v>3181</v>
      </c>
      <c r="AN513">
        <v>0.46</v>
      </c>
      <c r="AO513" t="s">
        <v>3180</v>
      </c>
      <c r="AP513">
        <v>-3.1065553605720002E-3</v>
      </c>
      <c r="AQ513">
        <f>(Table2[[#This Row],[Sharpe Ratio]]-AVERAGE(Table2[Sharpe Ratio]))/_xlfn.STDEV.P(Table2[Sharpe Ratio])</f>
        <v>-0.71621779130317453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559</v>
      </c>
      <c r="AT513">
        <f>_xlfn.RANK.AVG(Table2[[#This Row],[6M Return vs Nifty Z-Score]],Table2[6M Return vs Nifty Z-Score])</f>
        <v>282</v>
      </c>
      <c r="AU513">
        <f>_xlfn.RANK.AVG(Table2[[#This Row],[Sharpe Ratio Z-Score]],Table2[Sharpe Ratio Z-Score])</f>
        <v>571</v>
      </c>
      <c r="AV513">
        <f>(Table2[[#This Row],[Rank 1Y]]+Table2[[#This Row],[Rank 6M]]+Table2[[#This Row],[Rank Sharpe]])/3</f>
        <v>470.66666666666669</v>
      </c>
    </row>
    <row r="514" spans="1:48" x14ac:dyDescent="0.3">
      <c r="A514" t="s">
        <v>1154</v>
      </c>
      <c r="B514" t="s">
        <v>1155</v>
      </c>
      <c r="C514" t="s">
        <v>3139</v>
      </c>
      <c r="D514" t="s">
        <v>1156</v>
      </c>
      <c r="E514">
        <v>10279.63672384</v>
      </c>
      <c r="F514">
        <v>1091.2</v>
      </c>
      <c r="G514">
        <v>-16.459434984447199</v>
      </c>
      <c r="H514">
        <f>(Table2[[#This Row],[1Y Return vs Nifty]]-AVERAGE(Table2[1Y Return vs Nifty]))/_xlfn.STDEV.P(Table2[1Y Return vs Nifty])</f>
        <v>-0.65500301534490146</v>
      </c>
      <c r="I514">
        <v>3.30318534760376</v>
      </c>
      <c r="J514">
        <f>(Table2[[#This Row],[1M Return vs Nifty]]-AVERAGE(Table2[1M Return vs Nifty]))/_xlfn.STDEV.P(Table2[1M Return vs Nifty])</f>
        <v>0.48261552789240575</v>
      </c>
      <c r="K514">
        <v>5.8408927526904399</v>
      </c>
      <c r="L514">
        <f>(Table2[[#This Row],[6M Return vs Nifty]]-AVERAGE(Table2[6M Return vs Nifty]))/_xlfn.STDEV.P(Table2[6M Return vs Nifty])</f>
        <v>-4.017656992026197E-3</v>
      </c>
      <c r="M514">
        <v>3.5030796258143799</v>
      </c>
      <c r="N514">
        <f>(Table2[[#This Row],[1W Return vs Nifty]]-AVERAGE(Table2[1W Return vs Nifty]))/_xlfn.STDEV.P(Table2[1W Return vs Nifty])</f>
        <v>0.46688031929701546</v>
      </c>
      <c r="O514">
        <v>1117.3499999999999</v>
      </c>
      <c r="P514">
        <v>1140.5557461534499</v>
      </c>
      <c r="Q514">
        <v>1079.2667707420401</v>
      </c>
      <c r="R514">
        <v>39.037431147004398</v>
      </c>
      <c r="S514" s="1">
        <f>(Table2[[#This Row],[Close Price]]-Table2[[#This Row],[20D EMA]])/Table2[[#This Row],[20D EMA]]</f>
        <v>-2.3403588848614907E-2</v>
      </c>
      <c r="T514" s="1">
        <f>(Table2[[#This Row],[Close Price]]-Table2[[#This Row],[50D EMA]])/Table2[[#This Row],[50D EMA]]</f>
        <v>-4.3273418524174087E-2</v>
      </c>
      <c r="U514" s="1">
        <f>(Table2[[#This Row],[Close Price]]-Table2[[#This Row],[200D EMA]])/Table2[[#This Row],[200D EMA]]</f>
        <v>1.1056792983402409E-2</v>
      </c>
      <c r="V514">
        <v>0.75436251028787704</v>
      </c>
      <c r="W514">
        <v>1081.05</v>
      </c>
      <c r="X514">
        <v>1125.95</v>
      </c>
      <c r="Y514">
        <v>1081.05</v>
      </c>
      <c r="Z514">
        <v>1143.9000000000001</v>
      </c>
      <c r="AA514">
        <v>1062</v>
      </c>
      <c r="AB514">
        <v>1191.05</v>
      </c>
      <c r="AC514" s="1">
        <f>(Table2[[#This Row],[Close Price]]/Table2[[#This Row],[Day Low]])-1</f>
        <v>9.3890199343231728E-3</v>
      </c>
      <c r="AD514" s="1">
        <f>(Table2[[#This Row],[Day High]]/Table2[[#This Row],[Close Price]])-1</f>
        <v>3.1845674486803421E-2</v>
      </c>
      <c r="AE514" s="1">
        <f>(Table2[[#This Row],[Close Price]]/Table2[[#This Row],[Current Week Low]])-1</f>
        <v>9.3890199343231728E-3</v>
      </c>
      <c r="AF514" s="1">
        <f>(Table2[[#This Row],[Current Week High]]/Table2[[#This Row],[Close Price]])-1</f>
        <v>4.8295454545454586E-2</v>
      </c>
      <c r="AG514" s="1">
        <f>(Table2[[#This Row],[Close Price]]/Table2[[#This Row],[Current Month Low]])-1</f>
        <v>2.7495291902071672E-2</v>
      </c>
      <c r="AH514" s="1">
        <f>(Table2[[#This Row],[Current Month High]]/Table2[[#This Row],[Close Price]])-1</f>
        <v>9.150476539589425E-2</v>
      </c>
      <c r="AI514">
        <v>19.1303152492668</v>
      </c>
      <c r="AJ514">
        <v>34.185932120019601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0.02</v>
      </c>
      <c r="AM514" t="s">
        <v>3180</v>
      </c>
      <c r="AN514">
        <v>2.08</v>
      </c>
      <c r="AO514" t="s">
        <v>3180</v>
      </c>
      <c r="AQ514">
        <f>(Table2[[#This Row],[Sharpe Ratio]]-AVERAGE(Table2[Sharpe Ratio]))/_xlfn.STDEV.P(Table2[Sharpe Ratio])</f>
        <v>-0.67957627828303946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567</v>
      </c>
      <c r="AT514">
        <f>_xlfn.RANK.AVG(Table2[[#This Row],[6M Return vs Nifty Z-Score]],Table2[6M Return vs Nifty Z-Score])</f>
        <v>309</v>
      </c>
      <c r="AU514">
        <f>_xlfn.RANK.AVG(Table2[[#This Row],[Sharpe Ratio Z-Score]],Table2[Sharpe Ratio Z-Score])</f>
        <v>538</v>
      </c>
      <c r="AV514">
        <f>(Table2[[#This Row],[Rank 1Y]]+Table2[[#This Row],[Rank 6M]]+Table2[[#This Row],[Rank Sharpe]])/3</f>
        <v>471.33333333333331</v>
      </c>
    </row>
    <row r="515" spans="1:48" x14ac:dyDescent="0.3">
      <c r="A515" t="s">
        <v>975</v>
      </c>
      <c r="B515" t="s">
        <v>976</v>
      </c>
      <c r="C515" t="s">
        <v>574</v>
      </c>
      <c r="D515" t="s">
        <v>574</v>
      </c>
      <c r="E515">
        <v>14680.323987923901</v>
      </c>
      <c r="F515">
        <v>154.63</v>
      </c>
      <c r="G515">
        <v>-19.540629894091602</v>
      </c>
      <c r="H515">
        <f>(Table2[[#This Row],[1Y Return vs Nifty]]-AVERAGE(Table2[1Y Return vs Nifty]))/_xlfn.STDEV.P(Table2[1Y Return vs Nifty])</f>
        <v>-0.7138354077467256</v>
      </c>
      <c r="I515">
        <v>-1.7721822196169299</v>
      </c>
      <c r="J515">
        <f>(Table2[[#This Row],[1M Return vs Nifty]]-AVERAGE(Table2[1M Return vs Nifty]))/_xlfn.STDEV.P(Table2[1M Return vs Nifty])</f>
        <v>-7.880098763837097E-2</v>
      </c>
      <c r="K515">
        <v>2.8752014193313902</v>
      </c>
      <c r="L515">
        <f>(Table2[[#This Row],[6M Return vs Nifty]]-AVERAGE(Table2[6M Return vs Nifty]))/_xlfn.STDEV.P(Table2[6M Return vs Nifty])</f>
        <v>-0.10385321840349632</v>
      </c>
      <c r="M515">
        <v>3.82979183434828</v>
      </c>
      <c r="N515">
        <f>(Table2[[#This Row],[1W Return vs Nifty]]-AVERAGE(Table2[1W Return vs Nifty]))/_xlfn.STDEV.P(Table2[1W Return vs Nifty])</f>
        <v>0.53349804081284224</v>
      </c>
      <c r="O515">
        <v>158.01</v>
      </c>
      <c r="P515">
        <v>163.84252582147201</v>
      </c>
      <c r="Q515">
        <v>158.21332673792401</v>
      </c>
      <c r="R515">
        <v>43.895202670011301</v>
      </c>
      <c r="S515" s="1">
        <f>(Table2[[#This Row],[Close Price]]-Table2[[#This Row],[20D EMA]])/Table2[[#This Row],[20D EMA]]</f>
        <v>-2.1391051199291158E-2</v>
      </c>
      <c r="T515" s="1">
        <f>(Table2[[#This Row],[Close Price]]-Table2[[#This Row],[50D EMA]])/Table2[[#This Row],[50D EMA]]</f>
        <v>-5.6227928465350151E-2</v>
      </c>
      <c r="U515" s="1">
        <f>(Table2[[#This Row],[Close Price]]-Table2[[#This Row],[200D EMA]])/Table2[[#This Row],[200D EMA]]</f>
        <v>-2.2648703568819411E-2</v>
      </c>
      <c r="V515">
        <v>0.43483581397788101</v>
      </c>
      <c r="W515">
        <v>153.5</v>
      </c>
      <c r="X515">
        <v>158.38999999999999</v>
      </c>
      <c r="Y515">
        <v>153.41</v>
      </c>
      <c r="Z515">
        <v>158.38999999999999</v>
      </c>
      <c r="AA515">
        <v>147.29</v>
      </c>
      <c r="AB515">
        <v>165</v>
      </c>
      <c r="AC515" s="1">
        <f>(Table2[[#This Row],[Close Price]]/Table2[[#This Row],[Day Low]])-1</f>
        <v>7.3615635179151706E-3</v>
      </c>
      <c r="AD515" s="1">
        <f>(Table2[[#This Row],[Day High]]/Table2[[#This Row],[Close Price]])-1</f>
        <v>2.4316109422492405E-2</v>
      </c>
      <c r="AE515" s="1">
        <f>(Table2[[#This Row],[Close Price]]/Table2[[#This Row],[Current Week Low]])-1</f>
        <v>7.9525454663971207E-3</v>
      </c>
      <c r="AF515" s="1">
        <f>(Table2[[#This Row],[Current Week High]]/Table2[[#This Row],[Close Price]])-1</f>
        <v>2.4316109422492405E-2</v>
      </c>
      <c r="AG515" s="1">
        <f>(Table2[[#This Row],[Close Price]]/Table2[[#This Row],[Current Month Low]])-1</f>
        <v>4.9833661484147029E-2</v>
      </c>
      <c r="AH515" s="1">
        <f>(Table2[[#This Row],[Current Month High]]/Table2[[#This Row],[Close Price]])-1</f>
        <v>6.7063312423203847E-2</v>
      </c>
      <c r="AI515">
        <v>37.715837806376499</v>
      </c>
      <c r="AJ515">
        <v>26.074194863432499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-0.17</v>
      </c>
      <c r="AM515" t="s">
        <v>3181</v>
      </c>
      <c r="AN515">
        <v>4.84</v>
      </c>
      <c r="AO515" t="s">
        <v>3180</v>
      </c>
      <c r="AP515">
        <v>5.22609990021E-3</v>
      </c>
      <c r="AQ515">
        <f>(Table2[[#This Row],[Sharpe Ratio]]-AVERAGE(Table2[Sharpe Ratio]))/_xlfn.STDEV.P(Table2[Sharpe Ratio])</f>
        <v>-0.61793494719058051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583</v>
      </c>
      <c r="AT515">
        <f>_xlfn.RANK.AVG(Table2[[#This Row],[6M Return vs Nifty Z-Score]],Table2[6M Return vs Nifty Z-Score])</f>
        <v>340</v>
      </c>
      <c r="AU515">
        <f>_xlfn.RANK.AVG(Table2[[#This Row],[Sharpe Ratio Z-Score]],Table2[Sharpe Ratio Z-Score])</f>
        <v>499</v>
      </c>
      <c r="AV515">
        <f>(Table2[[#This Row],[Rank 1Y]]+Table2[[#This Row],[Rank 6M]]+Table2[[#This Row],[Rank Sharpe]])/3</f>
        <v>474</v>
      </c>
    </row>
    <row r="516" spans="1:48" x14ac:dyDescent="0.3">
      <c r="A516" t="s">
        <v>1187</v>
      </c>
      <c r="B516" t="s">
        <v>1188</v>
      </c>
      <c r="C516" t="s">
        <v>3138</v>
      </c>
      <c r="D516" t="s">
        <v>1189</v>
      </c>
      <c r="E516">
        <v>10025.54510949</v>
      </c>
      <c r="F516">
        <v>674.55</v>
      </c>
      <c r="G516">
        <v>14.5899079288781</v>
      </c>
      <c r="H516">
        <f>(Table2[[#This Row],[1Y Return vs Nifty]]-AVERAGE(Table2[1Y Return vs Nifty]))/_xlfn.STDEV.P(Table2[1Y Return vs Nifty])</f>
        <v>-6.2146289411141691E-2</v>
      </c>
      <c r="I516">
        <v>-0.82000933670673404</v>
      </c>
      <c r="J516">
        <f>(Table2[[#This Row],[1M Return vs Nifty]]-AVERAGE(Table2[1M Return vs Nifty]))/_xlfn.STDEV.P(Table2[1M Return vs Nifty])</f>
        <v>2.6524503575079926E-2</v>
      </c>
      <c r="K516">
        <v>-4.7514390878651298</v>
      </c>
      <c r="L516">
        <f>(Table2[[#This Row],[6M Return vs Nifty]]-AVERAGE(Table2[6M Return vs Nifty]))/_xlfn.STDEV.P(Table2[6M Return vs Nifty])</f>
        <v>-0.36059265994781348</v>
      </c>
      <c r="M516">
        <v>0.64595578779413598</v>
      </c>
      <c r="N516">
        <f>(Table2[[#This Row],[1W Return vs Nifty]]-AVERAGE(Table2[1W Return vs Nifty]))/_xlfn.STDEV.P(Table2[1W Return vs Nifty])</f>
        <v>-0.11569687006355078</v>
      </c>
      <c r="O516">
        <v>714.44</v>
      </c>
      <c r="P516">
        <v>728.723449619186</v>
      </c>
      <c r="Q516">
        <v>654.67667177617705</v>
      </c>
      <c r="R516">
        <v>32.203864478507498</v>
      </c>
      <c r="S516" s="1">
        <f>(Table2[[#This Row],[Close Price]]-Table2[[#This Row],[20D EMA]])/Table2[[#This Row],[20D EMA]]</f>
        <v>-5.5833939868988436E-2</v>
      </c>
      <c r="T516" s="1">
        <f>(Table2[[#This Row],[Close Price]]-Table2[[#This Row],[50D EMA]])/Table2[[#This Row],[50D EMA]]</f>
        <v>-7.4340203608784419E-2</v>
      </c>
      <c r="U516" s="1">
        <f>(Table2[[#This Row],[Close Price]]-Table2[[#This Row],[200D EMA]])/Table2[[#This Row],[200D EMA]]</f>
        <v>3.0355943751448143E-2</v>
      </c>
      <c r="V516">
        <v>0.46697510022197602</v>
      </c>
      <c r="W516">
        <v>672.35</v>
      </c>
      <c r="X516">
        <v>703.45</v>
      </c>
      <c r="Y516">
        <v>672.35</v>
      </c>
      <c r="Z516">
        <v>710.2</v>
      </c>
      <c r="AA516">
        <v>672.35</v>
      </c>
      <c r="AB516">
        <v>739</v>
      </c>
      <c r="AC516" s="1">
        <f>(Table2[[#This Row],[Close Price]]/Table2[[#This Row],[Day Low]])-1</f>
        <v>3.272105302297712E-3</v>
      </c>
      <c r="AD516" s="1">
        <f>(Table2[[#This Row],[Day High]]/Table2[[#This Row],[Close Price]])-1</f>
        <v>4.2843377066192456E-2</v>
      </c>
      <c r="AE516" s="1">
        <f>(Table2[[#This Row],[Close Price]]/Table2[[#This Row],[Current Week Low]])-1</f>
        <v>3.272105302297712E-3</v>
      </c>
      <c r="AF516" s="1">
        <f>(Table2[[#This Row],[Current Week High]]/Table2[[#This Row],[Close Price]])-1</f>
        <v>5.2850048180268505E-2</v>
      </c>
      <c r="AG516" s="1">
        <f>(Table2[[#This Row],[Close Price]]/Table2[[#This Row],[Current Month Low]])-1</f>
        <v>3.272105302297712E-3</v>
      </c>
      <c r="AH516" s="1">
        <f>(Table2[[#This Row],[Current Month High]]/Table2[[#This Row],[Close Price]])-1</f>
        <v>9.5545178266992936E-2</v>
      </c>
      <c r="AI516">
        <v>29.716107034319101</v>
      </c>
      <c r="AJ516">
        <v>46.800870511425401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-0.16</v>
      </c>
      <c r="AM516" t="s">
        <v>3181</v>
      </c>
      <c r="AN516">
        <v>-1.93</v>
      </c>
      <c r="AO516" t="s">
        <v>3181</v>
      </c>
      <c r="AP516">
        <v>-6.3637784538472006E-2</v>
      </c>
      <c r="AQ516">
        <f>(Table2[[#This Row],[Sharpe Ratio]]-AVERAGE(Table2[Sharpe Ratio]))/_xlfn.STDEV.P(Table2[Sharpe Ratio])</f>
        <v>-1.4301776486412463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317</v>
      </c>
      <c r="AT516">
        <f>_xlfn.RANK.AVG(Table2[[#This Row],[6M Return vs Nifty Z-Score]],Table2[6M Return vs Nifty Z-Score])</f>
        <v>423</v>
      </c>
      <c r="AU516">
        <f>_xlfn.RANK.AVG(Table2[[#This Row],[Sharpe Ratio Z-Score]],Table2[Sharpe Ratio Z-Score])</f>
        <v>683</v>
      </c>
      <c r="AV516">
        <f>(Table2[[#This Row],[Rank 1Y]]+Table2[[#This Row],[Rank 6M]]+Table2[[#This Row],[Rank Sharpe]])/3</f>
        <v>474.33333333333331</v>
      </c>
    </row>
    <row r="517" spans="1:48" x14ac:dyDescent="0.3">
      <c r="A517" t="s">
        <v>1796</v>
      </c>
      <c r="B517" t="s">
        <v>1797</v>
      </c>
      <c r="C517" t="s">
        <v>3140</v>
      </c>
      <c r="D517" t="s">
        <v>861</v>
      </c>
      <c r="E517">
        <v>4336.1046871999997</v>
      </c>
      <c r="F517">
        <v>353.6</v>
      </c>
      <c r="G517">
        <v>-15.9890863590075</v>
      </c>
      <c r="H517">
        <f>(Table2[[#This Row],[1Y Return vs Nifty]]-AVERAGE(Table2[1Y Return vs Nifty]))/_xlfn.STDEV.P(Table2[1Y Return vs Nifty])</f>
        <v>-0.64602217002060469</v>
      </c>
      <c r="I517">
        <v>-4.9356257597848803</v>
      </c>
      <c r="J517">
        <f>(Table2[[#This Row],[1M Return vs Nifty]]-AVERAGE(Table2[1M Return vs Nifty]))/_xlfn.STDEV.P(Table2[1M Return vs Nifty])</f>
        <v>-0.42872824431034279</v>
      </c>
      <c r="K517">
        <v>11.635957445955199</v>
      </c>
      <c r="L517">
        <f>(Table2[[#This Row],[6M Return vs Nifty]]-AVERAGE(Table2[6M Return vs Nifty]))/_xlfn.STDEV.P(Table2[6M Return vs Nifty])</f>
        <v>0.19106452521625686</v>
      </c>
      <c r="M517">
        <v>-4.3137560873684103E-2</v>
      </c>
      <c r="N517">
        <f>(Table2[[#This Row],[1W Return vs Nifty]]-AVERAGE(Table2[1W Return vs Nifty]))/_xlfn.STDEV.P(Table2[1W Return vs Nifty])</f>
        <v>-0.25620532858109685</v>
      </c>
      <c r="O517">
        <v>378.95</v>
      </c>
      <c r="P517">
        <v>380.41851156700301</v>
      </c>
      <c r="Q517">
        <v>360.06180763135302</v>
      </c>
      <c r="R517">
        <v>27.691623227757699</v>
      </c>
      <c r="S517" s="1">
        <f>(Table2[[#This Row],[Close Price]]-Table2[[#This Row],[20D EMA]])/Table2[[#This Row],[20D EMA]]</f>
        <v>-6.6895368782161152E-2</v>
      </c>
      <c r="T517" s="1">
        <f>(Table2[[#This Row],[Close Price]]-Table2[[#This Row],[50D EMA]])/Table2[[#This Row],[50D EMA]]</f>
        <v>-7.0497388406608727E-2</v>
      </c>
      <c r="U517" s="1">
        <f>(Table2[[#This Row],[Close Price]]-Table2[[#This Row],[200D EMA]])/Table2[[#This Row],[200D EMA]]</f>
        <v>-1.7946384466216082E-2</v>
      </c>
      <c r="V517">
        <v>0.48906650446578598</v>
      </c>
      <c r="W517">
        <v>351.75</v>
      </c>
      <c r="X517">
        <v>368.45</v>
      </c>
      <c r="Y517">
        <v>351.75</v>
      </c>
      <c r="Z517">
        <v>370.9</v>
      </c>
      <c r="AA517">
        <v>351.75</v>
      </c>
      <c r="AB517">
        <v>395.45</v>
      </c>
      <c r="AC517" s="1">
        <f>(Table2[[#This Row],[Close Price]]/Table2[[#This Row],[Day Low]])-1</f>
        <v>5.2594171997157879E-3</v>
      </c>
      <c r="AD517" s="1">
        <f>(Table2[[#This Row],[Day High]]/Table2[[#This Row],[Close Price]])-1</f>
        <v>4.1996606334841591E-2</v>
      </c>
      <c r="AE517" s="1">
        <f>(Table2[[#This Row],[Close Price]]/Table2[[#This Row],[Current Week Low]])-1</f>
        <v>5.2594171997157879E-3</v>
      </c>
      <c r="AF517" s="1">
        <f>(Table2[[#This Row],[Current Week High]]/Table2[[#This Row],[Close Price]])-1</f>
        <v>4.8925339366515663E-2</v>
      </c>
      <c r="AG517" s="1">
        <f>(Table2[[#This Row],[Close Price]]/Table2[[#This Row],[Current Month Low]])-1</f>
        <v>5.2594171997157879E-3</v>
      </c>
      <c r="AH517" s="1">
        <f>(Table2[[#This Row],[Current Month High]]/Table2[[#This Row],[Close Price]])-1</f>
        <v>0.11835407239818996</v>
      </c>
      <c r="AI517">
        <v>27.234162895927501</v>
      </c>
      <c r="AJ517">
        <v>31.964918828139499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0</v>
      </c>
      <c r="AM517" t="s">
        <v>3182</v>
      </c>
      <c r="AN517">
        <v>-4.3899999999999997</v>
      </c>
      <c r="AO517" t="s">
        <v>3181</v>
      </c>
      <c r="AP517">
        <v>-2.3984849619298001E-2</v>
      </c>
      <c r="AQ517">
        <f>(Table2[[#This Row],[Sharpe Ratio]]-AVERAGE(Table2[Sharpe Ratio]))/_xlfn.STDEV.P(Table2[Sharpe Ratio])</f>
        <v>-0.9624752057464383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563</v>
      </c>
      <c r="AT517">
        <f>_xlfn.RANK.AVG(Table2[[#This Row],[6M Return vs Nifty Z-Score]],Table2[6M Return vs Nifty Z-Score])</f>
        <v>250</v>
      </c>
      <c r="AU517">
        <f>_xlfn.RANK.AVG(Table2[[#This Row],[Sharpe Ratio Z-Score]],Table2[Sharpe Ratio Z-Score])</f>
        <v>611</v>
      </c>
      <c r="AV517">
        <f>(Table2[[#This Row],[Rank 1Y]]+Table2[[#This Row],[Rank 6M]]+Table2[[#This Row],[Rank Sharpe]])/3</f>
        <v>474.66666666666669</v>
      </c>
    </row>
    <row r="518" spans="1:48" x14ac:dyDescent="0.3">
      <c r="A518" t="s">
        <v>158</v>
      </c>
      <c r="B518" t="s">
        <v>159</v>
      </c>
      <c r="C518" t="s">
        <v>3143</v>
      </c>
      <c r="D518" t="s">
        <v>160</v>
      </c>
      <c r="E518">
        <v>154633.76392515001</v>
      </c>
      <c r="F518">
        <v>3040.3</v>
      </c>
      <c r="G518">
        <v>2.2375544734225299</v>
      </c>
      <c r="H518">
        <f>(Table2[[#This Row],[1Y Return vs Nifty]]-AVERAGE(Table2[1Y Return vs Nifty]))/_xlfn.STDEV.P(Table2[1Y Return vs Nifty])</f>
        <v>-0.29800235398618624</v>
      </c>
      <c r="I518">
        <v>3.0129313029698599</v>
      </c>
      <c r="J518">
        <f>(Table2[[#This Row],[1M Return vs Nifty]]-AVERAGE(Table2[1M Return vs Nifty]))/_xlfn.STDEV.P(Table2[1M Return vs Nifty])</f>
        <v>0.45050880612322497</v>
      </c>
      <c r="K518">
        <v>-5.7791867600719797</v>
      </c>
      <c r="L518">
        <f>(Table2[[#This Row],[6M Return vs Nifty]]-AVERAGE(Table2[6M Return vs Nifty]))/_xlfn.STDEV.P(Table2[6M Return vs Nifty])</f>
        <v>-0.39519024759625138</v>
      </c>
      <c r="M518">
        <v>0.773749563582394</v>
      </c>
      <c r="N518">
        <f>(Table2[[#This Row],[1W Return vs Nifty]]-AVERAGE(Table2[1W Return vs Nifty]))/_xlfn.STDEV.P(Table2[1W Return vs Nifty])</f>
        <v>-8.9639288055455055E-2</v>
      </c>
      <c r="O518">
        <v>3137.99</v>
      </c>
      <c r="P518">
        <v>3159.0766134133601</v>
      </c>
      <c r="Q518">
        <v>3024.9966965072199</v>
      </c>
      <c r="R518">
        <v>31.4552731498163</v>
      </c>
      <c r="S518" s="1">
        <f>(Table2[[#This Row],[Close Price]]-Table2[[#This Row],[20D EMA]])/Table2[[#This Row],[20D EMA]]</f>
        <v>-3.1131393025471594E-2</v>
      </c>
      <c r="T518" s="1">
        <f>(Table2[[#This Row],[Close Price]]-Table2[[#This Row],[50D EMA]])/Table2[[#This Row],[50D EMA]]</f>
        <v>-3.7598522590125659E-2</v>
      </c>
      <c r="U518" s="1">
        <f>(Table2[[#This Row],[Close Price]]-Table2[[#This Row],[200D EMA]])/Table2[[#This Row],[200D EMA]]</f>
        <v>5.0589488280929637E-3</v>
      </c>
      <c r="V518">
        <v>0.59081892702083505</v>
      </c>
      <c r="W518">
        <v>3032.55</v>
      </c>
      <c r="X518">
        <v>3120.85</v>
      </c>
      <c r="Y518">
        <v>3032.55</v>
      </c>
      <c r="Z518">
        <v>3129.55</v>
      </c>
      <c r="AA518">
        <v>3032.55</v>
      </c>
      <c r="AB518">
        <v>3220</v>
      </c>
      <c r="AC518" s="1">
        <f>(Table2[[#This Row],[Close Price]]/Table2[[#This Row],[Day Low]])-1</f>
        <v>2.5556050188784152E-3</v>
      </c>
      <c r="AD518" s="1">
        <f>(Table2[[#This Row],[Day High]]/Table2[[#This Row],[Close Price]])-1</f>
        <v>2.6494095977370513E-2</v>
      </c>
      <c r="AE518" s="1">
        <f>(Table2[[#This Row],[Close Price]]/Table2[[#This Row],[Current Week Low]])-1</f>
        <v>2.5556050188784152E-3</v>
      </c>
      <c r="AF518" s="1">
        <f>(Table2[[#This Row],[Current Week High]]/Table2[[#This Row],[Close Price]])-1</f>
        <v>2.9355655691872595E-2</v>
      </c>
      <c r="AG518" s="1">
        <f>(Table2[[#This Row],[Close Price]]/Table2[[#This Row],[Current Month Low]])-1</f>
        <v>2.5556050188784152E-3</v>
      </c>
      <c r="AH518" s="1">
        <f>(Table2[[#This Row],[Current Month High]]/Table2[[#This Row],[Close Price]])-1</f>
        <v>5.9106009275400329E-2</v>
      </c>
      <c r="AI518">
        <v>12.3244416669407</v>
      </c>
      <c r="AJ518">
        <v>25.588119875250399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0.08</v>
      </c>
      <c r="AM518" t="s">
        <v>3180</v>
      </c>
      <c r="AN518">
        <v>-4.3600000000000003</v>
      </c>
      <c r="AO518" t="s">
        <v>3181</v>
      </c>
      <c r="AP518">
        <v>-5.0402622662190002E-3</v>
      </c>
      <c r="AQ518">
        <f>(Table2[[#This Row],[Sharpe Ratio]]-AVERAGE(Table2[Sharpe Ratio]))/_xlfn.STDEV.P(Table2[Sharpe Ratio])</f>
        <v>-0.73902567287504628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416</v>
      </c>
      <c r="AT518">
        <f>_xlfn.RANK.AVG(Table2[[#This Row],[6M Return vs Nifty Z-Score]],Table2[6M Return vs Nifty Z-Score])</f>
        <v>438</v>
      </c>
      <c r="AU518">
        <f>_xlfn.RANK.AVG(Table2[[#This Row],[Sharpe Ratio Z-Score]],Table2[Sharpe Ratio Z-Score])</f>
        <v>575</v>
      </c>
      <c r="AV518">
        <f>(Table2[[#This Row],[Rank 1Y]]+Table2[[#This Row],[Rank 6M]]+Table2[[#This Row],[Rank Sharpe]])/3</f>
        <v>476.33333333333331</v>
      </c>
    </row>
    <row r="519" spans="1:48" x14ac:dyDescent="0.3">
      <c r="A519" t="s">
        <v>1480</v>
      </c>
      <c r="B519" t="s">
        <v>1481</v>
      </c>
      <c r="C519" t="s">
        <v>574</v>
      </c>
      <c r="D519" t="s">
        <v>574</v>
      </c>
      <c r="E519">
        <v>6828.9136431999996</v>
      </c>
      <c r="F519">
        <v>344.8</v>
      </c>
      <c r="G519">
        <v>-6.0485181329326902</v>
      </c>
      <c r="H519">
        <f>(Table2[[#This Row],[1Y Return vs Nifty]]-AVERAGE(Table2[1Y Return vs Nifty]))/_xlfn.STDEV.P(Table2[1Y Return vs Nifty])</f>
        <v>-0.45621677707289565</v>
      </c>
      <c r="I519">
        <v>-1.1045208533383</v>
      </c>
      <c r="J519">
        <f>(Table2[[#This Row],[1M Return vs Nifty]]-AVERAGE(Table2[1M Return vs Nifty]))/_xlfn.STDEV.P(Table2[1M Return vs Nifty])</f>
        <v>-4.9470031050046189E-3</v>
      </c>
      <c r="K519">
        <v>-12.2849733803218</v>
      </c>
      <c r="L519">
        <f>(Table2[[#This Row],[6M Return vs Nifty]]-AVERAGE(Table2[6M Return vs Nifty]))/_xlfn.STDEV.P(Table2[6M Return vs Nifty])</f>
        <v>-0.61419782008027457</v>
      </c>
      <c r="M519">
        <v>-4.3862351494802603</v>
      </c>
      <c r="N519">
        <f>(Table2[[#This Row],[1W Return vs Nifty]]-AVERAGE(Table2[1W Return vs Nifty]))/_xlfn.STDEV.P(Table2[1W Return vs Nifty])</f>
        <v>-1.1417775787647952</v>
      </c>
      <c r="O519">
        <v>371.71</v>
      </c>
      <c r="P519">
        <v>378.85732921707398</v>
      </c>
      <c r="Q519">
        <v>358.62200988765801</v>
      </c>
      <c r="R519">
        <v>31.148655029676199</v>
      </c>
      <c r="S519" s="1">
        <f>(Table2[[#This Row],[Close Price]]-Table2[[#This Row],[20D EMA]])/Table2[[#This Row],[20D EMA]]</f>
        <v>-7.239514675419001E-2</v>
      </c>
      <c r="T519" s="1">
        <f>(Table2[[#This Row],[Close Price]]-Table2[[#This Row],[50D EMA]])/Table2[[#This Row],[50D EMA]]</f>
        <v>-8.9894866987145272E-2</v>
      </c>
      <c r="U519" s="1">
        <f>(Table2[[#This Row],[Close Price]]-Table2[[#This Row],[200D EMA]])/Table2[[#This Row],[200D EMA]]</f>
        <v>-3.85420010667719E-2</v>
      </c>
      <c r="V519">
        <v>0.76774828110309701</v>
      </c>
      <c r="W519">
        <v>343.05</v>
      </c>
      <c r="X519">
        <v>359.9</v>
      </c>
      <c r="Y519">
        <v>343.05</v>
      </c>
      <c r="Z519">
        <v>359.9</v>
      </c>
      <c r="AA519">
        <v>343.05</v>
      </c>
      <c r="AB519">
        <v>399.5</v>
      </c>
      <c r="AC519" s="1">
        <f>(Table2[[#This Row],[Close Price]]/Table2[[#This Row],[Day Low]])-1</f>
        <v>5.101297186999032E-3</v>
      </c>
      <c r="AD519" s="1">
        <f>(Table2[[#This Row],[Day High]]/Table2[[#This Row],[Close Price]])-1</f>
        <v>4.3793503480278329E-2</v>
      </c>
      <c r="AE519" s="1">
        <f>(Table2[[#This Row],[Close Price]]/Table2[[#This Row],[Current Week Low]])-1</f>
        <v>5.101297186999032E-3</v>
      </c>
      <c r="AF519" s="1">
        <f>(Table2[[#This Row],[Current Week High]]/Table2[[#This Row],[Close Price]])-1</f>
        <v>4.3793503480278329E-2</v>
      </c>
      <c r="AG519" s="1">
        <f>(Table2[[#This Row],[Close Price]]/Table2[[#This Row],[Current Month Low]])-1</f>
        <v>5.101297186999032E-3</v>
      </c>
      <c r="AH519" s="1">
        <f>(Table2[[#This Row],[Current Month High]]/Table2[[#This Row],[Close Price]])-1</f>
        <v>0.15864269141531318</v>
      </c>
      <c r="AI519">
        <v>30.698955916473299</v>
      </c>
      <c r="AJ519">
        <v>34.9774907026815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-0.09</v>
      </c>
      <c r="AM519" t="s">
        <v>3181</v>
      </c>
      <c r="AN519">
        <v>-4.74</v>
      </c>
      <c r="AO519" t="s">
        <v>3181</v>
      </c>
      <c r="AP519">
        <v>2.9937478003507999E-2</v>
      </c>
      <c r="AQ519">
        <f>(Table2[[#This Row],[Sharpe Ratio]]-AVERAGE(Table2[Sharpe Ratio]))/_xlfn.STDEV.P(Table2[Sharpe Ratio])</f>
        <v>-0.32646668816340002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473</v>
      </c>
      <c r="AT519">
        <f>_xlfn.RANK.AVG(Table2[[#This Row],[6M Return vs Nifty Z-Score]],Table2[6M Return vs Nifty Z-Score])</f>
        <v>529</v>
      </c>
      <c r="AU519">
        <f>_xlfn.RANK.AVG(Table2[[#This Row],[Sharpe Ratio Z-Score]],Table2[Sharpe Ratio Z-Score])</f>
        <v>427</v>
      </c>
      <c r="AV519">
        <f>(Table2[[#This Row],[Rank 1Y]]+Table2[[#This Row],[Rank 6M]]+Table2[[#This Row],[Rank Sharpe]])/3</f>
        <v>476.33333333333331</v>
      </c>
    </row>
    <row r="520" spans="1:48" x14ac:dyDescent="0.3">
      <c r="A520" t="s">
        <v>1596</v>
      </c>
      <c r="B520" t="s">
        <v>1597</v>
      </c>
      <c r="C520" t="s">
        <v>3143</v>
      </c>
      <c r="D520" t="s">
        <v>284</v>
      </c>
      <c r="E520">
        <v>5823.5483904000002</v>
      </c>
      <c r="F520">
        <v>793</v>
      </c>
      <c r="G520">
        <v>-14.170308309691499</v>
      </c>
      <c r="H520">
        <f>(Table2[[#This Row],[1Y Return vs Nifty]]-AVERAGE(Table2[1Y Return vs Nifty]))/_xlfn.STDEV.P(Table2[1Y Return vs Nifty])</f>
        <v>-0.61129438842059824</v>
      </c>
      <c r="I520">
        <v>-3.81153594192457</v>
      </c>
      <c r="J520">
        <f>(Table2[[#This Row],[1M Return vs Nifty]]-AVERAGE(Table2[1M Return vs Nifty]))/_xlfn.STDEV.P(Table2[1M Return vs Nifty])</f>
        <v>-0.30438600104847269</v>
      </c>
      <c r="K520">
        <v>-5.7882973410379401</v>
      </c>
      <c r="L520">
        <f>(Table2[[#This Row],[6M Return vs Nifty]]-AVERAGE(Table2[6M Return vs Nifty]))/_xlfn.STDEV.P(Table2[6M Return vs Nifty])</f>
        <v>-0.39549694167303889</v>
      </c>
      <c r="M520">
        <v>-3.64863824519297</v>
      </c>
      <c r="N520">
        <f>(Table2[[#This Row],[1W Return vs Nifty]]-AVERAGE(Table2[1W Return vs Nifty]))/_xlfn.STDEV.P(Table2[1W Return vs Nifty])</f>
        <v>-0.9913790816249245</v>
      </c>
      <c r="O520">
        <v>831.7</v>
      </c>
      <c r="P520">
        <v>822.49894283291701</v>
      </c>
      <c r="Q520">
        <v>787.78482838224704</v>
      </c>
      <c r="R520">
        <v>30.062508085110601</v>
      </c>
      <c r="S520" s="1">
        <f>(Table2[[#This Row],[Close Price]]-Table2[[#This Row],[20D EMA]])/Table2[[#This Row],[20D EMA]]</f>
        <v>-4.653120115426241E-2</v>
      </c>
      <c r="T520" s="1">
        <f>(Table2[[#This Row],[Close Price]]-Table2[[#This Row],[50D EMA]])/Table2[[#This Row],[50D EMA]]</f>
        <v>-3.5865022186307473E-2</v>
      </c>
      <c r="U520" s="1">
        <f>(Table2[[#This Row],[Close Price]]-Table2[[#This Row],[200D EMA]])/Table2[[#This Row],[200D EMA]]</f>
        <v>6.6200457661295111E-3</v>
      </c>
      <c r="V520">
        <v>0.67502301513028096</v>
      </c>
      <c r="W520">
        <v>790</v>
      </c>
      <c r="X520">
        <v>816.4</v>
      </c>
      <c r="Y520">
        <v>784.95</v>
      </c>
      <c r="Z520">
        <v>816.4</v>
      </c>
      <c r="AA520">
        <v>784.95</v>
      </c>
      <c r="AB520">
        <v>894.2</v>
      </c>
      <c r="AC520" s="1">
        <f>(Table2[[#This Row],[Close Price]]/Table2[[#This Row],[Day Low]])-1</f>
        <v>3.7974683544304E-3</v>
      </c>
      <c r="AD520" s="1">
        <f>(Table2[[#This Row],[Day High]]/Table2[[#This Row],[Close Price]])-1</f>
        <v>2.9508196721311553E-2</v>
      </c>
      <c r="AE520" s="1">
        <f>(Table2[[#This Row],[Close Price]]/Table2[[#This Row],[Current Week Low]])-1</f>
        <v>1.0255430282183564E-2</v>
      </c>
      <c r="AF520" s="1">
        <f>(Table2[[#This Row],[Current Week High]]/Table2[[#This Row],[Close Price]])-1</f>
        <v>2.9508196721311553E-2</v>
      </c>
      <c r="AG520" s="1">
        <f>(Table2[[#This Row],[Close Price]]/Table2[[#This Row],[Current Month Low]])-1</f>
        <v>1.0255430282183564E-2</v>
      </c>
      <c r="AH520" s="1">
        <f>(Table2[[#This Row],[Current Month High]]/Table2[[#This Row],[Close Price]])-1</f>
        <v>0.12761664564943254</v>
      </c>
      <c r="AI520">
        <v>13.493064312736401</v>
      </c>
      <c r="AJ520">
        <v>22.9457364341085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0.14000000000000001</v>
      </c>
      <c r="AM520" t="s">
        <v>3180</v>
      </c>
      <c r="AN520">
        <v>-5.05</v>
      </c>
      <c r="AO520" t="s">
        <v>3181</v>
      </c>
      <c r="AP520">
        <v>2.0341396969828E-2</v>
      </c>
      <c r="AQ520">
        <f>(Table2[[#This Row],[Sharpe Ratio]]-AVERAGE(Table2[Sharpe Ratio]))/_xlfn.STDEV.P(Table2[Sharpe Ratio])</f>
        <v>-0.43965151422525256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-2.742207926992287</v>
      </c>
      <c r="AS520">
        <f>_xlfn.RANK.AVG(Table2[[#This Row],[1Y Return vs Nifty Z-Score]],Table2[1Y Return vs Nifty Z-Score])</f>
        <v>539</v>
      </c>
      <c r="AT520">
        <f>_xlfn.RANK.AVG(Table2[[#This Row],[6M Return vs Nifty Z-Score]],Table2[6M Return vs Nifty Z-Score])</f>
        <v>440</v>
      </c>
      <c r="AU520">
        <f>_xlfn.RANK.AVG(Table2[[#This Row],[Sharpe Ratio Z-Score]],Table2[Sharpe Ratio Z-Score])</f>
        <v>452</v>
      </c>
      <c r="AV520">
        <f>(Table2[[#This Row],[Rank 1Y]]+Table2[[#This Row],[Rank 6M]]+Table2[[#This Row],[Rank Sharpe]])/3</f>
        <v>477</v>
      </c>
    </row>
    <row r="521" spans="1:48" x14ac:dyDescent="0.3">
      <c r="A521" t="s">
        <v>1573</v>
      </c>
      <c r="B521" t="s">
        <v>1574</v>
      </c>
      <c r="C521" t="s">
        <v>3129</v>
      </c>
      <c r="D521" t="s">
        <v>24</v>
      </c>
      <c r="E521">
        <v>6098.5499270849996</v>
      </c>
      <c r="F521">
        <v>23.31</v>
      </c>
      <c r="G521">
        <v>-19.791219354902498</v>
      </c>
      <c r="H521">
        <f>(Table2[[#This Row],[1Y Return vs Nifty]]-AVERAGE(Table2[1Y Return vs Nifty]))/_xlfn.STDEV.P(Table2[1Y Return vs Nifty])</f>
        <v>-0.71862016753067881</v>
      </c>
      <c r="I521">
        <v>3.2894575849121401</v>
      </c>
      <c r="J521">
        <f>(Table2[[#This Row],[1M Return vs Nifty]]-AVERAGE(Table2[1M Return vs Nifty]))/_xlfn.STDEV.P(Table2[1M Return vs Nifty])</f>
        <v>0.48109701862302034</v>
      </c>
      <c r="K521">
        <v>-22.115676032893099</v>
      </c>
      <c r="L521">
        <f>(Table2[[#This Row],[6M Return vs Nifty]]-AVERAGE(Table2[6M Return vs Nifty]))/_xlfn.STDEV.P(Table2[6M Return vs Nifty])</f>
        <v>-0.94513371598723461</v>
      </c>
      <c r="M521">
        <v>-4.6766552484443599E-2</v>
      </c>
      <c r="N521">
        <f>(Table2[[#This Row],[1W Return vs Nifty]]-AVERAGE(Table2[1W Return vs Nifty]))/_xlfn.STDEV.P(Table2[1W Return vs Nifty])</f>
        <v>-0.25694529221329077</v>
      </c>
      <c r="O521">
        <v>24.13</v>
      </c>
      <c r="P521">
        <v>24.5379220142033</v>
      </c>
      <c r="Q521">
        <v>25.436894852567299</v>
      </c>
      <c r="R521">
        <v>34.985051476813901</v>
      </c>
      <c r="S521" s="1">
        <f>(Table2[[#This Row],[Close Price]]-Table2[[#This Row],[20D EMA]])/Table2[[#This Row],[20D EMA]]</f>
        <v>-3.3982594280978051E-2</v>
      </c>
      <c r="T521" s="1">
        <f>(Table2[[#This Row],[Close Price]]-Table2[[#This Row],[50D EMA]])/Table2[[#This Row],[50D EMA]]</f>
        <v>-5.0041809306123897E-2</v>
      </c>
      <c r="U521" s="1">
        <f>(Table2[[#This Row],[Close Price]]-Table2[[#This Row],[200D EMA]])/Table2[[#This Row],[200D EMA]]</f>
        <v>-8.3614563212012369E-2</v>
      </c>
      <c r="V521">
        <v>0.76701142924912602</v>
      </c>
      <c r="W521">
        <v>23.2</v>
      </c>
      <c r="X521">
        <v>23.99</v>
      </c>
      <c r="Y521">
        <v>23.2</v>
      </c>
      <c r="Z521">
        <v>24.12</v>
      </c>
      <c r="AA521">
        <v>23.2</v>
      </c>
      <c r="AB521">
        <v>24.95</v>
      </c>
      <c r="AC521" s="1">
        <f>(Table2[[#This Row],[Close Price]]/Table2[[#This Row],[Day Low]])-1</f>
        <v>4.7413793103447954E-3</v>
      </c>
      <c r="AD521" s="1">
        <f>(Table2[[#This Row],[Day High]]/Table2[[#This Row],[Close Price]])-1</f>
        <v>2.9172029172029212E-2</v>
      </c>
      <c r="AE521" s="1">
        <f>(Table2[[#This Row],[Close Price]]/Table2[[#This Row],[Current Week Low]])-1</f>
        <v>4.7413793103447954E-3</v>
      </c>
      <c r="AF521" s="1">
        <f>(Table2[[#This Row],[Current Week High]]/Table2[[#This Row],[Close Price]])-1</f>
        <v>3.4749034749034902E-2</v>
      </c>
      <c r="AG521" s="1">
        <f>(Table2[[#This Row],[Close Price]]/Table2[[#This Row],[Current Month Low]])-1</f>
        <v>4.7413793103447954E-3</v>
      </c>
      <c r="AH521" s="1">
        <f>(Table2[[#This Row],[Current Month High]]/Table2[[#This Row],[Close Price]])-1</f>
        <v>7.0356070356070388E-2</v>
      </c>
      <c r="AI521">
        <v>58.2227587618423</v>
      </c>
      <c r="AJ521">
        <v>4.8579181701780803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-0.09</v>
      </c>
      <c r="AM521" t="s">
        <v>3181</v>
      </c>
      <c r="AN521">
        <v>3.55</v>
      </c>
      <c r="AO521" t="s">
        <v>3180</v>
      </c>
      <c r="AP521">
        <v>0.112002441073714</v>
      </c>
      <c r="AQ521">
        <f>(Table2[[#This Row],[Sharpe Ratio]]-AVERAGE(Table2[Sharpe Ratio]))/_xlfn.STDEV.P(Table2[Sharpe Ratio])</f>
        <v>0.64148142922672302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585</v>
      </c>
      <c r="AT521">
        <f>_xlfn.RANK.AVG(Table2[[#This Row],[6M Return vs Nifty Z-Score]],Table2[6M Return vs Nifty Z-Score])</f>
        <v>661</v>
      </c>
      <c r="AU521">
        <f>_xlfn.RANK.AVG(Table2[[#This Row],[Sharpe Ratio Z-Score]],Table2[Sharpe Ratio Z-Score])</f>
        <v>185</v>
      </c>
      <c r="AV521">
        <f>(Table2[[#This Row],[Rank 1Y]]+Table2[[#This Row],[Rank 6M]]+Table2[[#This Row],[Rank Sharpe]])/3</f>
        <v>477</v>
      </c>
    </row>
    <row r="522" spans="1:48" x14ac:dyDescent="0.3">
      <c r="A522" t="s">
        <v>441</v>
      </c>
      <c r="B522" t="s">
        <v>442</v>
      </c>
      <c r="C522" t="s">
        <v>3129</v>
      </c>
      <c r="D522" t="s">
        <v>390</v>
      </c>
      <c r="E522">
        <v>50743.688254289002</v>
      </c>
      <c r="F522">
        <v>194.77</v>
      </c>
      <c r="G522">
        <v>-11.402105073715999</v>
      </c>
      <c r="H522">
        <f>(Table2[[#This Row],[1Y Return vs Nifty]]-AVERAGE(Table2[1Y Return vs Nifty]))/_xlfn.STDEV.P(Table2[1Y Return vs Nifty])</f>
        <v>-0.55843826480532666</v>
      </c>
      <c r="I522">
        <v>-5.5222463871481704</v>
      </c>
      <c r="J522">
        <f>(Table2[[#This Row],[1M Return vs Nifty]]-AVERAGE(Table2[1M Return vs Nifty]))/_xlfn.STDEV.P(Table2[1M Return vs Nifty])</f>
        <v>-0.49361783194923864</v>
      </c>
      <c r="K522">
        <v>-20.693296119457901</v>
      </c>
      <c r="L522">
        <f>(Table2[[#This Row],[6M Return vs Nifty]]-AVERAGE(Table2[6M Return vs Nifty]))/_xlfn.STDEV.P(Table2[6M Return vs Nifty])</f>
        <v>-0.8972514243944133</v>
      </c>
      <c r="M522">
        <v>1.5885690766162099</v>
      </c>
      <c r="N522">
        <f>(Table2[[#This Row],[1W Return vs Nifty]]-AVERAGE(Table2[1W Return vs Nifty]))/_xlfn.STDEV.P(Table2[1W Return vs Nifty])</f>
        <v>7.650515952589701E-2</v>
      </c>
      <c r="O522">
        <v>207.32</v>
      </c>
      <c r="P522">
        <v>214.745738499569</v>
      </c>
      <c r="Q522">
        <v>209.993316249456</v>
      </c>
      <c r="R522">
        <v>31.809314029802099</v>
      </c>
      <c r="S522" s="1">
        <f>(Table2[[#This Row],[Close Price]]-Table2[[#This Row],[20D EMA]])/Table2[[#This Row],[20D EMA]]</f>
        <v>-6.0534439513795016E-2</v>
      </c>
      <c r="T522" s="1">
        <f>(Table2[[#This Row],[Close Price]]-Table2[[#This Row],[50D EMA]])/Table2[[#This Row],[50D EMA]]</f>
        <v>-9.3020418654822717E-2</v>
      </c>
      <c r="U522" s="1">
        <f>(Table2[[#This Row],[Close Price]]-Table2[[#This Row],[200D EMA]])/Table2[[#This Row],[200D EMA]]</f>
        <v>-7.2494289443821414E-2</v>
      </c>
      <c r="V522">
        <v>1.49642275333985</v>
      </c>
      <c r="W522">
        <v>194.01</v>
      </c>
      <c r="X522">
        <v>201.39</v>
      </c>
      <c r="Y522">
        <v>194.01</v>
      </c>
      <c r="Z522">
        <v>202.98</v>
      </c>
      <c r="AA522">
        <v>194.01</v>
      </c>
      <c r="AB522">
        <v>208.8</v>
      </c>
      <c r="AC522" s="1">
        <f>(Table2[[#This Row],[Close Price]]/Table2[[#This Row],[Day Low]])-1</f>
        <v>3.917323849286225E-3</v>
      </c>
      <c r="AD522" s="1">
        <f>(Table2[[#This Row],[Day High]]/Table2[[#This Row],[Close Price]])-1</f>
        <v>3.3988807311187363E-2</v>
      </c>
      <c r="AE522" s="1">
        <f>(Table2[[#This Row],[Close Price]]/Table2[[#This Row],[Current Week Low]])-1</f>
        <v>3.917323849286225E-3</v>
      </c>
      <c r="AF522" s="1">
        <f>(Table2[[#This Row],[Current Week High]]/Table2[[#This Row],[Close Price]])-1</f>
        <v>4.2152282178980149E-2</v>
      </c>
      <c r="AG522" s="1">
        <f>(Table2[[#This Row],[Close Price]]/Table2[[#This Row],[Current Month Low]])-1</f>
        <v>3.917323849286225E-3</v>
      </c>
      <c r="AH522" s="1">
        <f>(Table2[[#This Row],[Current Month High]]/Table2[[#This Row],[Close Price]])-1</f>
        <v>7.2033680751655726E-2</v>
      </c>
      <c r="AI522">
        <v>26.764902192329401</v>
      </c>
      <c r="AJ522">
        <v>25.658064516128999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-0.13</v>
      </c>
      <c r="AM522" t="s">
        <v>3181</v>
      </c>
      <c r="AN522">
        <v>-4.01</v>
      </c>
      <c r="AO522" t="s">
        <v>3181</v>
      </c>
      <c r="AP522">
        <v>8.1684522900624001E-2</v>
      </c>
      <c r="AQ522">
        <f>(Table2[[#This Row],[Sharpe Ratio]]-AVERAGE(Table2[Sharpe Ratio]))/_xlfn.STDEV.P(Table2[Sharpe Ratio])</f>
        <v>0.28388458495927582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517</v>
      </c>
      <c r="AT522">
        <f>_xlfn.RANK.AVG(Table2[[#This Row],[6M Return vs Nifty Z-Score]],Table2[6M Return vs Nifty Z-Score])</f>
        <v>646</v>
      </c>
      <c r="AU522">
        <f>_xlfn.RANK.AVG(Table2[[#This Row],[Sharpe Ratio Z-Score]],Table2[Sharpe Ratio Z-Score])</f>
        <v>272</v>
      </c>
      <c r="AV522">
        <f>(Table2[[#This Row],[Rank 1Y]]+Table2[[#This Row],[Rank 6M]]+Table2[[#This Row],[Rank Sharpe]])/3</f>
        <v>478.33333333333331</v>
      </c>
    </row>
    <row r="523" spans="1:48" x14ac:dyDescent="0.3">
      <c r="A523" t="s">
        <v>1218</v>
      </c>
      <c r="B523" t="s">
        <v>1219</v>
      </c>
      <c r="C523" t="s">
        <v>3141</v>
      </c>
      <c r="D523" t="s">
        <v>972</v>
      </c>
      <c r="E523">
        <v>9377.6077187640003</v>
      </c>
      <c r="F523">
        <v>67.91</v>
      </c>
      <c r="G523">
        <v>-12.521063425080399</v>
      </c>
      <c r="H523">
        <f>(Table2[[#This Row],[1Y Return vs Nifty]]-AVERAGE(Table2[1Y Return vs Nifty]))/_xlfn.STDEV.P(Table2[1Y Return vs Nifty])</f>
        <v>-0.57980367619254913</v>
      </c>
      <c r="I523">
        <v>-2.9853864348594699</v>
      </c>
      <c r="J523">
        <f>(Table2[[#This Row],[1M Return vs Nifty]]-AVERAGE(Table2[1M Return vs Nifty]))/_xlfn.STDEV.P(Table2[1M Return vs Nifty])</f>
        <v>-0.21300070305360344</v>
      </c>
      <c r="K523">
        <v>-10.436402406829799</v>
      </c>
      <c r="L523">
        <f>(Table2[[#This Row],[6M Return vs Nifty]]-AVERAGE(Table2[6M Return vs Nifty]))/_xlfn.STDEV.P(Table2[6M Return vs Nifty])</f>
        <v>-0.5519684441261391</v>
      </c>
      <c r="M523">
        <v>-2.2051636048247398</v>
      </c>
      <c r="N523">
        <f>(Table2[[#This Row],[1W Return vs Nifty]]-AVERAGE(Table2[1W Return vs Nifty]))/_xlfn.STDEV.P(Table2[1W Return vs Nifty])</f>
        <v>-0.69704973275019111</v>
      </c>
      <c r="O523">
        <v>70.3</v>
      </c>
      <c r="P523">
        <v>72.830535636258503</v>
      </c>
      <c r="Q523">
        <v>73.735644506436699</v>
      </c>
      <c r="R523">
        <v>40.596476957563901</v>
      </c>
      <c r="S523" s="1">
        <f>(Table2[[#This Row],[Close Price]]-Table2[[#This Row],[20D EMA]])/Table2[[#This Row],[20D EMA]]</f>
        <v>-3.3997155049786641E-2</v>
      </c>
      <c r="T523" s="1">
        <f>(Table2[[#This Row],[Close Price]]-Table2[[#This Row],[50D EMA]])/Table2[[#This Row],[50D EMA]]</f>
        <v>-6.7561436879077813E-2</v>
      </c>
      <c r="U523" s="1">
        <f>(Table2[[#This Row],[Close Price]]-Table2[[#This Row],[200D EMA]])/Table2[[#This Row],[200D EMA]]</f>
        <v>-7.9007168723237473E-2</v>
      </c>
      <c r="V523">
        <v>0.78084992276278598</v>
      </c>
      <c r="W523">
        <v>66.73</v>
      </c>
      <c r="X523">
        <v>72.930000000000007</v>
      </c>
      <c r="Y523">
        <v>66.73</v>
      </c>
      <c r="Z523">
        <v>72.930000000000007</v>
      </c>
      <c r="AA523">
        <v>66.73</v>
      </c>
      <c r="AB523">
        <v>77.59</v>
      </c>
      <c r="AC523" s="1">
        <f>(Table2[[#This Row],[Close Price]]/Table2[[#This Row],[Day Low]])-1</f>
        <v>1.7683200959088818E-2</v>
      </c>
      <c r="AD523" s="1">
        <f>(Table2[[#This Row],[Day High]]/Table2[[#This Row],[Close Price]])-1</f>
        <v>7.3921366514504649E-2</v>
      </c>
      <c r="AE523" s="1">
        <f>(Table2[[#This Row],[Close Price]]/Table2[[#This Row],[Current Week Low]])-1</f>
        <v>1.7683200959088818E-2</v>
      </c>
      <c r="AF523" s="1">
        <f>(Table2[[#This Row],[Current Week High]]/Table2[[#This Row],[Close Price]])-1</f>
        <v>7.3921366514504649E-2</v>
      </c>
      <c r="AG523" s="1">
        <f>(Table2[[#This Row],[Close Price]]/Table2[[#This Row],[Current Month Low]])-1</f>
        <v>1.7683200959088818E-2</v>
      </c>
      <c r="AH523" s="1">
        <f>(Table2[[#This Row],[Current Month High]]/Table2[[#This Row],[Close Price]])-1</f>
        <v>0.14254159917537934</v>
      </c>
      <c r="AI523">
        <v>39.670151671329698</v>
      </c>
      <c r="AJ523">
        <v>14.7128378378378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0</v>
      </c>
      <c r="AM523">
        <v>0</v>
      </c>
      <c r="AN523">
        <v>8.0500000000000007</v>
      </c>
      <c r="AO523" t="s">
        <v>3180</v>
      </c>
      <c r="AP523">
        <v>3.9586604895410001E-2</v>
      </c>
      <c r="AQ523">
        <f>(Table2[[#This Row],[Sharpe Ratio]]-AVERAGE(Table2[Sharpe Ratio]))/_xlfn.STDEV.P(Table2[Sharpe Ratio])</f>
        <v>-0.21265619145380213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527</v>
      </c>
      <c r="AT523">
        <f>_xlfn.RANK.AVG(Table2[[#This Row],[6M Return vs Nifty Z-Score]],Table2[6M Return vs Nifty Z-Score])</f>
        <v>505</v>
      </c>
      <c r="AU523">
        <f>_xlfn.RANK.AVG(Table2[[#This Row],[Sharpe Ratio Z-Score]],Table2[Sharpe Ratio Z-Score])</f>
        <v>405</v>
      </c>
      <c r="AV523">
        <f>(Table2[[#This Row],[Rank 1Y]]+Table2[[#This Row],[Rank 6M]]+Table2[[#This Row],[Rank Sharpe]])/3</f>
        <v>479</v>
      </c>
    </row>
    <row r="524" spans="1:48" x14ac:dyDescent="0.3">
      <c r="A524" t="s">
        <v>1271</v>
      </c>
      <c r="B524" t="s">
        <v>1272</v>
      </c>
      <c r="C524" t="s">
        <v>3140</v>
      </c>
      <c r="D524" t="s">
        <v>423</v>
      </c>
      <c r="E524">
        <v>8963.4418366499995</v>
      </c>
      <c r="F524">
        <v>293.5</v>
      </c>
      <c r="G524">
        <v>-11.2709101090653</v>
      </c>
      <c r="H524">
        <f>(Table2[[#This Row],[1Y Return vs Nifty]]-AVERAGE(Table2[1Y Return vs Nifty]))/_xlfn.STDEV.P(Table2[1Y Return vs Nifty])</f>
        <v>-0.55593322573190951</v>
      </c>
      <c r="I524">
        <v>1.1025690553010901</v>
      </c>
      <c r="J524">
        <f>(Table2[[#This Row],[1M Return vs Nifty]]-AVERAGE(Table2[1M Return vs Nifty]))/_xlfn.STDEV.P(Table2[1M Return vs Nifty])</f>
        <v>0.23919230494712243</v>
      </c>
      <c r="K524">
        <v>12.0961335925839</v>
      </c>
      <c r="L524">
        <f>(Table2[[#This Row],[6M Return vs Nifty]]-AVERAGE(Table2[6M Return vs Nifty]))/_xlfn.STDEV.P(Table2[6M Return vs Nifty])</f>
        <v>0.20655566666785488</v>
      </c>
      <c r="M524">
        <v>7.3622678445317096</v>
      </c>
      <c r="N524">
        <f>(Table2[[#This Row],[1W Return vs Nifty]]-AVERAGE(Table2[1W Return vs Nifty]))/_xlfn.STDEV.P(Table2[1W Return vs Nifty])</f>
        <v>1.2537818164444494</v>
      </c>
      <c r="O524">
        <v>300.58</v>
      </c>
      <c r="P524">
        <v>303.549906185368</v>
      </c>
      <c r="Q524">
        <v>292.63184364165699</v>
      </c>
      <c r="R524">
        <v>43.963278301529698</v>
      </c>
      <c r="S524" s="1">
        <f>(Table2[[#This Row],[Close Price]]-Table2[[#This Row],[20D EMA]])/Table2[[#This Row],[20D EMA]]</f>
        <v>-2.3554461374675574E-2</v>
      </c>
      <c r="T524" s="1">
        <f>(Table2[[#This Row],[Close Price]]-Table2[[#This Row],[50D EMA]])/Table2[[#This Row],[50D EMA]]</f>
        <v>-3.3107920577747939E-2</v>
      </c>
      <c r="U524" s="1">
        <f>(Table2[[#This Row],[Close Price]]-Table2[[#This Row],[200D EMA]])/Table2[[#This Row],[200D EMA]]</f>
        <v>2.9667186849498088E-3</v>
      </c>
      <c r="V524">
        <v>0.61780021895916004</v>
      </c>
      <c r="W524">
        <v>291.8</v>
      </c>
      <c r="X524">
        <v>309.39999999999998</v>
      </c>
      <c r="Y524">
        <v>291.8</v>
      </c>
      <c r="Z524">
        <v>323</v>
      </c>
      <c r="AA524">
        <v>286.2</v>
      </c>
      <c r="AB524">
        <v>323</v>
      </c>
      <c r="AC524" s="1">
        <f>(Table2[[#This Row],[Close Price]]/Table2[[#This Row],[Day Low]])-1</f>
        <v>5.8259081562714865E-3</v>
      </c>
      <c r="AD524" s="1">
        <f>(Table2[[#This Row],[Day High]]/Table2[[#This Row],[Close Price]])-1</f>
        <v>5.4173764906303212E-2</v>
      </c>
      <c r="AE524" s="1">
        <f>(Table2[[#This Row],[Close Price]]/Table2[[#This Row],[Current Week Low]])-1</f>
        <v>5.8259081562714865E-3</v>
      </c>
      <c r="AF524" s="1">
        <f>(Table2[[#This Row],[Current Week High]]/Table2[[#This Row],[Close Price]])-1</f>
        <v>0.10051107325383302</v>
      </c>
      <c r="AG524" s="1">
        <f>(Table2[[#This Row],[Close Price]]/Table2[[#This Row],[Current Month Low]])-1</f>
        <v>2.5506638714186014E-2</v>
      </c>
      <c r="AH524" s="1">
        <f>(Table2[[#This Row],[Current Month High]]/Table2[[#This Row],[Close Price]])-1</f>
        <v>0.10051107325383302</v>
      </c>
      <c r="AI524">
        <v>26.712095400340701</v>
      </c>
      <c r="AJ524">
        <v>37.793427230046902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0.11</v>
      </c>
      <c r="AM524" t="s">
        <v>3180</v>
      </c>
      <c r="AN524">
        <v>3.15</v>
      </c>
      <c r="AO524" t="s">
        <v>3180</v>
      </c>
      <c r="AP524">
        <v>-5.6576697197412998E-2</v>
      </c>
      <c r="AQ524">
        <f>(Table2[[#This Row],[Sharpe Ratio]]-AVERAGE(Table2[Sharpe Ratio]))/_xlfn.STDEV.P(Table2[Sharpe Ratio])</f>
        <v>-1.3468928222938779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515</v>
      </c>
      <c r="AT524">
        <f>_xlfn.RANK.AVG(Table2[[#This Row],[6M Return vs Nifty Z-Score]],Table2[6M Return vs Nifty Z-Score])</f>
        <v>246</v>
      </c>
      <c r="AU524">
        <f>_xlfn.RANK.AVG(Table2[[#This Row],[Sharpe Ratio Z-Score]],Table2[Sharpe Ratio Z-Score])</f>
        <v>677</v>
      </c>
      <c r="AV524">
        <f>(Table2[[#This Row],[Rank 1Y]]+Table2[[#This Row],[Rank 6M]]+Table2[[#This Row],[Rank Sharpe]])/3</f>
        <v>479.33333333333331</v>
      </c>
    </row>
    <row r="525" spans="1:48" x14ac:dyDescent="0.3">
      <c r="A525" t="s">
        <v>553</v>
      </c>
      <c r="B525" t="s">
        <v>554</v>
      </c>
      <c r="C525" t="s">
        <v>3143</v>
      </c>
      <c r="D525" t="s">
        <v>284</v>
      </c>
      <c r="E525">
        <v>35092.565518889998</v>
      </c>
      <c r="F525">
        <v>2572.9</v>
      </c>
      <c r="G525">
        <v>-0.72920707033918497</v>
      </c>
      <c r="H525">
        <f>(Table2[[#This Row],[1Y Return vs Nifty]]-AVERAGE(Table2[1Y Return vs Nifty]))/_xlfn.STDEV.P(Table2[1Y Return vs Nifty])</f>
        <v>-0.35464975359044371</v>
      </c>
      <c r="I525">
        <v>-3.2799748863659</v>
      </c>
      <c r="J525">
        <f>(Table2[[#This Row],[1M Return vs Nifty]]-AVERAGE(Table2[1M Return vs Nifty]))/_xlfn.STDEV.P(Table2[1M Return vs Nifty])</f>
        <v>-0.24558687928022779</v>
      </c>
      <c r="K525">
        <v>-4.6562870053698298</v>
      </c>
      <c r="L525">
        <f>(Table2[[#This Row],[6M Return vs Nifty]]-AVERAGE(Table2[6M Return vs Nifty]))/_xlfn.STDEV.P(Table2[6M Return vs Nifty])</f>
        <v>-0.35738950745903802</v>
      </c>
      <c r="M525">
        <v>0.60526557352490495</v>
      </c>
      <c r="N525">
        <f>(Table2[[#This Row],[1W Return vs Nifty]]-AVERAGE(Table2[1W Return vs Nifty]))/_xlfn.STDEV.P(Table2[1W Return vs Nifty])</f>
        <v>-0.12399374202548633</v>
      </c>
      <c r="O525">
        <v>2720.58</v>
      </c>
      <c r="P525">
        <v>2776.3841857754401</v>
      </c>
      <c r="Q525">
        <v>2613.9739992530899</v>
      </c>
      <c r="R525">
        <v>33.531799081992901</v>
      </c>
      <c r="S525" s="1">
        <f>(Table2[[#This Row],[Close Price]]-Table2[[#This Row],[20D EMA]])/Table2[[#This Row],[20D EMA]]</f>
        <v>-5.4282542693102148E-2</v>
      </c>
      <c r="T525" s="1">
        <f>(Table2[[#This Row],[Close Price]]-Table2[[#This Row],[50D EMA]])/Table2[[#This Row],[50D EMA]]</f>
        <v>-7.3291076508061562E-2</v>
      </c>
      <c r="U525" s="1">
        <f>(Table2[[#This Row],[Close Price]]-Table2[[#This Row],[200D EMA]])/Table2[[#This Row],[200D EMA]]</f>
        <v>-1.5713239406675888E-2</v>
      </c>
      <c r="V525">
        <v>0.68199436290172</v>
      </c>
      <c r="W525">
        <v>2551.1</v>
      </c>
      <c r="X525">
        <v>2654.3</v>
      </c>
      <c r="Y525">
        <v>2551.1</v>
      </c>
      <c r="Z525">
        <v>2677.9</v>
      </c>
      <c r="AA525">
        <v>2551.1</v>
      </c>
      <c r="AB525">
        <v>2885.1</v>
      </c>
      <c r="AC525" s="1">
        <f>(Table2[[#This Row],[Close Price]]/Table2[[#This Row],[Day Low]])-1</f>
        <v>8.5453333855984859E-3</v>
      </c>
      <c r="AD525" s="1">
        <f>(Table2[[#This Row],[Day High]]/Table2[[#This Row],[Close Price]])-1</f>
        <v>3.1637451902522429E-2</v>
      </c>
      <c r="AE525" s="1">
        <f>(Table2[[#This Row],[Close Price]]/Table2[[#This Row],[Current Week Low]])-1</f>
        <v>8.5453333855984859E-3</v>
      </c>
      <c r="AF525" s="1">
        <f>(Table2[[#This Row],[Current Week High]]/Table2[[#This Row],[Close Price]])-1</f>
        <v>4.0809980955342162E-2</v>
      </c>
      <c r="AG525" s="1">
        <f>(Table2[[#This Row],[Close Price]]/Table2[[#This Row],[Current Month Low]])-1</f>
        <v>8.5453333855984859E-3</v>
      </c>
      <c r="AH525" s="1">
        <f>(Table2[[#This Row],[Current Month High]]/Table2[[#This Row],[Close Price]])-1</f>
        <v>0.12134167670721752</v>
      </c>
      <c r="AI525">
        <v>23.168409188075699</v>
      </c>
      <c r="AJ525">
        <v>27.308263236021698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0.01</v>
      </c>
      <c r="AM525" t="s">
        <v>3180</v>
      </c>
      <c r="AN525">
        <v>-3.69</v>
      </c>
      <c r="AO525" t="s">
        <v>3181</v>
      </c>
      <c r="AP525">
        <v>-1.1121192442400001E-2</v>
      </c>
      <c r="AQ525">
        <f>(Table2[[#This Row],[Sharpe Ratio]]-AVERAGE(Table2[Sharpe Ratio]))/_xlfn.STDEV.P(Table2[Sharpe Ratio])</f>
        <v>-0.81074964246947279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436</v>
      </c>
      <c r="AT525">
        <f>_xlfn.RANK.AVG(Table2[[#This Row],[6M Return vs Nifty Z-Score]],Table2[6M Return vs Nifty Z-Score])</f>
        <v>421</v>
      </c>
      <c r="AU525">
        <f>_xlfn.RANK.AVG(Table2[[#This Row],[Sharpe Ratio Z-Score]],Table2[Sharpe Ratio Z-Score])</f>
        <v>584</v>
      </c>
      <c r="AV525">
        <f>(Table2[[#This Row],[Rank 1Y]]+Table2[[#This Row],[Rank 6M]]+Table2[[#This Row],[Rank Sharpe]])/3</f>
        <v>480.33333333333331</v>
      </c>
    </row>
    <row r="526" spans="1:48" x14ac:dyDescent="0.3">
      <c r="A526" t="s">
        <v>132</v>
      </c>
      <c r="B526" t="s">
        <v>133</v>
      </c>
      <c r="C526" t="s">
        <v>3129</v>
      </c>
      <c r="D526" t="s">
        <v>54</v>
      </c>
      <c r="E526">
        <v>197110.6419327</v>
      </c>
      <c r="F526">
        <v>310.25</v>
      </c>
      <c r="G526">
        <v>15.233687514283201</v>
      </c>
      <c r="H526">
        <f>(Table2[[#This Row],[1Y Return vs Nifty]]-AVERAGE(Table2[1Y Return vs Nifty]))/_xlfn.STDEV.P(Table2[1Y Return vs Nifty])</f>
        <v>-4.9853950140333413E-2</v>
      </c>
      <c r="I526">
        <v>-4.6421625813315597</v>
      </c>
      <c r="J526">
        <f>(Table2[[#This Row],[1M Return vs Nifty]]-AVERAGE(Table2[1M Return vs Nifty]))/_xlfn.STDEV.P(Table2[1M Return vs Nifty])</f>
        <v>-0.39626654121165056</v>
      </c>
      <c r="K526">
        <v>-17.400311601082599</v>
      </c>
      <c r="L526">
        <f>(Table2[[#This Row],[6M Return vs Nifty]]-AVERAGE(Table2[6M Return vs Nifty]))/_xlfn.STDEV.P(Table2[6M Return vs Nifty])</f>
        <v>-0.78639802761191135</v>
      </c>
      <c r="M526">
        <v>-1.0462401316959899</v>
      </c>
      <c r="N526">
        <f>(Table2[[#This Row],[1W Return vs Nifty]]-AVERAGE(Table2[1W Return vs Nifty]))/_xlfn.STDEV.P(Table2[1W Return vs Nifty])</f>
        <v>-0.46074132683693325</v>
      </c>
      <c r="O526">
        <v>322.45999999999998</v>
      </c>
      <c r="P526">
        <v>330.26692307596699</v>
      </c>
      <c r="Q526">
        <v>316.54029831930302</v>
      </c>
      <c r="R526">
        <v>32.008148474381898</v>
      </c>
      <c r="S526" s="1">
        <f>(Table2[[#This Row],[Close Price]]-Table2[[#This Row],[20D EMA]])/Table2[[#This Row],[20D EMA]]</f>
        <v>-3.7865161570427276E-2</v>
      </c>
      <c r="T526" s="1">
        <f>(Table2[[#This Row],[Close Price]]-Table2[[#This Row],[50D EMA]])/Table2[[#This Row],[50D EMA]]</f>
        <v>-6.0608319142400932E-2</v>
      </c>
      <c r="U526" s="1">
        <f>(Table2[[#This Row],[Close Price]]-Table2[[#This Row],[200D EMA]])/Table2[[#This Row],[200D EMA]]</f>
        <v>-1.9872030047048923E-2</v>
      </c>
      <c r="V526">
        <v>0.44247728189844998</v>
      </c>
      <c r="W526">
        <v>310</v>
      </c>
      <c r="X526">
        <v>316.14999999999998</v>
      </c>
      <c r="Y526">
        <v>310</v>
      </c>
      <c r="Z526">
        <v>316.14999999999998</v>
      </c>
      <c r="AA526">
        <v>310</v>
      </c>
      <c r="AB526">
        <v>328.5</v>
      </c>
      <c r="AC526" s="1">
        <f>(Table2[[#This Row],[Close Price]]/Table2[[#This Row],[Day Low]])-1</f>
        <v>8.0645161290315848E-4</v>
      </c>
      <c r="AD526" s="1">
        <f>(Table2[[#This Row],[Day High]]/Table2[[#This Row],[Close Price]])-1</f>
        <v>1.9016921837228029E-2</v>
      </c>
      <c r="AE526" s="1">
        <f>(Table2[[#This Row],[Close Price]]/Table2[[#This Row],[Current Week Low]])-1</f>
        <v>8.0645161290315848E-4</v>
      </c>
      <c r="AF526" s="1">
        <f>(Table2[[#This Row],[Current Week High]]/Table2[[#This Row],[Close Price]])-1</f>
        <v>1.9016921837228029E-2</v>
      </c>
      <c r="AG526" s="1">
        <f>(Table2[[#This Row],[Close Price]]/Table2[[#This Row],[Current Month Low]])-1</f>
        <v>8.0645161290315848E-4</v>
      </c>
      <c r="AH526" s="1">
        <f>(Table2[[#This Row],[Current Month High]]/Table2[[#This Row],[Close Price]])-1</f>
        <v>5.8823529411764719E-2</v>
      </c>
      <c r="AI526">
        <v>27.219983883964499</v>
      </c>
      <c r="AJ526">
        <v>44.268774703557298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-0.05</v>
      </c>
      <c r="AM526" t="s">
        <v>3181</v>
      </c>
      <c r="AN526">
        <v>-0.31</v>
      </c>
      <c r="AO526" t="s">
        <v>3181</v>
      </c>
      <c r="AQ526">
        <f>(Table2[[#This Row],[Sharpe Ratio]]-AVERAGE(Table2[Sharpe Ratio]))/_xlfn.STDEV.P(Table2[Sharpe Ratio])</f>
        <v>-0.67957627828303946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310</v>
      </c>
      <c r="AT526">
        <f>_xlfn.RANK.AVG(Table2[[#This Row],[6M Return vs Nifty Z-Score]],Table2[6M Return vs Nifty Z-Score])</f>
        <v>597</v>
      </c>
      <c r="AU526">
        <f>_xlfn.RANK.AVG(Table2[[#This Row],[Sharpe Ratio Z-Score]],Table2[Sharpe Ratio Z-Score])</f>
        <v>538</v>
      </c>
      <c r="AV526">
        <f>(Table2[[#This Row],[Rank 1Y]]+Table2[[#This Row],[Rank 6M]]+Table2[[#This Row],[Rank Sharpe]])/3</f>
        <v>481.66666666666669</v>
      </c>
    </row>
    <row r="527" spans="1:48" x14ac:dyDescent="0.3">
      <c r="A527" t="s">
        <v>1043</v>
      </c>
      <c r="B527" t="s">
        <v>1044</v>
      </c>
      <c r="C527" t="s">
        <v>3147</v>
      </c>
      <c r="D527" t="s">
        <v>1045</v>
      </c>
      <c r="E527">
        <v>12601.224147096</v>
      </c>
      <c r="F527">
        <v>81.72</v>
      </c>
      <c r="G527">
        <v>-17.683878339110802</v>
      </c>
      <c r="H527">
        <f>(Table2[[#This Row],[1Y Return vs Nifty]]-AVERAGE(Table2[1Y Return vs Nifty]))/_xlfn.STDEV.P(Table2[1Y Return vs Nifty])</f>
        <v>-0.67838255932957225</v>
      </c>
      <c r="I527">
        <v>3.7748623785247499</v>
      </c>
      <c r="J527">
        <f>(Table2[[#This Row],[1M Return vs Nifty]]-AVERAGE(Table2[1M Return vs Nifty]))/_xlfn.STDEV.P(Table2[1M Return vs Nifty])</f>
        <v>0.53479052244173164</v>
      </c>
      <c r="K527">
        <v>-1.3960339680204501</v>
      </c>
      <c r="L527">
        <f>(Table2[[#This Row],[6M Return vs Nifty]]-AVERAGE(Table2[6M Return vs Nifty]))/_xlfn.STDEV.P(Table2[6M Return vs Nifty])</f>
        <v>-0.24763796701178417</v>
      </c>
      <c r="M527">
        <v>-3.146074363491</v>
      </c>
      <c r="N527">
        <f>(Table2[[#This Row],[1W Return vs Nifty]]-AVERAGE(Table2[1W Return vs Nifty]))/_xlfn.STDEV.P(Table2[1W Return vs Nifty])</f>
        <v>-0.8889046106972156</v>
      </c>
      <c r="O527">
        <v>82.18</v>
      </c>
      <c r="P527">
        <v>83.548699813993693</v>
      </c>
      <c r="Q527">
        <v>85.715304783451799</v>
      </c>
      <c r="R527">
        <v>47.622884806699702</v>
      </c>
      <c r="S527" s="1">
        <f>(Table2[[#This Row],[Close Price]]-Table2[[#This Row],[20D EMA]])/Table2[[#This Row],[20D EMA]]</f>
        <v>-5.5974689705525424E-3</v>
      </c>
      <c r="T527" s="1">
        <f>(Table2[[#This Row],[Close Price]]-Table2[[#This Row],[50D EMA]])/Table2[[#This Row],[50D EMA]]</f>
        <v>-2.1887830906584648E-2</v>
      </c>
      <c r="U527" s="1">
        <f>(Table2[[#This Row],[Close Price]]-Table2[[#This Row],[200D EMA]])/Table2[[#This Row],[200D EMA]]</f>
        <v>-4.6611334971571307E-2</v>
      </c>
      <c r="V527">
        <v>0.43380604267366102</v>
      </c>
      <c r="W527">
        <v>80.75</v>
      </c>
      <c r="X527">
        <v>83.36</v>
      </c>
      <c r="Y527">
        <v>80.319999999999993</v>
      </c>
      <c r="Z527">
        <v>83.36</v>
      </c>
      <c r="AA527">
        <v>80.319999999999993</v>
      </c>
      <c r="AB527">
        <v>87.5</v>
      </c>
      <c r="AC527" s="1">
        <f>(Table2[[#This Row],[Close Price]]/Table2[[#This Row],[Day Low]])-1</f>
        <v>1.2012383900928736E-2</v>
      </c>
      <c r="AD527" s="1">
        <f>(Table2[[#This Row],[Day High]]/Table2[[#This Row],[Close Price]])-1</f>
        <v>2.00685266764562E-2</v>
      </c>
      <c r="AE527" s="1">
        <f>(Table2[[#This Row],[Close Price]]/Table2[[#This Row],[Current Week Low]])-1</f>
        <v>1.7430278884462247E-2</v>
      </c>
      <c r="AF527" s="1">
        <f>(Table2[[#This Row],[Current Week High]]/Table2[[#This Row],[Close Price]])-1</f>
        <v>2.00685266764562E-2</v>
      </c>
      <c r="AG527" s="1">
        <f>(Table2[[#This Row],[Close Price]]/Table2[[#This Row],[Current Month Low]])-1</f>
        <v>1.7430278884462247E-2</v>
      </c>
      <c r="AH527" s="1">
        <f>(Table2[[#This Row],[Current Month High]]/Table2[[#This Row],[Close Price]])-1</f>
        <v>7.0729319627998111E-2</v>
      </c>
      <c r="AI527">
        <v>66.054821341164896</v>
      </c>
      <c r="AJ527">
        <v>13.421235253296301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-0.08</v>
      </c>
      <c r="AM527" t="s">
        <v>3181</v>
      </c>
      <c r="AN527">
        <v>6.98</v>
      </c>
      <c r="AO527" t="s">
        <v>3180</v>
      </c>
      <c r="AP527">
        <v>1.1722295687048001E-2</v>
      </c>
      <c r="AQ527">
        <f>(Table2[[#This Row],[Sharpe Ratio]]-AVERAGE(Table2[Sharpe Ratio]))/_xlfn.STDEV.P(Table2[Sharpe Ratio])</f>
        <v>-0.54131296081756319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572</v>
      </c>
      <c r="AT527">
        <f>_xlfn.RANK.AVG(Table2[[#This Row],[6M Return vs Nifty Z-Score]],Table2[6M Return vs Nifty Z-Score])</f>
        <v>394</v>
      </c>
      <c r="AU527">
        <f>_xlfn.RANK.AVG(Table2[[#This Row],[Sharpe Ratio Z-Score]],Table2[Sharpe Ratio Z-Score])</f>
        <v>480</v>
      </c>
      <c r="AV527">
        <f>(Table2[[#This Row],[Rank 1Y]]+Table2[[#This Row],[Rank 6M]]+Table2[[#This Row],[Rank Sharpe]])/3</f>
        <v>482</v>
      </c>
    </row>
    <row r="528" spans="1:48" x14ac:dyDescent="0.3">
      <c r="A528" t="s">
        <v>1993</v>
      </c>
      <c r="B528" t="s">
        <v>1994</v>
      </c>
      <c r="C528" t="s">
        <v>3139</v>
      </c>
      <c r="D528" t="s">
        <v>445</v>
      </c>
      <c r="E528">
        <v>3379.92704</v>
      </c>
      <c r="F528">
        <v>390.4</v>
      </c>
      <c r="G528">
        <v>-19.9994752598856</v>
      </c>
      <c r="H528">
        <f>(Table2[[#This Row],[1Y Return vs Nifty]]-AVERAGE(Table2[1Y Return vs Nifty]))/_xlfn.STDEV.P(Table2[1Y Return vs Nifty])</f>
        <v>-0.72259660961930239</v>
      </c>
      <c r="I528">
        <v>8.8169040364557905</v>
      </c>
      <c r="J528">
        <f>(Table2[[#This Row],[1M Return vs Nifty]]-AVERAGE(Table2[1M Return vs Nifty]))/_xlfn.STDEV.P(Table2[1M Return vs Nifty])</f>
        <v>1.0925206614446039</v>
      </c>
      <c r="K528">
        <v>-47.479459496077197</v>
      </c>
      <c r="L528">
        <f>(Table2[[#This Row],[6M Return vs Nifty]]-AVERAGE(Table2[6M Return vs Nifty]))/_xlfn.STDEV.P(Table2[6M Return vs Nifty])</f>
        <v>-1.7989675364805751</v>
      </c>
      <c r="M528">
        <v>0.15700403934169599</v>
      </c>
      <c r="N528">
        <f>(Table2[[#This Row],[1W Return vs Nifty]]-AVERAGE(Table2[1W Return vs Nifty]))/_xlfn.STDEV.P(Table2[1W Return vs Nifty])</f>
        <v>-0.21539578109981045</v>
      </c>
      <c r="O528">
        <v>407.18</v>
      </c>
      <c r="P528">
        <v>418.57739881407201</v>
      </c>
      <c r="Q528">
        <v>458.34691525557997</v>
      </c>
      <c r="R528">
        <v>36.083496215605997</v>
      </c>
      <c r="S528" s="1">
        <f>(Table2[[#This Row],[Close Price]]-Table2[[#This Row],[20D EMA]])/Table2[[#This Row],[20D EMA]]</f>
        <v>-4.1210275553809197E-2</v>
      </c>
      <c r="T528" s="1">
        <f>(Table2[[#This Row],[Close Price]]-Table2[[#This Row],[50D EMA]])/Table2[[#This Row],[50D EMA]]</f>
        <v>-6.7317057475881917E-2</v>
      </c>
      <c r="U528" s="1">
        <f>(Table2[[#This Row],[Close Price]]-Table2[[#This Row],[200D EMA]])/Table2[[#This Row],[200D EMA]]</f>
        <v>-0.14824342216351985</v>
      </c>
      <c r="V528">
        <v>0.46664901686864602</v>
      </c>
      <c r="W528">
        <v>388.2</v>
      </c>
      <c r="X528">
        <v>408.15</v>
      </c>
      <c r="Y528">
        <v>388.2</v>
      </c>
      <c r="Z528">
        <v>410.7</v>
      </c>
      <c r="AA528">
        <v>388.2</v>
      </c>
      <c r="AB528">
        <v>428.65</v>
      </c>
      <c r="AC528" s="1">
        <f>(Table2[[#This Row],[Close Price]]/Table2[[#This Row],[Day Low]])-1</f>
        <v>5.6671818650180228E-3</v>
      </c>
      <c r="AD528" s="1">
        <f>(Table2[[#This Row],[Day High]]/Table2[[#This Row],[Close Price]])-1</f>
        <v>4.5466188524590168E-2</v>
      </c>
      <c r="AE528" s="1">
        <f>(Table2[[#This Row],[Close Price]]/Table2[[#This Row],[Current Week Low]])-1</f>
        <v>5.6671818650180228E-3</v>
      </c>
      <c r="AF528" s="1">
        <f>(Table2[[#This Row],[Current Week High]]/Table2[[#This Row],[Close Price]])-1</f>
        <v>5.1997950819672178E-2</v>
      </c>
      <c r="AG528" s="1">
        <f>(Table2[[#This Row],[Close Price]]/Table2[[#This Row],[Current Month Low]])-1</f>
        <v>5.6671818650180228E-3</v>
      </c>
      <c r="AH528" s="1">
        <f>(Table2[[#This Row],[Current Month High]]/Table2[[#This Row],[Close Price]])-1</f>
        <v>9.7976434426229497E-2</v>
      </c>
      <c r="AI528">
        <v>91.463883196721298</v>
      </c>
      <c r="AJ528">
        <v>9.1875262201090706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0.05</v>
      </c>
      <c r="AM528" t="s">
        <v>3180</v>
      </c>
      <c r="AN528">
        <v>-0.33</v>
      </c>
      <c r="AO528" t="s">
        <v>3181</v>
      </c>
      <c r="AP528">
        <v>0.13952134938744401</v>
      </c>
      <c r="AQ528">
        <f>(Table2[[#This Row],[Sharpe Ratio]]-AVERAGE(Table2[Sharpe Ratio]))/_xlfn.STDEV.P(Table2[Sharpe Ratio])</f>
        <v>0.96606422922285184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586</v>
      </c>
      <c r="AT528">
        <f>_xlfn.RANK.AVG(Table2[[#This Row],[6M Return vs Nifty Z-Score]],Table2[6M Return vs Nifty Z-Score])</f>
        <v>735</v>
      </c>
      <c r="AU528">
        <f>_xlfn.RANK.AVG(Table2[[#This Row],[Sharpe Ratio Z-Score]],Table2[Sharpe Ratio Z-Score])</f>
        <v>125</v>
      </c>
      <c r="AV528">
        <f>(Table2[[#This Row],[Rank 1Y]]+Table2[[#This Row],[Rank 6M]]+Table2[[#This Row],[Rank Sharpe]])/3</f>
        <v>482</v>
      </c>
    </row>
    <row r="529" spans="1:48" x14ac:dyDescent="0.3">
      <c r="A529" t="s">
        <v>737</v>
      </c>
      <c r="B529" t="s">
        <v>738</v>
      </c>
      <c r="C529" t="s">
        <v>3129</v>
      </c>
      <c r="D529" t="s">
        <v>390</v>
      </c>
      <c r="E529">
        <v>22974.380403809999</v>
      </c>
      <c r="F529">
        <v>1023.15</v>
      </c>
      <c r="G529">
        <v>-14.963628687090599</v>
      </c>
      <c r="H529">
        <f>(Table2[[#This Row],[1Y Return vs Nifty]]-AVERAGE(Table2[1Y Return vs Nifty]))/_xlfn.STDEV.P(Table2[1Y Return vs Nifty])</f>
        <v>-0.62644206233029365</v>
      </c>
      <c r="I529">
        <v>0.32568818260841598</v>
      </c>
      <c r="J529">
        <f>(Table2[[#This Row],[1M Return vs Nifty]]-AVERAGE(Table2[1M Return vs Nifty]))/_xlfn.STDEV.P(Table2[1M Return vs Nifty])</f>
        <v>0.15325690287958879</v>
      </c>
      <c r="K529">
        <v>15.4587574330584</v>
      </c>
      <c r="L529">
        <f>(Table2[[#This Row],[6M Return vs Nifty]]-AVERAGE(Table2[6M Return vs Nifty]))/_xlfn.STDEV.P(Table2[6M Return vs Nifty])</f>
        <v>0.31975336703309443</v>
      </c>
      <c r="M529">
        <v>0.50184719443611503</v>
      </c>
      <c r="N529">
        <f>(Table2[[#This Row],[1W Return vs Nifty]]-AVERAGE(Table2[1W Return vs Nifty]))/_xlfn.STDEV.P(Table2[1W Return vs Nifty])</f>
        <v>-0.14508109841376265</v>
      </c>
      <c r="O529">
        <v>1057.19</v>
      </c>
      <c r="P529">
        <v>1049.3005911586099</v>
      </c>
      <c r="Q529">
        <v>982.65843521616705</v>
      </c>
      <c r="R529">
        <v>34.153537533922503</v>
      </c>
      <c r="S529" s="1">
        <f>(Table2[[#This Row],[Close Price]]-Table2[[#This Row],[20D EMA]])/Table2[[#This Row],[20D EMA]]</f>
        <v>-3.2198564118086699E-2</v>
      </c>
      <c r="T529" s="1">
        <f>(Table2[[#This Row],[Close Price]]-Table2[[#This Row],[50D EMA]])/Table2[[#This Row],[50D EMA]]</f>
        <v>-2.4921925498712565E-2</v>
      </c>
      <c r="U529" s="1">
        <f>(Table2[[#This Row],[Close Price]]-Table2[[#This Row],[200D EMA]])/Table2[[#This Row],[200D EMA]]</f>
        <v>4.1206143795962547E-2</v>
      </c>
      <c r="V529">
        <v>0.42752304874233399</v>
      </c>
      <c r="W529">
        <v>1016.95</v>
      </c>
      <c r="X529">
        <v>1046.9000000000001</v>
      </c>
      <c r="Y529">
        <v>1015.85</v>
      </c>
      <c r="Z529">
        <v>1046.9000000000001</v>
      </c>
      <c r="AA529">
        <v>1015.85</v>
      </c>
      <c r="AB529">
        <v>1103.5999999999999</v>
      </c>
      <c r="AC529" s="1">
        <f>(Table2[[#This Row],[Close Price]]/Table2[[#This Row],[Day Low]])-1</f>
        <v>6.0966615861153262E-3</v>
      </c>
      <c r="AD529" s="1">
        <f>(Table2[[#This Row],[Day High]]/Table2[[#This Row],[Close Price]])-1</f>
        <v>2.3212627669452202E-2</v>
      </c>
      <c r="AE529" s="1">
        <f>(Table2[[#This Row],[Close Price]]/Table2[[#This Row],[Current Week Low]])-1</f>
        <v>7.1861003100850418E-3</v>
      </c>
      <c r="AF529" s="1">
        <f>(Table2[[#This Row],[Current Week High]]/Table2[[#This Row],[Close Price]])-1</f>
        <v>2.3212627669452202E-2</v>
      </c>
      <c r="AG529" s="1">
        <f>(Table2[[#This Row],[Close Price]]/Table2[[#This Row],[Current Month Low]])-1</f>
        <v>7.1861003100850418E-3</v>
      </c>
      <c r="AH529" s="1">
        <f>(Table2[[#This Row],[Current Month High]]/Table2[[#This Row],[Close Price]])-1</f>
        <v>7.8629721937154784E-2</v>
      </c>
      <c r="AI529">
        <v>11.7920148560817</v>
      </c>
      <c r="AJ529">
        <v>38.901710562041799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-0.05</v>
      </c>
      <c r="AM529" t="s">
        <v>3181</v>
      </c>
      <c r="AN529">
        <v>-2.72</v>
      </c>
      <c r="AO529" t="s">
        <v>3181</v>
      </c>
      <c r="AP529">
        <v>-6.4118851624975007E-2</v>
      </c>
      <c r="AQ529">
        <f>(Table2[[#This Row],[Sharpe Ratio]]-AVERAGE(Table2[Sharpe Ratio]))/_xlfn.STDEV.P(Table2[Sharpe Ratio])</f>
        <v>-1.4358517873150256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-1.7343646781463988</v>
      </c>
      <c r="AS529">
        <f>_xlfn.RANK.AVG(Table2[[#This Row],[1Y Return vs Nifty Z-Score]],Table2[1Y Return vs Nifty Z-Score])</f>
        <v>549</v>
      </c>
      <c r="AT529">
        <f>_xlfn.RANK.AVG(Table2[[#This Row],[6M Return vs Nifty Z-Score]],Table2[6M Return vs Nifty Z-Score])</f>
        <v>214</v>
      </c>
      <c r="AU529">
        <f>_xlfn.RANK.AVG(Table2[[#This Row],[Sharpe Ratio Z-Score]],Table2[Sharpe Ratio Z-Score])</f>
        <v>684</v>
      </c>
      <c r="AV529">
        <f>(Table2[[#This Row],[Rank 1Y]]+Table2[[#This Row],[Rank 6M]]+Table2[[#This Row],[Rank Sharpe]])/3</f>
        <v>482.33333333333331</v>
      </c>
    </row>
    <row r="530" spans="1:48" x14ac:dyDescent="0.3">
      <c r="A530" t="s">
        <v>1701</v>
      </c>
      <c r="B530" t="s">
        <v>1702</v>
      </c>
      <c r="C530" t="s">
        <v>3137</v>
      </c>
      <c r="D530" t="s">
        <v>75</v>
      </c>
      <c r="E530">
        <v>5001.8046963520001</v>
      </c>
      <c r="F530">
        <v>220.72</v>
      </c>
      <c r="G530">
        <v>-4.6957268202064499</v>
      </c>
      <c r="H530">
        <f>(Table2[[#This Row],[1Y Return vs Nifty]]-AVERAGE(Table2[1Y Return vs Nifty]))/_xlfn.STDEV.P(Table2[1Y Return vs Nifty])</f>
        <v>-0.4303865548110804</v>
      </c>
      <c r="I530">
        <v>4.5067903550542701</v>
      </c>
      <c r="J530">
        <f>(Table2[[#This Row],[1M Return vs Nifty]]-AVERAGE(Table2[1M Return vs Nifty]))/_xlfn.STDEV.P(Table2[1M Return vs Nifty])</f>
        <v>0.61575341798778094</v>
      </c>
      <c r="K530">
        <v>6.0436459896451096</v>
      </c>
      <c r="L530">
        <f>(Table2[[#This Row],[6M Return vs Nifty]]-AVERAGE(Table2[6M Return vs Nifty]))/_xlfn.STDEV.P(Table2[6M Return vs Nifty])</f>
        <v>2.8077273666472541E-3</v>
      </c>
      <c r="M530">
        <v>0.45417396429482698</v>
      </c>
      <c r="N530">
        <f>(Table2[[#This Row],[1W Return vs Nifty]]-AVERAGE(Table2[1W Return vs Nifty]))/_xlfn.STDEV.P(Table2[1W Return vs Nifty])</f>
        <v>-0.15480183086990137</v>
      </c>
      <c r="O530">
        <v>226.97</v>
      </c>
      <c r="P530">
        <v>226.343725729206</v>
      </c>
      <c r="Q530">
        <v>217.779752043108</v>
      </c>
      <c r="R530">
        <v>37.605308668265899</v>
      </c>
      <c r="S530" s="1">
        <f>(Table2[[#This Row],[Close Price]]-Table2[[#This Row],[20D EMA]])/Table2[[#This Row],[20D EMA]]</f>
        <v>-2.7536678856236507E-2</v>
      </c>
      <c r="T530" s="1">
        <f>(Table2[[#This Row],[Close Price]]-Table2[[#This Row],[50D EMA]])/Table2[[#This Row],[50D EMA]]</f>
        <v>-2.4845953697581774E-2</v>
      </c>
      <c r="U530" s="1">
        <f>(Table2[[#This Row],[Close Price]]-Table2[[#This Row],[200D EMA]])/Table2[[#This Row],[200D EMA]]</f>
        <v>1.3501016184048149E-2</v>
      </c>
      <c r="V530">
        <v>0.42034804384465402</v>
      </c>
      <c r="W530">
        <v>220.1</v>
      </c>
      <c r="X530">
        <v>227.73</v>
      </c>
      <c r="Y530">
        <v>220.1</v>
      </c>
      <c r="Z530">
        <v>228.82</v>
      </c>
      <c r="AA530">
        <v>220.1</v>
      </c>
      <c r="AB530">
        <v>240</v>
      </c>
      <c r="AC530" s="1">
        <f>(Table2[[#This Row],[Close Price]]/Table2[[#This Row],[Day Low]])-1</f>
        <v>2.8169014084507005E-3</v>
      </c>
      <c r="AD530" s="1">
        <f>(Table2[[#This Row],[Day High]]/Table2[[#This Row],[Close Price]])-1</f>
        <v>3.1759695541862865E-2</v>
      </c>
      <c r="AE530" s="1">
        <f>(Table2[[#This Row],[Close Price]]/Table2[[#This Row],[Current Week Low]])-1</f>
        <v>2.8169014084507005E-3</v>
      </c>
      <c r="AF530" s="1">
        <f>(Table2[[#This Row],[Current Week High]]/Table2[[#This Row],[Close Price]])-1</f>
        <v>3.6698079014135576E-2</v>
      </c>
      <c r="AG530" s="1">
        <f>(Table2[[#This Row],[Close Price]]/Table2[[#This Row],[Current Month Low]])-1</f>
        <v>2.8169014084507005E-3</v>
      </c>
      <c r="AH530" s="1">
        <f>(Table2[[#This Row],[Current Month High]]/Table2[[#This Row],[Close Price]])-1</f>
        <v>8.7350489307720158E-2</v>
      </c>
      <c r="AI530">
        <v>16.8901776005799</v>
      </c>
      <c r="AJ530">
        <v>18.571044856298599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0.05</v>
      </c>
      <c r="AM530" t="s">
        <v>3180</v>
      </c>
      <c r="AN530">
        <v>1.36</v>
      </c>
      <c r="AO530" t="s">
        <v>3180</v>
      </c>
      <c r="AP530">
        <v>-5.6337031337684002E-2</v>
      </c>
      <c r="AQ530">
        <f>(Table2[[#This Row],[Sharpe Ratio]]-AVERAGE(Table2[Sharpe Ratio]))/_xlfn.STDEV.P(Table2[Sharpe Ratio])</f>
        <v>-1.344065987198261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-1.3106932275248144</v>
      </c>
      <c r="AS530">
        <f>_xlfn.RANK.AVG(Table2[[#This Row],[1Y Return vs Nifty Z-Score]],Table2[1Y Return vs Nifty Z-Score])</f>
        <v>465</v>
      </c>
      <c r="AT530">
        <f>_xlfn.RANK.AVG(Table2[[#This Row],[6M Return vs Nifty Z-Score]],Table2[6M Return vs Nifty Z-Score])</f>
        <v>307</v>
      </c>
      <c r="AU530">
        <f>_xlfn.RANK.AVG(Table2[[#This Row],[Sharpe Ratio Z-Score]],Table2[Sharpe Ratio Z-Score])</f>
        <v>675</v>
      </c>
      <c r="AV530">
        <f>(Table2[[#This Row],[Rank 1Y]]+Table2[[#This Row],[Rank 6M]]+Table2[[#This Row],[Rank Sharpe]])/3</f>
        <v>482.33333333333331</v>
      </c>
    </row>
    <row r="531" spans="1:48" x14ac:dyDescent="0.3">
      <c r="A531" t="s">
        <v>430</v>
      </c>
      <c r="B531" t="s">
        <v>431</v>
      </c>
      <c r="C531" t="s">
        <v>3135</v>
      </c>
      <c r="D531" t="s">
        <v>420</v>
      </c>
      <c r="E531">
        <v>51285.661230345002</v>
      </c>
      <c r="F531">
        <v>120924.15</v>
      </c>
      <c r="G531">
        <v>-10.601038716091701</v>
      </c>
      <c r="H531">
        <f>(Table2[[#This Row],[1Y Return vs Nifty]]-AVERAGE(Table2[1Y Return vs Nifty]))/_xlfn.STDEV.P(Table2[1Y Return vs Nifty])</f>
        <v>-0.54314268900642615</v>
      </c>
      <c r="I531">
        <v>-2.6100160768882601</v>
      </c>
      <c r="J531">
        <f>(Table2[[#This Row],[1M Return vs Nifty]]-AVERAGE(Table2[1M Return vs Nifty]))/_xlfn.STDEV.P(Table2[1M Return vs Nifty])</f>
        <v>-0.17147876092535294</v>
      </c>
      <c r="K531">
        <v>-14.4638795270321</v>
      </c>
      <c r="L531">
        <f>(Table2[[#This Row],[6M Return vs Nifty]]-AVERAGE(Table2[6M Return vs Nifty]))/_xlfn.STDEV.P(Table2[6M Return vs Nifty])</f>
        <v>-0.68754743538678087</v>
      </c>
      <c r="M531">
        <v>3.0532245464368102</v>
      </c>
      <c r="N531">
        <f>(Table2[[#This Row],[1W Return vs Nifty]]-AVERAGE(Table2[1W Return vs Nifty]))/_xlfn.STDEV.P(Table2[1W Return vs Nifty])</f>
        <v>0.37515335098157981</v>
      </c>
      <c r="O531">
        <v>124045.01</v>
      </c>
      <c r="P531">
        <v>128465.97715073801</v>
      </c>
      <c r="Q531">
        <v>128964.386870148</v>
      </c>
      <c r="R531">
        <v>41.5676894282931</v>
      </c>
      <c r="S531" s="1">
        <f>(Table2[[#This Row],[Close Price]]-Table2[[#This Row],[20D EMA]])/Table2[[#This Row],[20D EMA]]</f>
        <v>-2.5159093461316992E-2</v>
      </c>
      <c r="T531" s="1">
        <f>(Table2[[#This Row],[Close Price]]-Table2[[#This Row],[50D EMA]])/Table2[[#This Row],[50D EMA]]</f>
        <v>-5.8706805630635302E-2</v>
      </c>
      <c r="U531" s="1">
        <f>(Table2[[#This Row],[Close Price]]-Table2[[#This Row],[200D EMA]])/Table2[[#This Row],[200D EMA]]</f>
        <v>-6.2344629128067548E-2</v>
      </c>
      <c r="V531">
        <v>1.2838656635732899</v>
      </c>
      <c r="W531">
        <v>120717.1</v>
      </c>
      <c r="X531">
        <v>124107.7</v>
      </c>
      <c r="Y531">
        <v>120050</v>
      </c>
      <c r="Z531">
        <v>125154.05</v>
      </c>
      <c r="AA531">
        <v>117401.05</v>
      </c>
      <c r="AB531">
        <v>125154.05</v>
      </c>
      <c r="AC531" s="1">
        <f>(Table2[[#This Row],[Close Price]]/Table2[[#This Row],[Day Low]])-1</f>
        <v>1.7151671138553315E-3</v>
      </c>
      <c r="AD531" s="1">
        <f>(Table2[[#This Row],[Day High]]/Table2[[#This Row],[Close Price]])-1</f>
        <v>2.6326833804496408E-2</v>
      </c>
      <c r="AE531" s="1">
        <f>(Table2[[#This Row],[Close Price]]/Table2[[#This Row],[Current Week Low]])-1</f>
        <v>7.2815493544355903E-3</v>
      </c>
      <c r="AF531" s="1">
        <f>(Table2[[#This Row],[Current Week High]]/Table2[[#This Row],[Close Price]])-1</f>
        <v>3.4979778646366366E-2</v>
      </c>
      <c r="AG531" s="1">
        <f>(Table2[[#This Row],[Close Price]]/Table2[[#This Row],[Current Month Low]])-1</f>
        <v>3.0009101281462058E-2</v>
      </c>
      <c r="AH531" s="1">
        <f>(Table2[[#This Row],[Current Month High]]/Table2[[#This Row],[Close Price]])-1</f>
        <v>3.4979778646366366E-2</v>
      </c>
      <c r="AI531">
        <v>25.2396646989042</v>
      </c>
      <c r="AJ531">
        <v>12.978327722138101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-0.03</v>
      </c>
      <c r="AM531" t="s">
        <v>3181</v>
      </c>
      <c r="AN531">
        <v>-1.49</v>
      </c>
      <c r="AO531" t="s">
        <v>3181</v>
      </c>
      <c r="AP531">
        <v>4.5416066028099E-2</v>
      </c>
      <c r="AQ531">
        <f>(Table2[[#This Row],[Sharpe Ratio]]-AVERAGE(Table2[Sharpe Ratio]))/_xlfn.STDEV.P(Table2[Sharpe Ratio])</f>
        <v>-0.14389827433930841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506</v>
      </c>
      <c r="AT531">
        <f>_xlfn.RANK.AVG(Table2[[#This Row],[6M Return vs Nifty Z-Score]],Table2[6M Return vs Nifty Z-Score])</f>
        <v>557</v>
      </c>
      <c r="AU531">
        <f>_xlfn.RANK.AVG(Table2[[#This Row],[Sharpe Ratio Z-Score]],Table2[Sharpe Ratio Z-Score])</f>
        <v>384</v>
      </c>
      <c r="AV531">
        <f>(Table2[[#This Row],[Rank 1Y]]+Table2[[#This Row],[Rank 6M]]+Table2[[#This Row],[Rank Sharpe]])/3</f>
        <v>482.33333333333331</v>
      </c>
    </row>
    <row r="532" spans="1:48" x14ac:dyDescent="0.3">
      <c r="A532" t="s">
        <v>836</v>
      </c>
      <c r="B532" t="s">
        <v>837</v>
      </c>
      <c r="C532" t="s">
        <v>3138</v>
      </c>
      <c r="D532" t="s">
        <v>454</v>
      </c>
      <c r="E532">
        <v>18221.27371695</v>
      </c>
      <c r="F532">
        <v>7679.25</v>
      </c>
      <c r="G532">
        <v>-9.2100025496517297</v>
      </c>
      <c r="H532">
        <f>(Table2[[#This Row],[1Y Return vs Nifty]]-AVERAGE(Table2[1Y Return vs Nifty]))/_xlfn.STDEV.P(Table2[1Y Return vs Nifty])</f>
        <v>-0.51658221880281596</v>
      </c>
      <c r="I532">
        <v>-2.1144554514967502</v>
      </c>
      <c r="J532">
        <f>(Table2[[#This Row],[1M Return vs Nifty]]-AVERAGE(Table2[1M Return vs Nifty]))/_xlfn.STDEV.P(Table2[1M Return vs Nifty])</f>
        <v>-0.11666186030550144</v>
      </c>
      <c r="K532">
        <v>1.1819074656044699</v>
      </c>
      <c r="L532">
        <f>(Table2[[#This Row],[6M Return vs Nifty]]-AVERAGE(Table2[6M Return vs Nifty]))/_xlfn.STDEV.P(Table2[6M Return vs Nifty])</f>
        <v>-0.16085542581579021</v>
      </c>
      <c r="M532">
        <v>0.46465564300652501</v>
      </c>
      <c r="N532">
        <f>(Table2[[#This Row],[1W Return vs Nifty]]-AVERAGE(Table2[1W Return vs Nifty]))/_xlfn.STDEV.P(Table2[1W Return vs Nifty])</f>
        <v>-0.15266458121961227</v>
      </c>
      <c r="O532">
        <v>7991.06</v>
      </c>
      <c r="P532">
        <v>8093.3803777831699</v>
      </c>
      <c r="Q532">
        <v>7636.9844494142199</v>
      </c>
      <c r="R532">
        <v>31.294946551507099</v>
      </c>
      <c r="S532" s="1">
        <f>(Table2[[#This Row],[Close Price]]-Table2[[#This Row],[20D EMA]])/Table2[[#This Row],[20D EMA]]</f>
        <v>-3.9019854687613459E-2</v>
      </c>
      <c r="T532" s="1">
        <f>(Table2[[#This Row],[Close Price]]-Table2[[#This Row],[50D EMA]])/Table2[[#This Row],[50D EMA]]</f>
        <v>-5.1169024369592642E-2</v>
      </c>
      <c r="U532" s="1">
        <f>(Table2[[#This Row],[Close Price]]-Table2[[#This Row],[200D EMA]])/Table2[[#This Row],[200D EMA]]</f>
        <v>5.5343245577804002E-3</v>
      </c>
      <c r="V532">
        <v>0.173938929209906</v>
      </c>
      <c r="W532">
        <v>7539</v>
      </c>
      <c r="X532">
        <v>7927.3</v>
      </c>
      <c r="Y532">
        <v>7539</v>
      </c>
      <c r="Z532">
        <v>8037.45</v>
      </c>
      <c r="AA532">
        <v>7539</v>
      </c>
      <c r="AB532">
        <v>8304</v>
      </c>
      <c r="AC532" s="1">
        <f>(Table2[[#This Row],[Close Price]]/Table2[[#This Row],[Day Low]])-1</f>
        <v>1.8603263032232364E-2</v>
      </c>
      <c r="AD532" s="1">
        <f>(Table2[[#This Row],[Day High]]/Table2[[#This Row],[Close Price]])-1</f>
        <v>3.2301331510238729E-2</v>
      </c>
      <c r="AE532" s="1">
        <f>(Table2[[#This Row],[Close Price]]/Table2[[#This Row],[Current Week Low]])-1</f>
        <v>1.8603263032232364E-2</v>
      </c>
      <c r="AF532" s="1">
        <f>(Table2[[#This Row],[Current Week High]]/Table2[[#This Row],[Close Price]])-1</f>
        <v>4.6645180193378266E-2</v>
      </c>
      <c r="AG532" s="1">
        <f>(Table2[[#This Row],[Close Price]]/Table2[[#This Row],[Current Month Low]])-1</f>
        <v>1.8603263032232364E-2</v>
      </c>
      <c r="AH532" s="1">
        <f>(Table2[[#This Row],[Current Month High]]/Table2[[#This Row],[Close Price]])-1</f>
        <v>8.1355601132923061E-2</v>
      </c>
      <c r="AI532">
        <v>23.562847934368602</v>
      </c>
      <c r="AJ532">
        <v>39.963729814456997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0.03</v>
      </c>
      <c r="AM532" t="s">
        <v>3180</v>
      </c>
      <c r="AN532">
        <v>-0.52</v>
      </c>
      <c r="AO532" t="s">
        <v>3181</v>
      </c>
      <c r="AP532">
        <v>-1.5599327134208E-2</v>
      </c>
      <c r="AQ532">
        <f>(Table2[[#This Row],[Sharpe Ratio]]-AVERAGE(Table2[Sharpe Ratio]))/_xlfn.STDEV.P(Table2[Sharpe Ratio])</f>
        <v>-0.86356879795543506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498</v>
      </c>
      <c r="AT532">
        <f>_xlfn.RANK.AVG(Table2[[#This Row],[6M Return vs Nifty Z-Score]],Table2[6M Return vs Nifty Z-Score])</f>
        <v>358</v>
      </c>
      <c r="AU532">
        <f>_xlfn.RANK.AVG(Table2[[#This Row],[Sharpe Ratio Z-Score]],Table2[Sharpe Ratio Z-Score])</f>
        <v>593</v>
      </c>
      <c r="AV532">
        <f>(Table2[[#This Row],[Rank 1Y]]+Table2[[#This Row],[Rank 6M]]+Table2[[#This Row],[Rank Sharpe]])/3</f>
        <v>483</v>
      </c>
    </row>
    <row r="533" spans="1:48" x14ac:dyDescent="0.3">
      <c r="A533" t="s">
        <v>2151</v>
      </c>
      <c r="B533" t="s">
        <v>2152</v>
      </c>
      <c r="C533" t="s">
        <v>3135</v>
      </c>
      <c r="D533" t="s">
        <v>262</v>
      </c>
      <c r="E533">
        <v>2752.1172270000002</v>
      </c>
      <c r="F533">
        <v>283.95</v>
      </c>
      <c r="G533">
        <v>-15.870976561057301</v>
      </c>
      <c r="H533">
        <f>(Table2[[#This Row],[1Y Return vs Nifty]]-AVERAGE(Table2[1Y Return vs Nifty]))/_xlfn.STDEV.P(Table2[1Y Return vs Nifty])</f>
        <v>-0.64376697936137173</v>
      </c>
      <c r="I533">
        <v>5.0069448860167398</v>
      </c>
      <c r="J533">
        <f>(Table2[[#This Row],[1M Return vs Nifty]]-AVERAGE(Table2[1M Return vs Nifty]))/_xlfn.STDEV.P(Table2[1M Return vs Nifty])</f>
        <v>0.67107847775554974</v>
      </c>
      <c r="K533">
        <v>-16.172640022261302</v>
      </c>
      <c r="L533">
        <f>(Table2[[#This Row],[6M Return vs Nifty]]-AVERAGE(Table2[6M Return vs Nifty]))/_xlfn.STDEV.P(Table2[6M Return vs Nifty])</f>
        <v>-0.74507030077740355</v>
      </c>
      <c r="M533">
        <v>11.0329718566437</v>
      </c>
      <c r="N533">
        <f>(Table2[[#This Row],[1W Return vs Nifty]]-AVERAGE(Table2[1W Return vs Nifty]))/_xlfn.STDEV.P(Table2[1W Return vs Nifty])</f>
        <v>2.0022507479950482</v>
      </c>
      <c r="O533">
        <v>275.26</v>
      </c>
      <c r="P533">
        <v>286.380544044999</v>
      </c>
      <c r="Q533">
        <v>298.99022700349798</v>
      </c>
      <c r="R533">
        <v>62.350526133067603</v>
      </c>
      <c r="S533" s="1">
        <f>(Table2[[#This Row],[Close Price]]-Table2[[#This Row],[20D EMA]])/Table2[[#This Row],[20D EMA]]</f>
        <v>3.1570151856426643E-2</v>
      </c>
      <c r="T533" s="1">
        <f>(Table2[[#This Row],[Close Price]]-Table2[[#This Row],[50D EMA]])/Table2[[#This Row],[50D EMA]]</f>
        <v>-8.4871130233522378E-3</v>
      </c>
      <c r="U533" s="1">
        <f>(Table2[[#This Row],[Close Price]]-Table2[[#This Row],[200D EMA]])/Table2[[#This Row],[200D EMA]]</f>
        <v>-5.0303406750890317E-2</v>
      </c>
      <c r="V533">
        <v>2.1899136223067299</v>
      </c>
      <c r="W533">
        <v>282.2</v>
      </c>
      <c r="X533">
        <v>290.39999999999998</v>
      </c>
      <c r="Y533">
        <v>282.2</v>
      </c>
      <c r="Z533">
        <v>293.39999999999998</v>
      </c>
      <c r="AA533">
        <v>258.3</v>
      </c>
      <c r="AB533">
        <v>306.55</v>
      </c>
      <c r="AC533" s="1">
        <f>(Table2[[#This Row],[Close Price]]/Table2[[#This Row],[Day Low]])-1</f>
        <v>6.2012756909992639E-3</v>
      </c>
      <c r="AD533" s="1">
        <f>(Table2[[#This Row],[Day High]]/Table2[[#This Row],[Close Price]])-1</f>
        <v>2.2715266772318943E-2</v>
      </c>
      <c r="AE533" s="1">
        <f>(Table2[[#This Row],[Close Price]]/Table2[[#This Row],[Current Week Low]])-1</f>
        <v>6.2012756909992639E-3</v>
      </c>
      <c r="AF533" s="1">
        <f>(Table2[[#This Row],[Current Week High]]/Table2[[#This Row],[Close Price]])-1</f>
        <v>3.3280507131537185E-2</v>
      </c>
      <c r="AG533" s="1">
        <f>(Table2[[#This Row],[Close Price]]/Table2[[#This Row],[Current Month Low]])-1</f>
        <v>9.9303135888501703E-2</v>
      </c>
      <c r="AH533" s="1">
        <f>(Table2[[#This Row],[Current Month High]]/Table2[[#This Row],[Close Price]])-1</f>
        <v>7.9591477372777053E-2</v>
      </c>
      <c r="AI533">
        <v>41.4157422081352</v>
      </c>
      <c r="AJ533">
        <v>17.044517724649602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-0.02</v>
      </c>
      <c r="AM533" t="s">
        <v>3181</v>
      </c>
      <c r="AN533">
        <v>14.4</v>
      </c>
      <c r="AO533" t="s">
        <v>3180</v>
      </c>
      <c r="AP533">
        <v>6.8895931118233E-2</v>
      </c>
      <c r="AQ533">
        <f>(Table2[[#This Row],[Sharpe Ratio]]-AVERAGE(Table2[Sharpe Ratio]))/_xlfn.STDEV.P(Table2[Sharpe Ratio])</f>
        <v>0.13304441058124944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560</v>
      </c>
      <c r="AT533">
        <f>_xlfn.RANK.AVG(Table2[[#This Row],[6M Return vs Nifty Z-Score]],Table2[6M Return vs Nifty Z-Score])</f>
        <v>584</v>
      </c>
      <c r="AU533">
        <f>_xlfn.RANK.AVG(Table2[[#This Row],[Sharpe Ratio Z-Score]],Table2[Sharpe Ratio Z-Score])</f>
        <v>305</v>
      </c>
      <c r="AV533">
        <f>(Table2[[#This Row],[Rank 1Y]]+Table2[[#This Row],[Rank 6M]]+Table2[[#This Row],[Rank Sharpe]])/3</f>
        <v>483</v>
      </c>
    </row>
    <row r="534" spans="1:48" x14ac:dyDescent="0.3">
      <c r="A534" t="s">
        <v>1767</v>
      </c>
      <c r="B534" t="s">
        <v>1768</v>
      </c>
      <c r="C534" t="s">
        <v>3143</v>
      </c>
      <c r="D534" t="s">
        <v>284</v>
      </c>
      <c r="E534">
        <v>4462.1645378000003</v>
      </c>
      <c r="F534">
        <v>267.35000000000002</v>
      </c>
      <c r="G534">
        <v>-4.4657546007885198</v>
      </c>
      <c r="H534">
        <f>(Table2[[#This Row],[1Y Return vs Nifty]]-AVERAGE(Table2[1Y Return vs Nifty]))/_xlfn.STDEV.P(Table2[1Y Return vs Nifty])</f>
        <v>-0.42599546101433139</v>
      </c>
      <c r="I534">
        <v>-1.4088755004617199</v>
      </c>
      <c r="J534">
        <f>(Table2[[#This Row],[1M Return vs Nifty]]-AVERAGE(Table2[1M Return vs Nifty]))/_xlfn.STDEV.P(Table2[1M Return vs Nifty])</f>
        <v>-3.8613476165437394E-2</v>
      </c>
      <c r="K534">
        <v>-2.6592426460763701</v>
      </c>
      <c r="L534">
        <f>(Table2[[#This Row],[6M Return vs Nifty]]-AVERAGE(Table2[6M Return vs Nifty]))/_xlfn.STDEV.P(Table2[6M Return vs Nifty])</f>
        <v>-0.29016199712071444</v>
      </c>
      <c r="M534">
        <v>1.83698027834583</v>
      </c>
      <c r="N534">
        <f>(Table2[[#This Row],[1W Return vs Nifty]]-AVERAGE(Table2[1W Return vs Nifty]))/_xlfn.STDEV.P(Table2[1W Return vs Nifty])</f>
        <v>0.12715704159818444</v>
      </c>
      <c r="O534">
        <v>279.63</v>
      </c>
      <c r="P534">
        <v>282.91284010157102</v>
      </c>
      <c r="Q534">
        <v>275.28050036736602</v>
      </c>
      <c r="R534">
        <v>34.191044986737403</v>
      </c>
      <c r="S534" s="1">
        <f>(Table2[[#This Row],[Close Price]]-Table2[[#This Row],[20D EMA]])/Table2[[#This Row],[20D EMA]]</f>
        <v>-4.3915173622286495E-2</v>
      </c>
      <c r="T534" s="1">
        <f>(Table2[[#This Row],[Close Price]]-Table2[[#This Row],[50D EMA]])/Table2[[#This Row],[50D EMA]]</f>
        <v>-5.5009309920269603E-2</v>
      </c>
      <c r="U534" s="1">
        <f>(Table2[[#This Row],[Close Price]]-Table2[[#This Row],[200D EMA]])/Table2[[#This Row],[200D EMA]]</f>
        <v>-2.8808798141468868E-2</v>
      </c>
      <c r="V534">
        <v>0.53530579875718198</v>
      </c>
      <c r="W534">
        <v>266</v>
      </c>
      <c r="X534">
        <v>277.95</v>
      </c>
      <c r="Y534">
        <v>266</v>
      </c>
      <c r="Z534">
        <v>279.7</v>
      </c>
      <c r="AA534">
        <v>266</v>
      </c>
      <c r="AB534">
        <v>291.2</v>
      </c>
      <c r="AC534" s="1">
        <f>(Table2[[#This Row],[Close Price]]/Table2[[#This Row],[Day Low]])-1</f>
        <v>5.0751879699248992E-3</v>
      </c>
      <c r="AD534" s="1">
        <f>(Table2[[#This Row],[Day High]]/Table2[[#This Row],[Close Price]])-1</f>
        <v>3.9648400972507769E-2</v>
      </c>
      <c r="AE534" s="1">
        <f>(Table2[[#This Row],[Close Price]]/Table2[[#This Row],[Current Week Low]])-1</f>
        <v>5.0751879699248992E-3</v>
      </c>
      <c r="AF534" s="1">
        <f>(Table2[[#This Row],[Current Week High]]/Table2[[#This Row],[Close Price]])-1</f>
        <v>4.619412754815766E-2</v>
      </c>
      <c r="AG534" s="1">
        <f>(Table2[[#This Row],[Close Price]]/Table2[[#This Row],[Current Month Low]])-1</f>
        <v>5.0751879699248992E-3</v>
      </c>
      <c r="AH534" s="1">
        <f>(Table2[[#This Row],[Current Month High]]/Table2[[#This Row],[Close Price]])-1</f>
        <v>8.9208902188142813E-2</v>
      </c>
      <c r="AI534">
        <v>25.677950252477999</v>
      </c>
      <c r="AJ534">
        <v>22.665749025005699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0.02</v>
      </c>
      <c r="AM534" t="s">
        <v>3180</v>
      </c>
      <c r="AN534">
        <v>0.91</v>
      </c>
      <c r="AO534" t="s">
        <v>3180</v>
      </c>
      <c r="AP534">
        <v>-1.3111308052378E-2</v>
      </c>
      <c r="AQ534">
        <f>(Table2[[#This Row],[Sharpe Ratio]]-AVERAGE(Table2[Sharpe Ratio]))/_xlfn.STDEV.P(Table2[Sharpe Ratio])</f>
        <v>-0.83422285912612248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461</v>
      </c>
      <c r="AT534">
        <f>_xlfn.RANK.AVG(Table2[[#This Row],[6M Return vs Nifty Z-Score]],Table2[6M Return vs Nifty Z-Score])</f>
        <v>405</v>
      </c>
      <c r="AU534">
        <f>_xlfn.RANK.AVG(Table2[[#This Row],[Sharpe Ratio Z-Score]],Table2[Sharpe Ratio Z-Score])</f>
        <v>588</v>
      </c>
      <c r="AV534">
        <f>(Table2[[#This Row],[Rank 1Y]]+Table2[[#This Row],[Rank 6M]]+Table2[[#This Row],[Rank Sharpe]])/3</f>
        <v>484.66666666666669</v>
      </c>
    </row>
    <row r="535" spans="1:48" x14ac:dyDescent="0.3">
      <c r="A535" t="s">
        <v>579</v>
      </c>
      <c r="B535" t="s">
        <v>580</v>
      </c>
      <c r="C535" t="s">
        <v>3139</v>
      </c>
      <c r="D535" t="s">
        <v>262</v>
      </c>
      <c r="E535">
        <v>32979.418758</v>
      </c>
      <c r="F535">
        <v>3534</v>
      </c>
      <c r="G535">
        <v>-23.337069034198802</v>
      </c>
      <c r="H535">
        <f>(Table2[[#This Row],[1Y Return vs Nifty]]-AVERAGE(Table2[1Y Return vs Nifty]))/_xlfn.STDEV.P(Table2[1Y Return vs Nifty])</f>
        <v>-0.7863246866694299</v>
      </c>
      <c r="I535">
        <v>-6.8773045173571798</v>
      </c>
      <c r="J535">
        <f>(Table2[[#This Row],[1M Return vs Nifty]]-AVERAGE(Table2[1M Return vs Nifty]))/_xlfn.STDEV.P(Table2[1M Return vs Nifty])</f>
        <v>-0.6435088504277654</v>
      </c>
      <c r="K535">
        <v>-14.663613687571599</v>
      </c>
      <c r="L535">
        <f>(Table2[[#This Row],[6M Return vs Nifty]]-AVERAGE(Table2[6M Return vs Nifty]))/_xlfn.STDEV.P(Table2[6M Return vs Nifty])</f>
        <v>-0.69427118705513946</v>
      </c>
      <c r="M535">
        <v>-3.43378478704722</v>
      </c>
      <c r="N535">
        <f>(Table2[[#This Row],[1W Return vs Nifty]]-AVERAGE(Table2[1W Return vs Nifty]))/_xlfn.STDEV.P(Table2[1W Return vs Nifty])</f>
        <v>-0.94756973667973632</v>
      </c>
      <c r="O535">
        <v>3842.81</v>
      </c>
      <c r="P535">
        <v>4035.8734455334802</v>
      </c>
      <c r="Q535">
        <v>4004.1845002366699</v>
      </c>
      <c r="R535">
        <v>9.3262763300523392</v>
      </c>
      <c r="S535" s="1">
        <f>(Table2[[#This Row],[Close Price]]-Table2[[#This Row],[20D EMA]])/Table2[[#This Row],[20D EMA]]</f>
        <v>-8.0360465388608845E-2</v>
      </c>
      <c r="T535" s="1">
        <f>(Table2[[#This Row],[Close Price]]-Table2[[#This Row],[50D EMA]])/Table2[[#This Row],[50D EMA]]</f>
        <v>-0.12435311768482381</v>
      </c>
      <c r="U535" s="1">
        <f>(Table2[[#This Row],[Close Price]]-Table2[[#This Row],[200D EMA]])/Table2[[#This Row],[200D EMA]]</f>
        <v>-0.11742328561755318</v>
      </c>
      <c r="V535">
        <v>1.3640135722059601</v>
      </c>
      <c r="W535">
        <v>3520.6</v>
      </c>
      <c r="X535">
        <v>3630.1</v>
      </c>
      <c r="Y535">
        <v>3520.6</v>
      </c>
      <c r="Z535">
        <v>3658.15</v>
      </c>
      <c r="AA535">
        <v>3520.6</v>
      </c>
      <c r="AB535">
        <v>3870</v>
      </c>
      <c r="AC535" s="1">
        <f>(Table2[[#This Row],[Close Price]]/Table2[[#This Row],[Day Low]])-1</f>
        <v>3.8061694029427606E-3</v>
      </c>
      <c r="AD535" s="1">
        <f>(Table2[[#This Row],[Day High]]/Table2[[#This Row],[Close Price]])-1</f>
        <v>2.7192982456140324E-2</v>
      </c>
      <c r="AE535" s="1">
        <f>(Table2[[#This Row],[Close Price]]/Table2[[#This Row],[Current Week Low]])-1</f>
        <v>3.8061694029427606E-3</v>
      </c>
      <c r="AF535" s="1">
        <f>(Table2[[#This Row],[Current Week High]]/Table2[[#This Row],[Close Price]])-1</f>
        <v>3.5130164119977492E-2</v>
      </c>
      <c r="AG535" s="1">
        <f>(Table2[[#This Row],[Close Price]]/Table2[[#This Row],[Current Month Low]])-1</f>
        <v>3.8061694029427606E-3</v>
      </c>
      <c r="AH535" s="1">
        <f>(Table2[[#This Row],[Current Month High]]/Table2[[#This Row],[Close Price]])-1</f>
        <v>9.5076400679117157E-2</v>
      </c>
      <c r="AI535">
        <v>40.066496887379699</v>
      </c>
      <c r="AJ535">
        <v>3.8007401750572698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-0.11</v>
      </c>
      <c r="AM535" t="s">
        <v>3181</v>
      </c>
      <c r="AN535">
        <v>-9.33</v>
      </c>
      <c r="AO535" t="s">
        <v>3181</v>
      </c>
      <c r="AP535">
        <v>7.1234578089188996E-2</v>
      </c>
      <c r="AQ535">
        <f>(Table2[[#This Row],[Sharpe Ratio]]-AVERAGE(Table2[Sharpe Ratio]))/_xlfn.STDEV.P(Table2[Sharpe Ratio])</f>
        <v>0.16062852014625831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597</v>
      </c>
      <c r="AT535">
        <f>_xlfn.RANK.AVG(Table2[[#This Row],[6M Return vs Nifty Z-Score]],Table2[6M Return vs Nifty Z-Score])</f>
        <v>564</v>
      </c>
      <c r="AU535">
        <f>_xlfn.RANK.AVG(Table2[[#This Row],[Sharpe Ratio Z-Score]],Table2[Sharpe Ratio Z-Score])</f>
        <v>299</v>
      </c>
      <c r="AV535">
        <f>(Table2[[#This Row],[Rank 1Y]]+Table2[[#This Row],[Rank 6M]]+Table2[[#This Row],[Rank Sharpe]])/3</f>
        <v>486.66666666666669</v>
      </c>
    </row>
    <row r="536" spans="1:48" x14ac:dyDescent="0.3">
      <c r="A536" t="s">
        <v>848</v>
      </c>
      <c r="B536" t="s">
        <v>849</v>
      </c>
      <c r="C536" t="s">
        <v>3135</v>
      </c>
      <c r="D536" t="s">
        <v>213</v>
      </c>
      <c r="E536">
        <v>17985.570293569999</v>
      </c>
      <c r="F536">
        <v>474.1</v>
      </c>
      <c r="G536">
        <v>-22.297864519329799</v>
      </c>
      <c r="H536">
        <f>(Table2[[#This Row],[1Y Return vs Nifty]]-AVERAGE(Table2[1Y Return vs Nifty]))/_xlfn.STDEV.P(Table2[1Y Return vs Nifty])</f>
        <v>-0.76648209650638954</v>
      </c>
      <c r="I536">
        <v>-7.9211632945533497</v>
      </c>
      <c r="J536">
        <f>(Table2[[#This Row],[1M Return vs Nifty]]-AVERAGE(Table2[1M Return vs Nifty]))/_xlfn.STDEV.P(Table2[1M Return vs Nifty])</f>
        <v>-0.75897626232215365</v>
      </c>
      <c r="K536">
        <v>-10.3045156638797</v>
      </c>
      <c r="L536">
        <f>(Table2[[#This Row],[6M Return vs Nifty]]-AVERAGE(Table2[6M Return vs Nifty]))/_xlfn.STDEV.P(Table2[6M Return vs Nifty])</f>
        <v>-0.54752867425627882</v>
      </c>
      <c r="M536">
        <v>-2.1133419115658398</v>
      </c>
      <c r="N536">
        <f>(Table2[[#This Row],[1W Return vs Nifty]]-AVERAGE(Table2[1W Return vs Nifty]))/_xlfn.STDEV.P(Table2[1W Return vs Nifty])</f>
        <v>-0.67832697972518929</v>
      </c>
      <c r="O536">
        <v>501.78</v>
      </c>
      <c r="P536">
        <v>525.822757334583</v>
      </c>
      <c r="Q536">
        <v>525.04446160789496</v>
      </c>
      <c r="R536">
        <v>28.6780472872105</v>
      </c>
      <c r="S536" s="1">
        <f>(Table2[[#This Row],[Close Price]]-Table2[[#This Row],[20D EMA]])/Table2[[#This Row],[20D EMA]]</f>
        <v>-5.5163617521622924E-2</v>
      </c>
      <c r="T536" s="1">
        <f>(Table2[[#This Row],[Close Price]]-Table2[[#This Row],[50D EMA]])/Table2[[#This Row],[50D EMA]]</f>
        <v>-9.8365383797323167E-2</v>
      </c>
      <c r="U536" s="1">
        <f>(Table2[[#This Row],[Close Price]]-Table2[[#This Row],[200D EMA]])/Table2[[#This Row],[200D EMA]]</f>
        <v>-9.7028852474479468E-2</v>
      </c>
      <c r="V536">
        <v>0.69160612924880804</v>
      </c>
      <c r="W536">
        <v>470.3</v>
      </c>
      <c r="X536">
        <v>480.45</v>
      </c>
      <c r="Y536">
        <v>470.3</v>
      </c>
      <c r="Z536">
        <v>480.65</v>
      </c>
      <c r="AA536">
        <v>470.3</v>
      </c>
      <c r="AB536">
        <v>511.25</v>
      </c>
      <c r="AC536" s="1">
        <f>(Table2[[#This Row],[Close Price]]/Table2[[#This Row],[Day Low]])-1</f>
        <v>8.0799489687433113E-3</v>
      </c>
      <c r="AD536" s="1">
        <f>(Table2[[#This Row],[Day High]]/Table2[[#This Row],[Close Price]])-1</f>
        <v>1.3393798776629273E-2</v>
      </c>
      <c r="AE536" s="1">
        <f>(Table2[[#This Row],[Close Price]]/Table2[[#This Row],[Current Week Low]])-1</f>
        <v>8.0799489687433113E-3</v>
      </c>
      <c r="AF536" s="1">
        <f>(Table2[[#This Row],[Current Week High]]/Table2[[#This Row],[Close Price]])-1</f>
        <v>1.3815650706601845E-2</v>
      </c>
      <c r="AG536" s="1">
        <f>(Table2[[#This Row],[Close Price]]/Table2[[#This Row],[Current Month Low]])-1</f>
        <v>8.0799489687433113E-3</v>
      </c>
      <c r="AH536" s="1">
        <f>(Table2[[#This Row],[Current Month High]]/Table2[[#This Row],[Close Price]])-1</f>
        <v>7.8358995992406699E-2</v>
      </c>
      <c r="AI536">
        <v>31.280320607466699</v>
      </c>
      <c r="AJ536">
        <v>16.543756145526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-0.08</v>
      </c>
      <c r="AM536" t="s">
        <v>3181</v>
      </c>
      <c r="AN536">
        <v>-4.42</v>
      </c>
      <c r="AO536" t="s">
        <v>3181</v>
      </c>
      <c r="AP536">
        <v>5.4807512520630999E-2</v>
      </c>
      <c r="AQ536">
        <f>(Table2[[#This Row],[Sharpe Ratio]]-AVERAGE(Table2[Sharpe Ratio]))/_xlfn.STDEV.P(Table2[Sharpe Ratio])</f>
        <v>-3.3127092437482408E-2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591</v>
      </c>
      <c r="AT536">
        <f>_xlfn.RANK.AVG(Table2[[#This Row],[6M Return vs Nifty Z-Score]],Table2[6M Return vs Nifty Z-Score])</f>
        <v>502</v>
      </c>
      <c r="AU536">
        <f>_xlfn.RANK.AVG(Table2[[#This Row],[Sharpe Ratio Z-Score]],Table2[Sharpe Ratio Z-Score])</f>
        <v>367</v>
      </c>
      <c r="AV536">
        <f>(Table2[[#This Row],[Rank 1Y]]+Table2[[#This Row],[Rank 6M]]+Table2[[#This Row],[Rank Sharpe]])/3</f>
        <v>486.66666666666669</v>
      </c>
    </row>
    <row r="537" spans="1:48" x14ac:dyDescent="0.3">
      <c r="A537" t="s">
        <v>1370</v>
      </c>
      <c r="B537" t="s">
        <v>1371</v>
      </c>
      <c r="C537" t="s">
        <v>3132</v>
      </c>
      <c r="D537" t="s">
        <v>48</v>
      </c>
      <c r="E537">
        <v>7995.4996780000001</v>
      </c>
      <c r="F537">
        <v>284.3</v>
      </c>
      <c r="G537">
        <v>-16.182385326267202</v>
      </c>
      <c r="H537">
        <f>(Table2[[#This Row],[1Y Return vs Nifty]]-AVERAGE(Table2[1Y Return vs Nifty]))/_xlfn.STDEV.P(Table2[1Y Return vs Nifty])</f>
        <v>-0.64971302406462972</v>
      </c>
      <c r="I537">
        <v>-6.97454893330484</v>
      </c>
      <c r="J537">
        <f>(Table2[[#This Row],[1M Return vs Nifty]]-AVERAGE(Table2[1M Return vs Nifty]))/_xlfn.STDEV.P(Table2[1M Return vs Nifty])</f>
        <v>-0.65426563216486766</v>
      </c>
      <c r="K537">
        <v>7.3972451051974399</v>
      </c>
      <c r="L537">
        <f>(Table2[[#This Row],[6M Return vs Nifty]]-AVERAGE(Table2[6M Return vs Nifty]))/_xlfn.STDEV.P(Table2[6M Return vs Nifty])</f>
        <v>4.8374616309932818E-2</v>
      </c>
      <c r="M537">
        <v>0.60999352682701702</v>
      </c>
      <c r="N537">
        <f>(Table2[[#This Row],[1W Return vs Nifty]]-AVERAGE(Table2[1W Return vs Nifty]))/_xlfn.STDEV.P(Table2[1W Return vs Nifty])</f>
        <v>-0.12302969639697026</v>
      </c>
      <c r="O537">
        <v>297.41000000000003</v>
      </c>
      <c r="P537">
        <v>313.01115775945101</v>
      </c>
      <c r="Q537">
        <v>310.74653417786499</v>
      </c>
      <c r="R537">
        <v>37.138811484850699</v>
      </c>
      <c r="S537" s="1">
        <f>(Table2[[#This Row],[Close Price]]-Table2[[#This Row],[20D EMA]])/Table2[[#This Row],[20D EMA]]</f>
        <v>-4.4080562186880105E-2</v>
      </c>
      <c r="T537" s="1">
        <f>(Table2[[#This Row],[Close Price]]-Table2[[#This Row],[50D EMA]])/Table2[[#This Row],[50D EMA]]</f>
        <v>-9.1725668710875521E-2</v>
      </c>
      <c r="U537" s="1">
        <f>(Table2[[#This Row],[Close Price]]-Table2[[#This Row],[200D EMA]])/Table2[[#This Row],[200D EMA]]</f>
        <v>-8.510644936985047E-2</v>
      </c>
      <c r="V537">
        <v>0.562829755220009</v>
      </c>
      <c r="W537">
        <v>282.64999999999998</v>
      </c>
      <c r="X537">
        <v>289.8</v>
      </c>
      <c r="Y537">
        <v>281.14999999999998</v>
      </c>
      <c r="Z537">
        <v>290.8</v>
      </c>
      <c r="AA537">
        <v>281.14999999999998</v>
      </c>
      <c r="AB537">
        <v>304.5</v>
      </c>
      <c r="AC537" s="1">
        <f>(Table2[[#This Row],[Close Price]]/Table2[[#This Row],[Day Low]])-1</f>
        <v>5.8376083495490505E-3</v>
      </c>
      <c r="AD537" s="1">
        <f>(Table2[[#This Row],[Day High]]/Table2[[#This Row],[Close Price]])-1</f>
        <v>1.9345761519521609E-2</v>
      </c>
      <c r="AE537" s="1">
        <f>(Table2[[#This Row],[Close Price]]/Table2[[#This Row],[Current Week Low]])-1</f>
        <v>1.1203983638627291E-2</v>
      </c>
      <c r="AF537" s="1">
        <f>(Table2[[#This Row],[Current Week High]]/Table2[[#This Row],[Close Price]])-1</f>
        <v>2.2863172704889134E-2</v>
      </c>
      <c r="AG537" s="1">
        <f>(Table2[[#This Row],[Close Price]]/Table2[[#This Row],[Current Month Low]])-1</f>
        <v>1.1203983638627291E-2</v>
      </c>
      <c r="AH537" s="1">
        <f>(Table2[[#This Row],[Current Month High]]/Table2[[#This Row],[Close Price]])-1</f>
        <v>7.1051705944424892E-2</v>
      </c>
      <c r="AI537">
        <v>46.113260640168797</v>
      </c>
      <c r="AJ537">
        <v>20.084477296726501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-7.0000000000000007E-2</v>
      </c>
      <c r="AM537" t="s">
        <v>3181</v>
      </c>
      <c r="AN537">
        <v>2.27</v>
      </c>
      <c r="AO537" t="s">
        <v>3180</v>
      </c>
      <c r="AP537">
        <v>-2.2798038970968999E-2</v>
      </c>
      <c r="AQ537">
        <f>(Table2[[#This Row],[Sharpe Ratio]]-AVERAGE(Table2[Sharpe Ratio]))/_xlfn.STDEV.P(Table2[Sharpe Ratio])</f>
        <v>-0.9484768916088222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565</v>
      </c>
      <c r="AT537">
        <f>_xlfn.RANK.AVG(Table2[[#This Row],[6M Return vs Nifty Z-Score]],Table2[6M Return vs Nifty Z-Score])</f>
        <v>289</v>
      </c>
      <c r="AU537">
        <f>_xlfn.RANK.AVG(Table2[[#This Row],[Sharpe Ratio Z-Score]],Table2[Sharpe Ratio Z-Score])</f>
        <v>609</v>
      </c>
      <c r="AV537">
        <f>(Table2[[#This Row],[Rank 1Y]]+Table2[[#This Row],[Rank 6M]]+Table2[[#This Row],[Rank Sharpe]])/3</f>
        <v>487.66666666666669</v>
      </c>
    </row>
    <row r="538" spans="1:48" x14ac:dyDescent="0.3">
      <c r="A538" t="s">
        <v>1204</v>
      </c>
      <c r="B538" t="s">
        <v>1205</v>
      </c>
      <c r="C538" t="s">
        <v>3141</v>
      </c>
      <c r="D538" t="s">
        <v>238</v>
      </c>
      <c r="E538">
        <v>9630.7342251490008</v>
      </c>
      <c r="F538">
        <v>121.63</v>
      </c>
      <c r="G538">
        <v>-17.1481876790161</v>
      </c>
      <c r="H538">
        <f>(Table2[[#This Row],[1Y Return vs Nifty]]-AVERAGE(Table2[1Y Return vs Nifty]))/_xlfn.STDEV.P(Table2[1Y Return vs Nifty])</f>
        <v>-0.66815407199109333</v>
      </c>
      <c r="I538">
        <v>2.28309253821809</v>
      </c>
      <c r="J538">
        <f>(Table2[[#This Row],[1M Return vs Nifty]]-AVERAGE(Table2[1M Return vs Nifty]))/_xlfn.STDEV.P(Table2[1M Return vs Nifty])</f>
        <v>0.36977701068587426</v>
      </c>
      <c r="K538">
        <v>-21.565720678544999</v>
      </c>
      <c r="L538">
        <f>(Table2[[#This Row],[6M Return vs Nifty]]-AVERAGE(Table2[6M Return vs Nifty]))/_xlfn.STDEV.P(Table2[6M Return vs Nifty])</f>
        <v>-0.9266202918371903</v>
      </c>
      <c r="M538">
        <v>7.5186168470148003</v>
      </c>
      <c r="N538">
        <f>(Table2[[#This Row],[1W Return vs Nifty]]-AVERAGE(Table2[1W Return vs Nifty]))/_xlfn.STDEV.P(Table2[1W Return vs Nifty])</f>
        <v>1.2856619055094869</v>
      </c>
      <c r="O538">
        <v>119.79</v>
      </c>
      <c r="P538">
        <v>123.072443406735</v>
      </c>
      <c r="Q538">
        <v>128.61808660000099</v>
      </c>
      <c r="R538">
        <v>58.2904942551964</v>
      </c>
      <c r="S538" s="1">
        <f>(Table2[[#This Row],[Close Price]]-Table2[[#This Row],[20D EMA]])/Table2[[#This Row],[20D EMA]]</f>
        <v>1.5360213707321055E-2</v>
      </c>
      <c r="T538" s="1">
        <f>(Table2[[#This Row],[Close Price]]-Table2[[#This Row],[50D EMA]])/Table2[[#This Row],[50D EMA]]</f>
        <v>-1.1720279266480159E-2</v>
      </c>
      <c r="U538" s="1">
        <f>(Table2[[#This Row],[Close Price]]-Table2[[#This Row],[200D EMA]])/Table2[[#This Row],[200D EMA]]</f>
        <v>-5.433206778867556E-2</v>
      </c>
      <c r="V538">
        <v>0.82258519709885802</v>
      </c>
      <c r="W538">
        <v>120.71</v>
      </c>
      <c r="X538">
        <v>125.35</v>
      </c>
      <c r="Y538">
        <v>120.7</v>
      </c>
      <c r="Z538">
        <v>125.35</v>
      </c>
      <c r="AA538">
        <v>115.4</v>
      </c>
      <c r="AB538">
        <v>125.35</v>
      </c>
      <c r="AC538" s="1">
        <f>(Table2[[#This Row],[Close Price]]/Table2[[#This Row],[Day Low]])-1</f>
        <v>7.6215723635157939E-3</v>
      </c>
      <c r="AD538" s="1">
        <f>(Table2[[#This Row],[Day High]]/Table2[[#This Row],[Close Price]])-1</f>
        <v>3.0584559730329586E-2</v>
      </c>
      <c r="AE538" s="1">
        <f>(Table2[[#This Row],[Close Price]]/Table2[[#This Row],[Current Week Low]])-1</f>
        <v>7.7050538525269552E-3</v>
      </c>
      <c r="AF538" s="1">
        <f>(Table2[[#This Row],[Current Week High]]/Table2[[#This Row],[Close Price]])-1</f>
        <v>3.0584559730329586E-2</v>
      </c>
      <c r="AG538" s="1">
        <f>(Table2[[#This Row],[Close Price]]/Table2[[#This Row],[Current Month Low]])-1</f>
        <v>5.3986135181975703E-2</v>
      </c>
      <c r="AH538" s="1">
        <f>(Table2[[#This Row],[Current Month High]]/Table2[[#This Row],[Close Price]])-1</f>
        <v>3.0584559730329586E-2</v>
      </c>
      <c r="AI538">
        <v>29.902162295486299</v>
      </c>
      <c r="AJ538">
        <v>8.7924865831842496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-0.08</v>
      </c>
      <c r="AM538" t="s">
        <v>3181</v>
      </c>
      <c r="AN538">
        <v>6.14</v>
      </c>
      <c r="AO538" t="s">
        <v>3180</v>
      </c>
      <c r="AP538">
        <v>9.3936586361030999E-2</v>
      </c>
      <c r="AQ538">
        <f>(Table2[[#This Row],[Sharpe Ratio]]-AVERAGE(Table2[Sharpe Ratio]))/_xlfn.STDEV.P(Table2[Sharpe Ratio])</f>
        <v>0.42839646088005906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570</v>
      </c>
      <c r="AT538">
        <f>_xlfn.RANK.AVG(Table2[[#This Row],[6M Return vs Nifty Z-Score]],Table2[6M Return vs Nifty Z-Score])</f>
        <v>656</v>
      </c>
      <c r="AU538">
        <f>_xlfn.RANK.AVG(Table2[[#This Row],[Sharpe Ratio Z-Score]],Table2[Sharpe Ratio Z-Score])</f>
        <v>238</v>
      </c>
      <c r="AV538">
        <f>(Table2[[#This Row],[Rank 1Y]]+Table2[[#This Row],[Rank 6M]]+Table2[[#This Row],[Rank Sharpe]])/3</f>
        <v>488</v>
      </c>
    </row>
    <row r="539" spans="1:48" x14ac:dyDescent="0.3">
      <c r="A539" t="s">
        <v>1867</v>
      </c>
      <c r="B539" t="s">
        <v>1868</v>
      </c>
      <c r="C539" t="s">
        <v>3132</v>
      </c>
      <c r="D539" t="s">
        <v>48</v>
      </c>
      <c r="E539">
        <v>3955.6811972999999</v>
      </c>
      <c r="F539">
        <v>49</v>
      </c>
      <c r="G539">
        <v>-19.269539904334302</v>
      </c>
      <c r="H539">
        <f>(Table2[[#This Row],[1Y Return vs Nifty]]-AVERAGE(Table2[1Y Return vs Nifty]))/_xlfn.STDEV.P(Table2[1Y Return vs Nifty])</f>
        <v>-0.70865921048517411</v>
      </c>
      <c r="I539">
        <v>-4.0966531072499501</v>
      </c>
      <c r="J539">
        <f>(Table2[[#This Row],[1M Return vs Nifty]]-AVERAGE(Table2[1M Return vs Nifty]))/_xlfn.STDEV.P(Table2[1M Return vs Nifty])</f>
        <v>-0.33592450212350766</v>
      </c>
      <c r="K539">
        <v>-19.841774913826299</v>
      </c>
      <c r="L539">
        <f>(Table2[[#This Row],[6M Return vs Nifty]]-AVERAGE(Table2[6M Return vs Nifty]))/_xlfn.STDEV.P(Table2[6M Return vs Nifty])</f>
        <v>-0.86858623706970439</v>
      </c>
      <c r="M539">
        <v>1.5418368788493599</v>
      </c>
      <c r="N539">
        <f>(Table2[[#This Row],[1W Return vs Nifty]]-AVERAGE(Table2[1W Return vs Nifty]))/_xlfn.STDEV.P(Table2[1W Return vs Nifty])</f>
        <v>6.6976306745571451E-2</v>
      </c>
      <c r="O539">
        <v>51.6</v>
      </c>
      <c r="P539">
        <v>53.854539841712302</v>
      </c>
      <c r="Q539">
        <v>56.294470745672001</v>
      </c>
      <c r="R539">
        <v>35.010602035795301</v>
      </c>
      <c r="S539" s="1">
        <f>(Table2[[#This Row],[Close Price]]-Table2[[#This Row],[20D EMA]])/Table2[[#This Row],[20D EMA]]</f>
        <v>-5.0387596899224833E-2</v>
      </c>
      <c r="T539" s="1">
        <f>(Table2[[#This Row],[Close Price]]-Table2[[#This Row],[50D EMA]])/Table2[[#This Row],[50D EMA]]</f>
        <v>-9.0141701256395923E-2</v>
      </c>
      <c r="U539" s="1">
        <f>(Table2[[#This Row],[Close Price]]-Table2[[#This Row],[200D EMA]])/Table2[[#This Row],[200D EMA]]</f>
        <v>-0.12957703747899274</v>
      </c>
      <c r="V539">
        <v>0.49589400455077498</v>
      </c>
      <c r="W539">
        <v>48.6</v>
      </c>
      <c r="X539">
        <v>50.97</v>
      </c>
      <c r="Y539">
        <v>48.6</v>
      </c>
      <c r="Z539">
        <v>51.2</v>
      </c>
      <c r="AA539">
        <v>48.6</v>
      </c>
      <c r="AB539">
        <v>53.25</v>
      </c>
      <c r="AC539" s="1">
        <f>(Table2[[#This Row],[Close Price]]/Table2[[#This Row],[Day Low]])-1</f>
        <v>8.2304526748970819E-3</v>
      </c>
      <c r="AD539" s="1">
        <f>(Table2[[#This Row],[Day High]]/Table2[[#This Row],[Close Price]])-1</f>
        <v>4.0204081632652988E-2</v>
      </c>
      <c r="AE539" s="1">
        <f>(Table2[[#This Row],[Close Price]]/Table2[[#This Row],[Current Week Low]])-1</f>
        <v>8.2304526748970819E-3</v>
      </c>
      <c r="AF539" s="1">
        <f>(Table2[[#This Row],[Current Week High]]/Table2[[#This Row],[Close Price]])-1</f>
        <v>4.4897959183673564E-2</v>
      </c>
      <c r="AG539" s="1">
        <f>(Table2[[#This Row],[Close Price]]/Table2[[#This Row],[Current Month Low]])-1</f>
        <v>8.2304526748970819E-3</v>
      </c>
      <c r="AH539" s="1">
        <f>(Table2[[#This Row],[Current Month High]]/Table2[[#This Row],[Close Price]])-1</f>
        <v>8.6734693877551061E-2</v>
      </c>
      <c r="AI539">
        <v>61.224489795918302</v>
      </c>
      <c r="AJ539">
        <v>5.9459459459459501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-0.01</v>
      </c>
      <c r="AM539" t="s">
        <v>3181</v>
      </c>
      <c r="AN539">
        <v>2.85</v>
      </c>
      <c r="AO539" t="s">
        <v>3180</v>
      </c>
      <c r="AP539">
        <v>8.6959514282406003E-2</v>
      </c>
      <c r="AQ539">
        <f>(Table2[[#This Row],[Sharpe Ratio]]-AVERAGE(Table2[Sharpe Ratio]))/_xlfn.STDEV.P(Table2[Sharpe Ratio])</f>
        <v>0.34610258623805462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581</v>
      </c>
      <c r="AT539">
        <f>_xlfn.RANK.AVG(Table2[[#This Row],[6M Return vs Nifty Z-Score]],Table2[6M Return vs Nifty Z-Score])</f>
        <v>627</v>
      </c>
      <c r="AU539">
        <f>_xlfn.RANK.AVG(Table2[[#This Row],[Sharpe Ratio Z-Score]],Table2[Sharpe Ratio Z-Score])</f>
        <v>256</v>
      </c>
      <c r="AV539">
        <f>(Table2[[#This Row],[Rank 1Y]]+Table2[[#This Row],[Rank 6M]]+Table2[[#This Row],[Rank Sharpe]])/3</f>
        <v>488</v>
      </c>
    </row>
    <row r="540" spans="1:48" x14ac:dyDescent="0.3">
      <c r="A540" t="s">
        <v>581</v>
      </c>
      <c r="B540" t="s">
        <v>582</v>
      </c>
      <c r="C540" t="s">
        <v>3129</v>
      </c>
      <c r="D540" t="s">
        <v>54</v>
      </c>
      <c r="E540">
        <v>32766.796222000001</v>
      </c>
      <c r="F540">
        <v>265.39999999999998</v>
      </c>
      <c r="G540">
        <v>-24.7633651680223</v>
      </c>
      <c r="H540">
        <f>(Table2[[#This Row],[1Y Return vs Nifty]]-AVERAGE(Table2[1Y Return vs Nifty]))/_xlfn.STDEV.P(Table2[1Y Return vs Nifty])</f>
        <v>-0.81355841134022422</v>
      </c>
      <c r="I540">
        <v>-1.5200938669344499</v>
      </c>
      <c r="J540">
        <f>(Table2[[#This Row],[1M Return vs Nifty]]-AVERAGE(Table2[1M Return vs Nifty]))/_xlfn.STDEV.P(Table2[1M Return vs Nifty])</f>
        <v>-5.0915999468658477E-2</v>
      </c>
      <c r="K540">
        <v>-7.6638359263676099</v>
      </c>
      <c r="L540">
        <f>(Table2[[#This Row],[6M Return vs Nifty]]-AVERAGE(Table2[6M Return vs Nifty]))/_xlfn.STDEV.P(Table2[6M Return vs Nifty])</f>
        <v>-0.45863414193021507</v>
      </c>
      <c r="M540">
        <v>-9.5997245189491896E-3</v>
      </c>
      <c r="N540">
        <f>(Table2[[#This Row],[1W Return vs Nifty]]-AVERAGE(Table2[1W Return vs Nifty]))/_xlfn.STDEV.P(Table2[1W Return vs Nifty])</f>
        <v>-0.2493668506051773</v>
      </c>
      <c r="O540">
        <v>278.08</v>
      </c>
      <c r="P540">
        <v>290.40361913386897</v>
      </c>
      <c r="Q540">
        <v>291.22989838862998</v>
      </c>
      <c r="R540">
        <v>32.222314007270199</v>
      </c>
      <c r="S540" s="1">
        <f>(Table2[[#This Row],[Close Price]]-Table2[[#This Row],[20D EMA]])/Table2[[#This Row],[20D EMA]]</f>
        <v>-4.5598388952819362E-2</v>
      </c>
      <c r="T540" s="1">
        <f>(Table2[[#This Row],[Close Price]]-Table2[[#This Row],[50D EMA]])/Table2[[#This Row],[50D EMA]]</f>
        <v>-8.6099543829524172E-2</v>
      </c>
      <c r="U540" s="1">
        <f>(Table2[[#This Row],[Close Price]]-Table2[[#This Row],[200D EMA]])/Table2[[#This Row],[200D EMA]]</f>
        <v>-8.8692467811671755E-2</v>
      </c>
      <c r="V540">
        <v>0.43094934222286901</v>
      </c>
      <c r="W540">
        <v>263.89999999999998</v>
      </c>
      <c r="X540">
        <v>271.64999999999998</v>
      </c>
      <c r="Y540">
        <v>263.89999999999998</v>
      </c>
      <c r="Z540">
        <v>275.35000000000002</v>
      </c>
      <c r="AA540">
        <v>263.89999999999998</v>
      </c>
      <c r="AB540">
        <v>280</v>
      </c>
      <c r="AC540" s="1">
        <f>(Table2[[#This Row],[Close Price]]/Table2[[#This Row],[Day Low]])-1</f>
        <v>5.6839712012126675E-3</v>
      </c>
      <c r="AD540" s="1">
        <f>(Table2[[#This Row],[Day High]]/Table2[[#This Row],[Close Price]])-1</f>
        <v>2.3549359457422758E-2</v>
      </c>
      <c r="AE540" s="1">
        <f>(Table2[[#This Row],[Close Price]]/Table2[[#This Row],[Current Week Low]])-1</f>
        <v>5.6839712012126675E-3</v>
      </c>
      <c r="AF540" s="1">
        <f>(Table2[[#This Row],[Current Week High]]/Table2[[#This Row],[Close Price]])-1</f>
        <v>3.7490580256217099E-2</v>
      </c>
      <c r="AG540" s="1">
        <f>(Table2[[#This Row],[Close Price]]/Table2[[#This Row],[Current Month Low]])-1</f>
        <v>5.6839712012126675E-3</v>
      </c>
      <c r="AH540" s="1">
        <f>(Table2[[#This Row],[Current Month High]]/Table2[[#This Row],[Close Price]])-1</f>
        <v>5.5011303692539704E-2</v>
      </c>
      <c r="AI540">
        <v>29.238884702336101</v>
      </c>
      <c r="AJ540">
        <v>7.7985377741673396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-0.16</v>
      </c>
      <c r="AM540" t="s">
        <v>3181</v>
      </c>
      <c r="AN540">
        <v>-1.06</v>
      </c>
      <c r="AO540" t="s">
        <v>3181</v>
      </c>
      <c r="AP540">
        <v>4.3471864461210999E-2</v>
      </c>
      <c r="AQ540">
        <f>(Table2[[#This Row],[Sharpe Ratio]]-AVERAGE(Table2[Sharpe Ratio]))/_xlfn.STDEV.P(Table2[Sharpe Ratio])</f>
        <v>-0.16682993940185439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606</v>
      </c>
      <c r="AT540">
        <f>_xlfn.RANK.AVG(Table2[[#This Row],[6M Return vs Nifty Z-Score]],Table2[6M Return vs Nifty Z-Score])</f>
        <v>465</v>
      </c>
      <c r="AU540">
        <f>_xlfn.RANK.AVG(Table2[[#This Row],[Sharpe Ratio Z-Score]],Table2[Sharpe Ratio Z-Score])</f>
        <v>395</v>
      </c>
      <c r="AV540">
        <f>(Table2[[#This Row],[Rank 1Y]]+Table2[[#This Row],[Rank 6M]]+Table2[[#This Row],[Rank Sharpe]])/3</f>
        <v>488.66666666666669</v>
      </c>
    </row>
    <row r="541" spans="1:48" x14ac:dyDescent="0.3">
      <c r="A541" t="s">
        <v>385</v>
      </c>
      <c r="B541" t="s">
        <v>386</v>
      </c>
      <c r="C541" t="s">
        <v>3139</v>
      </c>
      <c r="D541" t="s">
        <v>387</v>
      </c>
      <c r="E541">
        <v>58617.184295849998</v>
      </c>
      <c r="F541">
        <v>4614.55</v>
      </c>
      <c r="G541">
        <v>-14.828861402687201</v>
      </c>
      <c r="H541">
        <f>(Table2[[#This Row],[1Y Return vs Nifty]]-AVERAGE(Table2[1Y Return vs Nifty]))/_xlfn.STDEV.P(Table2[1Y Return vs Nifty])</f>
        <v>-0.62386881331766808</v>
      </c>
      <c r="I541">
        <v>-6.5743502810079901</v>
      </c>
      <c r="J541">
        <f>(Table2[[#This Row],[1M Return vs Nifty]]-AVERAGE(Table2[1M Return vs Nifty]))/_xlfn.STDEV.P(Table2[1M Return vs Nifty])</f>
        <v>-0.60999728511081464</v>
      </c>
      <c r="K541">
        <v>-21.135293076086299</v>
      </c>
      <c r="L541">
        <f>(Table2[[#This Row],[6M Return vs Nifty]]-AVERAGE(Table2[6M Return vs Nifty]))/_xlfn.STDEV.P(Table2[6M Return vs Nifty])</f>
        <v>-0.91213059061471491</v>
      </c>
      <c r="M541">
        <v>11.2295890126745</v>
      </c>
      <c r="N541">
        <f>(Table2[[#This Row],[1W Return vs Nifty]]-AVERAGE(Table2[1W Return vs Nifty]))/_xlfn.STDEV.P(Table2[1W Return vs Nifty])</f>
        <v>2.0423416494170397</v>
      </c>
      <c r="O541">
        <v>4645.76</v>
      </c>
      <c r="P541">
        <v>4917.7537263211498</v>
      </c>
      <c r="Q541">
        <v>4914.4142683548798</v>
      </c>
      <c r="R541">
        <v>52.765186645848502</v>
      </c>
      <c r="S541" s="1">
        <f>(Table2[[#This Row],[Close Price]]-Table2[[#This Row],[20D EMA]])/Table2[[#This Row],[20D EMA]]</f>
        <v>-6.7179535748725797E-3</v>
      </c>
      <c r="T541" s="1">
        <f>(Table2[[#This Row],[Close Price]]-Table2[[#This Row],[50D EMA]])/Table2[[#This Row],[50D EMA]]</f>
        <v>-6.1654922794999095E-2</v>
      </c>
      <c r="U541" s="1">
        <f>(Table2[[#This Row],[Close Price]]-Table2[[#This Row],[200D EMA]])/Table2[[#This Row],[200D EMA]]</f>
        <v>-6.1017295649204689E-2</v>
      </c>
      <c r="V541">
        <v>1.5283520692746899</v>
      </c>
      <c r="W541">
        <v>4600</v>
      </c>
      <c r="X541">
        <v>4674.3999999999996</v>
      </c>
      <c r="Y541">
        <v>4562</v>
      </c>
      <c r="Z541">
        <v>4781</v>
      </c>
      <c r="AA541">
        <v>4162.6000000000004</v>
      </c>
      <c r="AB541">
        <v>4781</v>
      </c>
      <c r="AC541" s="1">
        <f>(Table2[[#This Row],[Close Price]]/Table2[[#This Row],[Day Low]])-1</f>
        <v>3.1630434782610184E-3</v>
      </c>
      <c r="AD541" s="1">
        <f>(Table2[[#This Row],[Day High]]/Table2[[#This Row],[Close Price]])-1</f>
        <v>1.2969845380372824E-2</v>
      </c>
      <c r="AE541" s="1">
        <f>(Table2[[#This Row],[Close Price]]/Table2[[#This Row],[Current Week Low]])-1</f>
        <v>1.1519070583077662E-2</v>
      </c>
      <c r="AF541" s="1">
        <f>(Table2[[#This Row],[Current Week High]]/Table2[[#This Row],[Close Price]])-1</f>
        <v>3.6070689449675397E-2</v>
      </c>
      <c r="AG541" s="1">
        <f>(Table2[[#This Row],[Close Price]]/Table2[[#This Row],[Current Month Low]])-1</f>
        <v>0.10857396819295628</v>
      </c>
      <c r="AH541" s="1">
        <f>(Table2[[#This Row],[Current Month High]]/Table2[[#This Row],[Close Price]])-1</f>
        <v>3.6070689449675397E-2</v>
      </c>
      <c r="AI541">
        <v>39.991981883390501</v>
      </c>
      <c r="AJ541">
        <v>28.1463482366009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-0.08</v>
      </c>
      <c r="AM541" t="s">
        <v>3181</v>
      </c>
      <c r="AN541">
        <v>7.56</v>
      </c>
      <c r="AO541" t="s">
        <v>3180</v>
      </c>
      <c r="AP541">
        <v>8.3160576587228002E-2</v>
      </c>
      <c r="AQ541">
        <f>(Table2[[#This Row],[Sharpe Ratio]]-AVERAGE(Table2[Sharpe Ratio]))/_xlfn.STDEV.P(Table2[Sharpe Ratio])</f>
        <v>0.30129449210677323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547</v>
      </c>
      <c r="AT541">
        <f>_xlfn.RANK.AVG(Table2[[#This Row],[6M Return vs Nifty Z-Score]],Table2[6M Return vs Nifty Z-Score])</f>
        <v>651</v>
      </c>
      <c r="AU541">
        <f>_xlfn.RANK.AVG(Table2[[#This Row],[Sharpe Ratio Z-Score]],Table2[Sharpe Ratio Z-Score])</f>
        <v>269</v>
      </c>
      <c r="AV541">
        <f>(Table2[[#This Row],[Rank 1Y]]+Table2[[#This Row],[Rank 6M]]+Table2[[#This Row],[Rank Sharpe]])/3</f>
        <v>489</v>
      </c>
    </row>
    <row r="542" spans="1:48" x14ac:dyDescent="0.3">
      <c r="A542" t="s">
        <v>418</v>
      </c>
      <c r="B542" t="s">
        <v>419</v>
      </c>
      <c r="C542" t="s">
        <v>3135</v>
      </c>
      <c r="D542" t="s">
        <v>420</v>
      </c>
      <c r="E542">
        <v>53012.40642775</v>
      </c>
      <c r="F542">
        <v>2742.25</v>
      </c>
      <c r="G542">
        <v>-15.7182501816542</v>
      </c>
      <c r="H542">
        <f>(Table2[[#This Row],[1Y Return vs Nifty]]-AVERAGE(Table2[1Y Return vs Nifty]))/_xlfn.STDEV.P(Table2[1Y Return vs Nifty])</f>
        <v>-0.64085081905777386</v>
      </c>
      <c r="I542">
        <v>-4.4020562853014198</v>
      </c>
      <c r="J542">
        <f>(Table2[[#This Row],[1M Return vs Nifty]]-AVERAGE(Table2[1M Return vs Nifty]))/_xlfn.STDEV.P(Table2[1M Return vs Nifty])</f>
        <v>-0.36970695941015763</v>
      </c>
      <c r="K542">
        <v>2.6071261696733301</v>
      </c>
      <c r="L542">
        <f>(Table2[[#This Row],[6M Return vs Nifty]]-AVERAGE(Table2[6M Return vs Nifty]))/_xlfn.STDEV.P(Table2[6M Return vs Nifty])</f>
        <v>-0.11287757058374132</v>
      </c>
      <c r="M542">
        <v>0.845642889222464</v>
      </c>
      <c r="N542">
        <f>(Table2[[#This Row],[1W Return vs Nifty]]-AVERAGE(Table2[1W Return vs Nifty]))/_xlfn.STDEV.P(Table2[1W Return vs Nifty])</f>
        <v>-7.4979996418240699E-2</v>
      </c>
      <c r="O542">
        <v>2872.49</v>
      </c>
      <c r="P542">
        <v>2934.6879458964099</v>
      </c>
      <c r="Q542">
        <v>2835.4090814804899</v>
      </c>
      <c r="R542">
        <v>26.478741792614901</v>
      </c>
      <c r="S542" s="1">
        <f>(Table2[[#This Row],[Close Price]]-Table2[[#This Row],[20D EMA]])/Table2[[#This Row],[20D EMA]]</f>
        <v>-4.5340453752667473E-2</v>
      </c>
      <c r="T542" s="1">
        <f>(Table2[[#This Row],[Close Price]]-Table2[[#This Row],[50D EMA]])/Table2[[#This Row],[50D EMA]]</f>
        <v>-6.5573563337627414E-2</v>
      </c>
      <c r="U542" s="1">
        <f>(Table2[[#This Row],[Close Price]]-Table2[[#This Row],[200D EMA]])/Table2[[#This Row],[200D EMA]]</f>
        <v>-3.285560524192422E-2</v>
      </c>
      <c r="V542">
        <v>0.54783113779557402</v>
      </c>
      <c r="W542">
        <v>2730</v>
      </c>
      <c r="X542">
        <v>2823.15</v>
      </c>
      <c r="Y542">
        <v>2730</v>
      </c>
      <c r="Z542">
        <v>2877.95</v>
      </c>
      <c r="AA542">
        <v>2730</v>
      </c>
      <c r="AB542">
        <v>2893.3</v>
      </c>
      <c r="AC542" s="1">
        <f>(Table2[[#This Row],[Close Price]]/Table2[[#This Row],[Day Low]])-1</f>
        <v>4.4871794871794712E-3</v>
      </c>
      <c r="AD542" s="1">
        <f>(Table2[[#This Row],[Day High]]/Table2[[#This Row],[Close Price]])-1</f>
        <v>2.9501321907193123E-2</v>
      </c>
      <c r="AE542" s="1">
        <f>(Table2[[#This Row],[Close Price]]/Table2[[#This Row],[Current Week Low]])-1</f>
        <v>4.4871794871794712E-3</v>
      </c>
      <c r="AF542" s="1">
        <f>(Table2[[#This Row],[Current Week High]]/Table2[[#This Row],[Close Price]])-1</f>
        <v>4.9484912024797101E-2</v>
      </c>
      <c r="AG542" s="1">
        <f>(Table2[[#This Row],[Close Price]]/Table2[[#This Row],[Current Month Low]])-1</f>
        <v>4.4871794871794712E-3</v>
      </c>
      <c r="AH542" s="1">
        <f>(Table2[[#This Row],[Current Month High]]/Table2[[#This Row],[Close Price]])-1</f>
        <v>5.5082505242045832E-2</v>
      </c>
      <c r="AI542">
        <v>23.074117968821199</v>
      </c>
      <c r="AJ542">
        <v>25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7.0000000000000007E-2</v>
      </c>
      <c r="AM542" t="s">
        <v>3180</v>
      </c>
      <c r="AN542">
        <v>-5.69</v>
      </c>
      <c r="AO542" t="s">
        <v>3181</v>
      </c>
      <c r="AP542">
        <v>-1.48695183273E-3</v>
      </c>
      <c r="AQ542">
        <f>(Table2[[#This Row],[Sharpe Ratio]]-AVERAGE(Table2[Sharpe Ratio]))/_xlfn.STDEV.P(Table2[Sharpe Ratio])</f>
        <v>-0.69711472798549645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558</v>
      </c>
      <c r="AT542">
        <f>_xlfn.RANK.AVG(Table2[[#This Row],[6M Return vs Nifty Z-Score]],Table2[6M Return vs Nifty Z-Score])</f>
        <v>346</v>
      </c>
      <c r="AU542">
        <f>_xlfn.RANK.AVG(Table2[[#This Row],[Sharpe Ratio Z-Score]],Table2[Sharpe Ratio Z-Score])</f>
        <v>565</v>
      </c>
      <c r="AV542">
        <f>(Table2[[#This Row],[Rank 1Y]]+Table2[[#This Row],[Rank 6M]]+Table2[[#This Row],[Rank Sharpe]])/3</f>
        <v>489.66666666666669</v>
      </c>
    </row>
    <row r="543" spans="1:48" x14ac:dyDescent="0.3">
      <c r="A543" t="s">
        <v>1117</v>
      </c>
      <c r="B543" t="s">
        <v>1118</v>
      </c>
      <c r="C543" t="s">
        <v>3139</v>
      </c>
      <c r="D543" t="s">
        <v>1119</v>
      </c>
      <c r="E543">
        <v>10991.913667500001</v>
      </c>
      <c r="F543">
        <v>1211.05</v>
      </c>
      <c r="G543">
        <v>6.5229981129629504</v>
      </c>
      <c r="H543">
        <f>(Table2[[#This Row],[1Y Return vs Nifty]]-AVERAGE(Table2[1Y Return vs Nifty]))/_xlfn.STDEV.P(Table2[1Y Return vs Nifty])</f>
        <v>-0.21617601413726054</v>
      </c>
      <c r="I543">
        <v>4.7471125481590501</v>
      </c>
      <c r="J543">
        <f>(Table2[[#This Row],[1M Return vs Nifty]]-AVERAGE(Table2[1M Return vs Nifty]))/_xlfn.STDEV.P(Table2[1M Return vs Nifty])</f>
        <v>0.64233688144547962</v>
      </c>
      <c r="K543">
        <v>-14.0589583776651</v>
      </c>
      <c r="L543">
        <f>(Table2[[#This Row],[6M Return vs Nifty]]-AVERAGE(Table2[6M Return vs Nifty]))/_xlfn.STDEV.P(Table2[6M Return vs Nifty])</f>
        <v>-0.6739163707443776</v>
      </c>
      <c r="M543">
        <v>8.4684784655938206</v>
      </c>
      <c r="N543">
        <f>(Table2[[#This Row],[1W Return vs Nifty]]-AVERAGE(Table2[1W Return vs Nifty]))/_xlfn.STDEV.P(Table2[1W Return vs Nifty])</f>
        <v>1.4793418939893292</v>
      </c>
      <c r="O543">
        <v>1144.69</v>
      </c>
      <c r="P543">
        <v>1157.30150779721</v>
      </c>
      <c r="Q543">
        <v>1176.76686069165</v>
      </c>
      <c r="R543">
        <v>76.645836955120203</v>
      </c>
      <c r="S543" s="1">
        <f>(Table2[[#This Row],[Close Price]]-Table2[[#This Row],[20D EMA]])/Table2[[#This Row],[20D EMA]]</f>
        <v>5.7972027361119512E-2</v>
      </c>
      <c r="T543" s="1">
        <f>(Table2[[#This Row],[Close Price]]-Table2[[#This Row],[50D EMA]])/Table2[[#This Row],[50D EMA]]</f>
        <v>4.644294666572589E-2</v>
      </c>
      <c r="U543" s="1">
        <f>(Table2[[#This Row],[Close Price]]-Table2[[#This Row],[200D EMA]])/Table2[[#This Row],[200D EMA]]</f>
        <v>2.9133331718909816E-2</v>
      </c>
      <c r="V543">
        <v>1.1714332836588099</v>
      </c>
      <c r="W543">
        <v>1180.9000000000001</v>
      </c>
      <c r="X543">
        <v>1247</v>
      </c>
      <c r="Y543">
        <v>1174.05</v>
      </c>
      <c r="Z543">
        <v>1247</v>
      </c>
      <c r="AA543">
        <v>1103.4000000000001</v>
      </c>
      <c r="AB543">
        <v>1247</v>
      </c>
      <c r="AC543" s="1">
        <f>(Table2[[#This Row],[Close Price]]/Table2[[#This Row],[Day Low]])-1</f>
        <v>2.5531374375476146E-2</v>
      </c>
      <c r="AD543" s="1">
        <f>(Table2[[#This Row],[Day High]]/Table2[[#This Row],[Close Price]])-1</f>
        <v>2.9684984104702661E-2</v>
      </c>
      <c r="AE543" s="1">
        <f>(Table2[[#This Row],[Close Price]]/Table2[[#This Row],[Current Week Low]])-1</f>
        <v>3.1514841786976611E-2</v>
      </c>
      <c r="AF543" s="1">
        <f>(Table2[[#This Row],[Current Week High]]/Table2[[#This Row],[Close Price]])-1</f>
        <v>2.9684984104702661E-2</v>
      </c>
      <c r="AG543" s="1">
        <f>(Table2[[#This Row],[Close Price]]/Table2[[#This Row],[Current Month Low]])-1</f>
        <v>9.756208084103668E-2</v>
      </c>
      <c r="AH543" s="1">
        <f>(Table2[[#This Row],[Current Month High]]/Table2[[#This Row],[Close Price]])-1</f>
        <v>2.9684984104702661E-2</v>
      </c>
      <c r="AI543">
        <v>24.429214318153601</v>
      </c>
      <c r="AJ543">
        <v>51.088516000249498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0.12</v>
      </c>
      <c r="AM543" t="s">
        <v>3180</v>
      </c>
      <c r="AN543">
        <v>11.53</v>
      </c>
      <c r="AO543" t="s">
        <v>3180</v>
      </c>
      <c r="AQ543">
        <f>(Table2[[#This Row],[Sharpe Ratio]]-AVERAGE(Table2[Sharpe Ratio]))/_xlfn.STDEV.P(Table2[Sharpe Ratio])</f>
        <v>-0.67957627828303946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383</v>
      </c>
      <c r="AT543">
        <f>_xlfn.RANK.AVG(Table2[[#This Row],[6M Return vs Nifty Z-Score]],Table2[6M Return vs Nifty Z-Score])</f>
        <v>551</v>
      </c>
      <c r="AU543">
        <f>_xlfn.RANK.AVG(Table2[[#This Row],[Sharpe Ratio Z-Score]],Table2[Sharpe Ratio Z-Score])</f>
        <v>538</v>
      </c>
      <c r="AV543">
        <f>(Table2[[#This Row],[Rank 1Y]]+Table2[[#This Row],[Rank 6M]]+Table2[[#This Row],[Rank Sharpe]])/3</f>
        <v>490.66666666666669</v>
      </c>
    </row>
    <row r="544" spans="1:48" x14ac:dyDescent="0.3">
      <c r="A544" t="s">
        <v>446</v>
      </c>
      <c r="B544" t="s">
        <v>447</v>
      </c>
      <c r="C544" t="s">
        <v>3130</v>
      </c>
      <c r="D544" t="s">
        <v>27</v>
      </c>
      <c r="E544">
        <v>50150.025000000001</v>
      </c>
      <c r="F544">
        <v>1759.65</v>
      </c>
      <c r="G544">
        <v>-19.373311299552501</v>
      </c>
      <c r="H544">
        <f>(Table2[[#This Row],[1Y Return vs Nifty]]-AVERAGE(Table2[1Y Return vs Nifty]))/_xlfn.STDEV.P(Table2[1Y Return vs Nifty])</f>
        <v>-0.71064062341833578</v>
      </c>
      <c r="I544">
        <v>-5.8197716776104897</v>
      </c>
      <c r="J544">
        <f>(Table2[[#This Row],[1M Return vs Nifty]]-AVERAGE(Table2[1M Return vs Nifty]))/_xlfn.STDEV.P(Table2[1M Return vs Nifty])</f>
        <v>-0.52652886935516729</v>
      </c>
      <c r="K544">
        <v>-7.3457615237871696</v>
      </c>
      <c r="L544">
        <f>(Table2[[#This Row],[6M Return vs Nifty]]-AVERAGE(Table2[6M Return vs Nifty]))/_xlfn.STDEV.P(Table2[6M Return vs Nifty])</f>
        <v>-0.44792664307656016</v>
      </c>
      <c r="M544">
        <v>2.6803571880659098</v>
      </c>
      <c r="N544">
        <f>(Table2[[#This Row],[1W Return vs Nifty]]-AVERAGE(Table2[1W Return vs Nifty]))/_xlfn.STDEV.P(Table2[1W Return vs Nifty])</f>
        <v>0.29912443870505179</v>
      </c>
      <c r="O544">
        <v>1815.03</v>
      </c>
      <c r="P544">
        <v>1875.65739931999</v>
      </c>
      <c r="Q544">
        <v>1850.6682843936701</v>
      </c>
      <c r="R544">
        <v>36.211322193821999</v>
      </c>
      <c r="S544" s="1">
        <f>(Table2[[#This Row],[Close Price]]-Table2[[#This Row],[20D EMA]])/Table2[[#This Row],[20D EMA]]</f>
        <v>-3.0511892365415384E-2</v>
      </c>
      <c r="T544" s="1">
        <f>(Table2[[#This Row],[Close Price]]-Table2[[#This Row],[50D EMA]])/Table2[[#This Row],[50D EMA]]</f>
        <v>-6.1848927934305999E-2</v>
      </c>
      <c r="U544" s="1">
        <f>(Table2[[#This Row],[Close Price]]-Table2[[#This Row],[200D EMA]])/Table2[[#This Row],[200D EMA]]</f>
        <v>-4.918130664539383E-2</v>
      </c>
      <c r="V544">
        <v>0.597001959008998</v>
      </c>
      <c r="W544">
        <v>1753</v>
      </c>
      <c r="X544">
        <v>1794.85</v>
      </c>
      <c r="Y544">
        <v>1750.7</v>
      </c>
      <c r="Z544">
        <v>1794.85</v>
      </c>
      <c r="AA544">
        <v>1715.05</v>
      </c>
      <c r="AB544">
        <v>1829.1</v>
      </c>
      <c r="AC544" s="1">
        <f>(Table2[[#This Row],[Close Price]]/Table2[[#This Row],[Day Low]])-1</f>
        <v>3.793496862521506E-3</v>
      </c>
      <c r="AD544" s="1">
        <f>(Table2[[#This Row],[Day High]]/Table2[[#This Row],[Close Price]])-1</f>
        <v>2.0003978063819483E-2</v>
      </c>
      <c r="AE544" s="1">
        <f>(Table2[[#This Row],[Close Price]]/Table2[[#This Row],[Current Week Low]])-1</f>
        <v>5.1122408179584689E-3</v>
      </c>
      <c r="AF544" s="1">
        <f>(Table2[[#This Row],[Current Week High]]/Table2[[#This Row],[Close Price]])-1</f>
        <v>2.0003978063819483E-2</v>
      </c>
      <c r="AG544" s="1">
        <f>(Table2[[#This Row],[Close Price]]/Table2[[#This Row],[Current Month Low]])-1</f>
        <v>2.6005072738404245E-2</v>
      </c>
      <c r="AH544" s="1">
        <f>(Table2[[#This Row],[Current Month High]]/Table2[[#This Row],[Close Price]])-1</f>
        <v>3.9468076037848299E-2</v>
      </c>
      <c r="AI544">
        <v>23.604125820475598</v>
      </c>
      <c r="AJ544">
        <v>10.9804168900381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-0.09</v>
      </c>
      <c r="AM544" t="s">
        <v>3181</v>
      </c>
      <c r="AN544">
        <v>-1.01</v>
      </c>
      <c r="AO544" t="s">
        <v>3181</v>
      </c>
      <c r="AP544">
        <v>2.8281452613179998E-2</v>
      </c>
      <c r="AQ544">
        <f>(Table2[[#This Row],[Sharpe Ratio]]-AVERAGE(Table2[Sharpe Ratio]))/_xlfn.STDEV.P(Table2[Sharpe Ratio])</f>
        <v>-0.34599934374440505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582</v>
      </c>
      <c r="AT544">
        <f>_xlfn.RANK.AVG(Table2[[#This Row],[6M Return vs Nifty Z-Score]],Table2[6M Return vs Nifty Z-Score])</f>
        <v>460</v>
      </c>
      <c r="AU544">
        <f>_xlfn.RANK.AVG(Table2[[#This Row],[Sharpe Ratio Z-Score]],Table2[Sharpe Ratio Z-Score])</f>
        <v>431</v>
      </c>
      <c r="AV544">
        <f>(Table2[[#This Row],[Rank 1Y]]+Table2[[#This Row],[Rank 6M]]+Table2[[#This Row],[Rank Sharpe]])/3</f>
        <v>491</v>
      </c>
    </row>
    <row r="545" spans="1:48" x14ac:dyDescent="0.3">
      <c r="A545" t="s">
        <v>591</v>
      </c>
      <c r="B545" t="s">
        <v>592</v>
      </c>
      <c r="C545" t="s">
        <v>3137</v>
      </c>
      <c r="D545" t="s">
        <v>75</v>
      </c>
      <c r="E545">
        <v>31390.613310004999</v>
      </c>
      <c r="F545">
        <v>4062.55</v>
      </c>
      <c r="G545">
        <v>-6.0966757697198899</v>
      </c>
      <c r="H545">
        <f>(Table2[[#This Row],[1Y Return vs Nifty]]-AVERAGE(Table2[1Y Return vs Nifty]))/_xlfn.STDEV.P(Table2[1Y Return vs Nifty])</f>
        <v>-0.45713629987742221</v>
      </c>
      <c r="I545">
        <v>5.4438110150998698E-2</v>
      </c>
      <c r="J545">
        <f>(Table2[[#This Row],[1M Return vs Nifty]]-AVERAGE(Table2[1M Return vs Nifty]))/_xlfn.STDEV.P(Table2[1M Return vs Nifty])</f>
        <v>0.12325232321130167</v>
      </c>
      <c r="K545">
        <v>-5.0204493274274702</v>
      </c>
      <c r="L545">
        <f>(Table2[[#This Row],[6M Return vs Nifty]]-AVERAGE(Table2[6M Return vs Nifty]))/_xlfn.STDEV.P(Table2[6M Return vs Nifty])</f>
        <v>-0.36964848716423571</v>
      </c>
      <c r="M545">
        <v>-2.3915783093144301</v>
      </c>
      <c r="N545">
        <f>(Table2[[#This Row],[1W Return vs Nifty]]-AVERAGE(Table2[1W Return vs Nifty]))/_xlfn.STDEV.P(Table2[1W Return vs Nifty])</f>
        <v>-0.73506031988397658</v>
      </c>
      <c r="O545">
        <v>4217.33</v>
      </c>
      <c r="P545">
        <v>4325.1711157769896</v>
      </c>
      <c r="Q545">
        <v>4194.9310261177898</v>
      </c>
      <c r="R545">
        <v>29.911368356174901</v>
      </c>
      <c r="S545" s="1">
        <f>(Table2[[#This Row],[Close Price]]-Table2[[#This Row],[20D EMA]])/Table2[[#This Row],[20D EMA]]</f>
        <v>-3.6700945859109851E-2</v>
      </c>
      <c r="T545" s="1">
        <f>(Table2[[#This Row],[Close Price]]-Table2[[#This Row],[50D EMA]])/Table2[[#This Row],[50D EMA]]</f>
        <v>-6.0719242949492234E-2</v>
      </c>
      <c r="U545" s="1">
        <f>(Table2[[#This Row],[Close Price]]-Table2[[#This Row],[200D EMA]])/Table2[[#This Row],[200D EMA]]</f>
        <v>-3.1557378486935926E-2</v>
      </c>
      <c r="V545">
        <v>0.76029028929445497</v>
      </c>
      <c r="W545">
        <v>4039.2</v>
      </c>
      <c r="X545">
        <v>4128.3999999999996</v>
      </c>
      <c r="Y545">
        <v>4023.45</v>
      </c>
      <c r="Z545">
        <v>4128.3999999999996</v>
      </c>
      <c r="AA545">
        <v>4023.45</v>
      </c>
      <c r="AB545">
        <v>4350</v>
      </c>
      <c r="AC545" s="1">
        <f>(Table2[[#This Row],[Close Price]]/Table2[[#This Row],[Day Low]])-1</f>
        <v>5.7808476926124452E-3</v>
      </c>
      <c r="AD545" s="1">
        <f>(Table2[[#This Row],[Day High]]/Table2[[#This Row],[Close Price]])-1</f>
        <v>1.6209031273461072E-2</v>
      </c>
      <c r="AE545" s="1">
        <f>(Table2[[#This Row],[Close Price]]/Table2[[#This Row],[Current Week Low]])-1</f>
        <v>9.7180280604953762E-3</v>
      </c>
      <c r="AF545" s="1">
        <f>(Table2[[#This Row],[Current Week High]]/Table2[[#This Row],[Close Price]])-1</f>
        <v>1.6209031273461072E-2</v>
      </c>
      <c r="AG545" s="1">
        <f>(Table2[[#This Row],[Close Price]]/Table2[[#This Row],[Current Month Low]])-1</f>
        <v>9.7180280604953762E-3</v>
      </c>
      <c r="AH545" s="1">
        <f>(Table2[[#This Row],[Current Month High]]/Table2[[#This Row],[Close Price]])-1</f>
        <v>7.0756052233203137E-2</v>
      </c>
      <c r="AI545">
        <v>20.503132269141201</v>
      </c>
      <c r="AJ545">
        <v>19.026412551455401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0</v>
      </c>
      <c r="AM545" t="s">
        <v>3182</v>
      </c>
      <c r="AN545">
        <v>-1.03</v>
      </c>
      <c r="AO545" t="s">
        <v>3181</v>
      </c>
      <c r="AP545">
        <v>-4.9705476628669996E-3</v>
      </c>
      <c r="AQ545">
        <f>(Table2[[#This Row],[Sharpe Ratio]]-AVERAGE(Table2[Sharpe Ratio]))/_xlfn.STDEV.P(Table2[Sharpe Ratio])</f>
        <v>-0.73820339602820939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474</v>
      </c>
      <c r="AT545">
        <f>_xlfn.RANK.AVG(Table2[[#This Row],[6M Return vs Nifty Z-Score]],Table2[6M Return vs Nifty Z-Score])</f>
        <v>426</v>
      </c>
      <c r="AU545">
        <f>_xlfn.RANK.AVG(Table2[[#This Row],[Sharpe Ratio Z-Score]],Table2[Sharpe Ratio Z-Score])</f>
        <v>574</v>
      </c>
      <c r="AV545">
        <f>(Table2[[#This Row],[Rank 1Y]]+Table2[[#This Row],[Rank 6M]]+Table2[[#This Row],[Rank Sharpe]])/3</f>
        <v>491.33333333333331</v>
      </c>
    </row>
    <row r="546" spans="1:48" x14ac:dyDescent="0.3">
      <c r="A546" t="s">
        <v>1703</v>
      </c>
      <c r="B546" t="s">
        <v>1704</v>
      </c>
      <c r="C546" t="s">
        <v>3138</v>
      </c>
      <c r="D546" t="s">
        <v>144</v>
      </c>
      <c r="E546">
        <v>4988.3549999999996</v>
      </c>
      <c r="F546">
        <v>175.03</v>
      </c>
      <c r="G546">
        <v>2.9709453777068999</v>
      </c>
      <c r="H546">
        <f>(Table2[[#This Row],[1Y Return vs Nifty]]-AVERAGE(Table2[1Y Return vs Nifty]))/_xlfn.STDEV.P(Table2[1Y Return vs Nifty])</f>
        <v>-0.28399897454085082</v>
      </c>
      <c r="I546">
        <v>9.8765795176955606E-2</v>
      </c>
      <c r="J546">
        <f>(Table2[[#This Row],[1M Return vs Nifty]]-AVERAGE(Table2[1M Return vs Nifty]))/_xlfn.STDEV.P(Table2[1M Return vs Nifty])</f>
        <v>0.12815567141992143</v>
      </c>
      <c r="K546">
        <v>-17.811268612232499</v>
      </c>
      <c r="L546">
        <f>(Table2[[#This Row],[6M Return vs Nifty]]-AVERAGE(Table2[6M Return vs Nifty]))/_xlfn.STDEV.P(Table2[6M Return vs Nifty])</f>
        <v>-0.80023228051026007</v>
      </c>
      <c r="M546">
        <v>1.87307334551403</v>
      </c>
      <c r="N546">
        <f>(Table2[[#This Row],[1W Return vs Nifty]]-AVERAGE(Table2[1W Return vs Nifty]))/_xlfn.STDEV.P(Table2[1W Return vs Nifty])</f>
        <v>0.13451653975729194</v>
      </c>
      <c r="O546">
        <v>181.74</v>
      </c>
      <c r="P546">
        <v>187.502921073338</v>
      </c>
      <c r="Q546">
        <v>187.629062033211</v>
      </c>
      <c r="R546">
        <v>35.844883454883501</v>
      </c>
      <c r="S546" s="1">
        <f>(Table2[[#This Row],[Close Price]]-Table2[[#This Row],[20D EMA]])/Table2[[#This Row],[20D EMA]]</f>
        <v>-3.6920875976670008E-2</v>
      </c>
      <c r="T546" s="1">
        <f>(Table2[[#This Row],[Close Price]]-Table2[[#This Row],[50D EMA]])/Table2[[#This Row],[50D EMA]]</f>
        <v>-6.6521209386703195E-2</v>
      </c>
      <c r="U546" s="1">
        <f>(Table2[[#This Row],[Close Price]]-Table2[[#This Row],[200D EMA]])/Table2[[#This Row],[200D EMA]]</f>
        <v>-6.7148776936170579E-2</v>
      </c>
      <c r="V546">
        <v>0.50321163221976595</v>
      </c>
      <c r="W546">
        <v>174.5</v>
      </c>
      <c r="X546">
        <v>179.62</v>
      </c>
      <c r="Y546">
        <v>174.5</v>
      </c>
      <c r="Z546">
        <v>180.98</v>
      </c>
      <c r="AA546">
        <v>174.5</v>
      </c>
      <c r="AB546">
        <v>186.5</v>
      </c>
      <c r="AC546" s="1">
        <f>(Table2[[#This Row],[Close Price]]/Table2[[#This Row],[Day Low]])-1</f>
        <v>3.0372492836676646E-3</v>
      </c>
      <c r="AD546" s="1">
        <f>(Table2[[#This Row],[Day High]]/Table2[[#This Row],[Close Price]])-1</f>
        <v>2.6224075872707475E-2</v>
      </c>
      <c r="AE546" s="1">
        <f>(Table2[[#This Row],[Close Price]]/Table2[[#This Row],[Current Week Low]])-1</f>
        <v>3.0372492836676646E-3</v>
      </c>
      <c r="AF546" s="1">
        <f>(Table2[[#This Row],[Current Week High]]/Table2[[#This Row],[Close Price]])-1</f>
        <v>3.3994172427583846E-2</v>
      </c>
      <c r="AG546" s="1">
        <f>(Table2[[#This Row],[Close Price]]/Table2[[#This Row],[Current Month Low]])-1</f>
        <v>3.0372492836676646E-3</v>
      </c>
      <c r="AH546" s="1">
        <f>(Table2[[#This Row],[Current Month High]]/Table2[[#This Row],[Close Price]])-1</f>
        <v>6.5531623150317131E-2</v>
      </c>
      <c r="AI546">
        <v>51.374050162829199</v>
      </c>
      <c r="AJ546">
        <v>29.5558845299777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-0.06</v>
      </c>
      <c r="AM546" t="s">
        <v>3181</v>
      </c>
      <c r="AN546">
        <v>0.43</v>
      </c>
      <c r="AO546" t="s">
        <v>3180</v>
      </c>
      <c r="AP546">
        <v>1.8712852279865001E-2</v>
      </c>
      <c r="AQ546">
        <f>(Table2[[#This Row],[Sharpe Ratio]]-AVERAGE(Table2[Sharpe Ratio]))/_xlfn.STDEV.P(Table2[Sharpe Ratio])</f>
        <v>-0.45886003766523525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410</v>
      </c>
      <c r="AT546">
        <f>_xlfn.RANK.AVG(Table2[[#This Row],[6M Return vs Nifty Z-Score]],Table2[6M Return vs Nifty Z-Score])</f>
        <v>604</v>
      </c>
      <c r="AU546">
        <f>_xlfn.RANK.AVG(Table2[[#This Row],[Sharpe Ratio Z-Score]],Table2[Sharpe Ratio Z-Score])</f>
        <v>461</v>
      </c>
      <c r="AV546">
        <f>(Table2[[#This Row],[Rank 1Y]]+Table2[[#This Row],[Rank 6M]]+Table2[[#This Row],[Rank Sharpe]])/3</f>
        <v>491.66666666666669</v>
      </c>
    </row>
    <row r="547" spans="1:48" x14ac:dyDescent="0.3">
      <c r="A547" t="s">
        <v>1828</v>
      </c>
      <c r="B547" t="s">
        <v>1829</v>
      </c>
      <c r="C547" t="s">
        <v>3141</v>
      </c>
      <c r="D547" t="s">
        <v>238</v>
      </c>
      <c r="E547">
        <v>4118.0650301039996</v>
      </c>
      <c r="F547">
        <v>187.14</v>
      </c>
      <c r="G547">
        <v>-4.5467778023701699</v>
      </c>
      <c r="H547">
        <f>(Table2[[#This Row],[1Y Return vs Nifty]]-AVERAGE(Table2[1Y Return vs Nifty]))/_xlfn.STDEV.P(Table2[1Y Return vs Nifty])</f>
        <v>-0.42754251951886912</v>
      </c>
      <c r="I547">
        <v>-3.9287360935842202</v>
      </c>
      <c r="J547">
        <f>(Table2[[#This Row],[1M Return vs Nifty]]-AVERAGE(Table2[1M Return vs Nifty]))/_xlfn.STDEV.P(Table2[1M Return vs Nifty])</f>
        <v>-0.31735020509733747</v>
      </c>
      <c r="K547">
        <v>-8.5877767717723099</v>
      </c>
      <c r="L547">
        <f>(Table2[[#This Row],[6M Return vs Nifty]]-AVERAGE(Table2[6M Return vs Nifty]))/_xlfn.STDEV.P(Table2[6M Return vs Nifty])</f>
        <v>-0.48973722807218711</v>
      </c>
      <c r="M547">
        <v>5.5270981662593499</v>
      </c>
      <c r="N547">
        <f>(Table2[[#This Row],[1W Return vs Nifty]]-AVERAGE(Table2[1W Return vs Nifty]))/_xlfn.STDEV.P(Table2[1W Return vs Nifty])</f>
        <v>0.87958452791933417</v>
      </c>
      <c r="O547">
        <v>188.77</v>
      </c>
      <c r="P547">
        <v>193.58490980562499</v>
      </c>
      <c r="Q547">
        <v>190.472831622516</v>
      </c>
      <c r="R547">
        <v>49.552819423971101</v>
      </c>
      <c r="S547" s="1">
        <f>(Table2[[#This Row],[Close Price]]-Table2[[#This Row],[20D EMA]])/Table2[[#This Row],[20D EMA]]</f>
        <v>-8.6348466387668795E-3</v>
      </c>
      <c r="T547" s="1">
        <f>(Table2[[#This Row],[Close Price]]-Table2[[#This Row],[50D EMA]])/Table2[[#This Row],[50D EMA]]</f>
        <v>-3.3292418360998367E-2</v>
      </c>
      <c r="U547" s="1">
        <f>(Table2[[#This Row],[Close Price]]-Table2[[#This Row],[200D EMA]])/Table2[[#This Row],[200D EMA]]</f>
        <v>-1.7497674571883844E-2</v>
      </c>
      <c r="V547">
        <v>1.2753178539616501</v>
      </c>
      <c r="W547">
        <v>185.9</v>
      </c>
      <c r="X547">
        <v>191</v>
      </c>
      <c r="Y547">
        <v>183</v>
      </c>
      <c r="Z547">
        <v>204.24</v>
      </c>
      <c r="AA547">
        <v>180.52</v>
      </c>
      <c r="AB547">
        <v>204.24</v>
      </c>
      <c r="AC547" s="1">
        <f>(Table2[[#This Row],[Close Price]]/Table2[[#This Row],[Day Low]])-1</f>
        <v>6.6702528240989434E-3</v>
      </c>
      <c r="AD547" s="1">
        <f>(Table2[[#This Row],[Day High]]/Table2[[#This Row],[Close Price]])-1</f>
        <v>2.0626269103345196E-2</v>
      </c>
      <c r="AE547" s="1">
        <f>(Table2[[#This Row],[Close Price]]/Table2[[#This Row],[Current Week Low]])-1</f>
        <v>2.2622950819672027E-2</v>
      </c>
      <c r="AF547" s="1">
        <f>(Table2[[#This Row],[Current Week High]]/Table2[[#This Row],[Close Price]])-1</f>
        <v>9.1375440846425349E-2</v>
      </c>
      <c r="AG547" s="1">
        <f>(Table2[[#This Row],[Close Price]]/Table2[[#This Row],[Current Month Low]])-1</f>
        <v>3.6671836915577183E-2</v>
      </c>
      <c r="AH547" s="1">
        <f>(Table2[[#This Row],[Current Month High]]/Table2[[#This Row],[Close Price]])-1</f>
        <v>9.1375440846425349E-2</v>
      </c>
      <c r="AI547">
        <v>27.097360265042202</v>
      </c>
      <c r="AJ547">
        <v>27.740614334470902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-0.1</v>
      </c>
      <c r="AM547" t="s">
        <v>3181</v>
      </c>
      <c r="AN547">
        <v>3.02</v>
      </c>
      <c r="AO547" t="s">
        <v>3180</v>
      </c>
      <c r="AQ547">
        <f>(Table2[[#This Row],[Sharpe Ratio]]-AVERAGE(Table2[Sharpe Ratio]))/_xlfn.STDEV.P(Table2[Sharpe Ratio])</f>
        <v>-0.67957627828303946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463</v>
      </c>
      <c r="AT547">
        <f>_xlfn.RANK.AVG(Table2[[#This Row],[6M Return vs Nifty Z-Score]],Table2[6M Return vs Nifty Z-Score])</f>
        <v>475</v>
      </c>
      <c r="AU547">
        <f>_xlfn.RANK.AVG(Table2[[#This Row],[Sharpe Ratio Z-Score]],Table2[Sharpe Ratio Z-Score])</f>
        <v>538</v>
      </c>
      <c r="AV547">
        <f>(Table2[[#This Row],[Rank 1Y]]+Table2[[#This Row],[Rank 6M]]+Table2[[#This Row],[Rank Sharpe]])/3</f>
        <v>492</v>
      </c>
    </row>
    <row r="548" spans="1:48" x14ac:dyDescent="0.3">
      <c r="A548" t="s">
        <v>661</v>
      </c>
      <c r="B548" t="s">
        <v>662</v>
      </c>
      <c r="C548" t="s">
        <v>3143</v>
      </c>
      <c r="D548" t="s">
        <v>160</v>
      </c>
      <c r="E548">
        <v>27318.789471329899</v>
      </c>
      <c r="F548">
        <v>1072.3499999999999</v>
      </c>
      <c r="G548">
        <v>-11.194609234137101</v>
      </c>
      <c r="H548">
        <f>(Table2[[#This Row],[1Y Return vs Nifty]]-AVERAGE(Table2[1Y Return vs Nifty]))/_xlfn.STDEV.P(Table2[1Y Return vs Nifty])</f>
        <v>-0.55447633541954156</v>
      </c>
      <c r="I548">
        <v>-3.8399415225408702</v>
      </c>
      <c r="J548">
        <f>(Table2[[#This Row],[1M Return vs Nifty]]-AVERAGE(Table2[1M Return vs Nifty]))/_xlfn.STDEV.P(Table2[1M Return vs Nifty])</f>
        <v>-0.30752811083264436</v>
      </c>
      <c r="K548">
        <v>-7.4098422662890497</v>
      </c>
      <c r="L548">
        <f>(Table2[[#This Row],[6M Return vs Nifty]]-AVERAGE(Table2[6M Return vs Nifty]))/_xlfn.STDEV.P(Table2[6M Return vs Nifty])</f>
        <v>-0.45008382539401093</v>
      </c>
      <c r="M548">
        <v>-1.5979091466187201</v>
      </c>
      <c r="N548">
        <f>(Table2[[#This Row],[1W Return vs Nifty]]-AVERAGE(Table2[1W Return vs Nifty]))/_xlfn.STDEV.P(Table2[1W Return vs Nifty])</f>
        <v>-0.57322850008935122</v>
      </c>
      <c r="O548">
        <v>1111.67</v>
      </c>
      <c r="P548">
        <v>1099.6196468645401</v>
      </c>
      <c r="Q548">
        <v>1073.7146331762301</v>
      </c>
      <c r="R548">
        <v>35.2582346727404</v>
      </c>
      <c r="S548" s="1">
        <f>(Table2[[#This Row],[Close Price]]-Table2[[#This Row],[20D EMA]])/Table2[[#This Row],[20D EMA]]</f>
        <v>-3.5370208784981302E-2</v>
      </c>
      <c r="T548" s="1">
        <f>(Table2[[#This Row],[Close Price]]-Table2[[#This Row],[50D EMA]])/Table2[[#This Row],[50D EMA]]</f>
        <v>-2.4799163003586689E-2</v>
      </c>
      <c r="U548" s="1">
        <f>(Table2[[#This Row],[Close Price]]-Table2[[#This Row],[200D EMA]])/Table2[[#This Row],[200D EMA]]</f>
        <v>-1.2709458677985818E-3</v>
      </c>
      <c r="V548">
        <v>0.53699593238407795</v>
      </c>
      <c r="W548">
        <v>1068</v>
      </c>
      <c r="X548">
        <v>1112.45</v>
      </c>
      <c r="Y548">
        <v>1068</v>
      </c>
      <c r="Z548">
        <v>1112.45</v>
      </c>
      <c r="AA548">
        <v>1068</v>
      </c>
      <c r="AB548">
        <v>1163.8499999999999</v>
      </c>
      <c r="AC548" s="1">
        <f>(Table2[[#This Row],[Close Price]]/Table2[[#This Row],[Day Low]])-1</f>
        <v>4.0730337078651591E-3</v>
      </c>
      <c r="AD548" s="1">
        <f>(Table2[[#This Row],[Day High]]/Table2[[#This Row],[Close Price]])-1</f>
        <v>3.7394507390311027E-2</v>
      </c>
      <c r="AE548" s="1">
        <f>(Table2[[#This Row],[Close Price]]/Table2[[#This Row],[Current Week Low]])-1</f>
        <v>4.0730337078651591E-3</v>
      </c>
      <c r="AF548" s="1">
        <f>(Table2[[#This Row],[Current Week High]]/Table2[[#This Row],[Close Price]])-1</f>
        <v>3.7394507390311027E-2</v>
      </c>
      <c r="AG548" s="1">
        <f>(Table2[[#This Row],[Close Price]]/Table2[[#This Row],[Current Month Low]])-1</f>
        <v>4.0730337078651591E-3</v>
      </c>
      <c r="AH548" s="1">
        <f>(Table2[[#This Row],[Current Month High]]/Table2[[#This Row],[Close Price]])-1</f>
        <v>8.5326619107567447E-2</v>
      </c>
      <c r="AI548">
        <v>25.798479973889101</v>
      </c>
      <c r="AJ548">
        <v>14.935691318327899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0.11</v>
      </c>
      <c r="AM548" t="s">
        <v>3180</v>
      </c>
      <c r="AN548">
        <v>0.71</v>
      </c>
      <c r="AO548" t="s">
        <v>3180</v>
      </c>
      <c r="AP548">
        <v>3.6882809177330002E-3</v>
      </c>
      <c r="AQ548">
        <f>(Table2[[#This Row],[Sharpe Ratio]]-AVERAGE(Table2[Sharpe Ratio]))/_xlfn.STDEV.P(Table2[Sharpe Ratio])</f>
        <v>-0.63607336988994834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-2.5213901416254965</v>
      </c>
      <c r="AS548">
        <f>_xlfn.RANK.AVG(Table2[[#This Row],[1Y Return vs Nifty Z-Score]],Table2[1Y Return vs Nifty Z-Score])</f>
        <v>514</v>
      </c>
      <c r="AT548">
        <f>_xlfn.RANK.AVG(Table2[[#This Row],[6M Return vs Nifty Z-Score]],Table2[6M Return vs Nifty Z-Score])</f>
        <v>463</v>
      </c>
      <c r="AU548">
        <f>_xlfn.RANK.AVG(Table2[[#This Row],[Sharpe Ratio Z-Score]],Table2[Sharpe Ratio Z-Score])</f>
        <v>504</v>
      </c>
      <c r="AV548">
        <f>(Table2[[#This Row],[Rank 1Y]]+Table2[[#This Row],[Rank 6M]]+Table2[[#This Row],[Rank Sharpe]])/3</f>
        <v>493.66666666666669</v>
      </c>
    </row>
    <row r="549" spans="1:48" x14ac:dyDescent="0.3">
      <c r="A549" t="s">
        <v>766</v>
      </c>
      <c r="B549" t="s">
        <v>767</v>
      </c>
      <c r="C549" t="s">
        <v>3141</v>
      </c>
      <c r="D549" t="s">
        <v>502</v>
      </c>
      <c r="E549">
        <v>20779.144627427999</v>
      </c>
      <c r="F549">
        <v>172.26</v>
      </c>
      <c r="G549">
        <v>-29.129889345023798</v>
      </c>
      <c r="H549">
        <f>(Table2[[#This Row],[1Y Return vs Nifty]]-AVERAGE(Table2[1Y Return vs Nifty]))/_xlfn.STDEV.P(Table2[1Y Return vs Nifty])</f>
        <v>-0.89693290446602625</v>
      </c>
      <c r="I549">
        <v>-0.624337876652998</v>
      </c>
      <c r="J549">
        <f>(Table2[[#This Row],[1M Return vs Nifty]]-AVERAGE(Table2[1M Return vs Nifty]))/_xlfn.STDEV.P(Table2[1M Return vs Nifty])</f>
        <v>4.8168884565665891E-2</v>
      </c>
      <c r="K549">
        <v>2.59566982200367</v>
      </c>
      <c r="L549">
        <f>(Table2[[#This Row],[6M Return vs Nifty]]-AVERAGE(Table2[6M Return vs Nifty]))/_xlfn.STDEV.P(Table2[6M Return vs Nifty])</f>
        <v>-0.11326323138682631</v>
      </c>
      <c r="M549">
        <v>5.0624519628425704</v>
      </c>
      <c r="N549">
        <f>(Table2[[#This Row],[1W Return vs Nifty]]-AVERAGE(Table2[1W Return vs Nifty]))/_xlfn.STDEV.P(Table2[1W Return vs Nifty])</f>
        <v>0.78484159951299204</v>
      </c>
      <c r="O549">
        <v>172.85</v>
      </c>
      <c r="P549">
        <v>176.705925480357</v>
      </c>
      <c r="Q549">
        <v>175.23627744228699</v>
      </c>
      <c r="R549">
        <v>51.462117710573999</v>
      </c>
      <c r="S549" s="1">
        <f>(Table2[[#This Row],[Close Price]]-Table2[[#This Row],[20D EMA]])/Table2[[#This Row],[20D EMA]]</f>
        <v>-3.4133641886028546E-3</v>
      </c>
      <c r="T549" s="1">
        <f>(Table2[[#This Row],[Close Price]]-Table2[[#This Row],[50D EMA]])/Table2[[#This Row],[50D EMA]]</f>
        <v>-2.5160024873366361E-2</v>
      </c>
      <c r="U549" s="1">
        <f>(Table2[[#This Row],[Close Price]]-Table2[[#This Row],[200D EMA]])/Table2[[#This Row],[200D EMA]]</f>
        <v>-1.6984368109892192E-2</v>
      </c>
      <c r="V549">
        <v>0.46588494213218801</v>
      </c>
      <c r="W549">
        <v>170.71</v>
      </c>
      <c r="X549">
        <v>176.4</v>
      </c>
      <c r="Y549">
        <v>165.3</v>
      </c>
      <c r="Z549">
        <v>180.7</v>
      </c>
      <c r="AA549">
        <v>165.3</v>
      </c>
      <c r="AB549">
        <v>180.7</v>
      </c>
      <c r="AC549" s="1">
        <f>(Table2[[#This Row],[Close Price]]/Table2[[#This Row],[Day Low]])-1</f>
        <v>9.0797258508581447E-3</v>
      </c>
      <c r="AD549" s="1">
        <f>(Table2[[#This Row],[Day High]]/Table2[[#This Row],[Close Price]])-1</f>
        <v>2.4033437826541437E-2</v>
      </c>
      <c r="AE549" s="1">
        <f>(Table2[[#This Row],[Close Price]]/Table2[[#This Row],[Current Week Low]])-1</f>
        <v>4.2105263157894646E-2</v>
      </c>
      <c r="AF549" s="1">
        <f>(Table2[[#This Row],[Current Week High]]/Table2[[#This Row],[Close Price]])-1</f>
        <v>4.8995704168117937E-2</v>
      </c>
      <c r="AG549" s="1">
        <f>(Table2[[#This Row],[Close Price]]/Table2[[#This Row],[Current Month Low]])-1</f>
        <v>4.2105263157894646E-2</v>
      </c>
      <c r="AH549" s="1">
        <f>(Table2[[#This Row],[Current Month High]]/Table2[[#This Row],[Close Price]])-1</f>
        <v>4.8995704168117937E-2</v>
      </c>
      <c r="AI549">
        <v>29.3045396493672</v>
      </c>
      <c r="AJ549">
        <v>21.0966608084358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7.0000000000000007E-2</v>
      </c>
      <c r="AM549" t="s">
        <v>3180</v>
      </c>
      <c r="AN549">
        <v>5.44</v>
      </c>
      <c r="AO549" t="s">
        <v>3180</v>
      </c>
      <c r="AP549">
        <v>1.77610558487E-4</v>
      </c>
      <c r="AQ549">
        <f>(Table2[[#This Row],[Sharpe Ratio]]-AVERAGE(Table2[Sharpe Ratio]))/_xlfn.STDEV.P(Table2[Sharpe Ratio])</f>
        <v>-0.67748137932391816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624</v>
      </c>
      <c r="AT549">
        <f>_xlfn.RANK.AVG(Table2[[#This Row],[6M Return vs Nifty Z-Score]],Table2[6M Return vs Nifty Z-Score])</f>
        <v>347</v>
      </c>
      <c r="AU549">
        <f>_xlfn.RANK.AVG(Table2[[#This Row],[Sharpe Ratio Z-Score]],Table2[Sharpe Ratio Z-Score])</f>
        <v>512</v>
      </c>
      <c r="AV549">
        <f>(Table2[[#This Row],[Rank 1Y]]+Table2[[#This Row],[Rank 6M]]+Table2[[#This Row],[Rank Sharpe]])/3</f>
        <v>494.33333333333331</v>
      </c>
    </row>
    <row r="550" spans="1:48" x14ac:dyDescent="0.3">
      <c r="A550" t="s">
        <v>1577</v>
      </c>
      <c r="B550" t="s">
        <v>1578</v>
      </c>
      <c r="C550" t="s">
        <v>3141</v>
      </c>
      <c r="D550" t="s">
        <v>1579</v>
      </c>
      <c r="E550">
        <v>6067.7967739899996</v>
      </c>
      <c r="F550">
        <v>445.1</v>
      </c>
      <c r="G550">
        <v>-5.8463722683470296</v>
      </c>
      <c r="H550">
        <f>(Table2[[#This Row],[1Y Return vs Nifty]]-AVERAGE(Table2[1Y Return vs Nifty]))/_xlfn.STDEV.P(Table2[1Y Return vs Nifty])</f>
        <v>-0.45235700020824998</v>
      </c>
      <c r="I550">
        <v>-9.3917628169821299</v>
      </c>
      <c r="J550">
        <f>(Table2[[#This Row],[1M Return vs Nifty]]-AVERAGE(Table2[1M Return vs Nifty]))/_xlfn.STDEV.P(Table2[1M Return vs Nifty])</f>
        <v>-0.92164799962753763</v>
      </c>
      <c r="K550">
        <v>-8.6810586444250699</v>
      </c>
      <c r="L550">
        <f>(Table2[[#This Row],[6M Return vs Nifty]]-AVERAGE(Table2[6M Return vs Nifty]))/_xlfn.STDEV.P(Table2[6M Return vs Nifty])</f>
        <v>-0.49287742274485841</v>
      </c>
      <c r="M550">
        <v>5.4091138556634402</v>
      </c>
      <c r="N550">
        <f>(Table2[[#This Row],[1W Return vs Nifty]]-AVERAGE(Table2[1W Return vs Nifty]))/_xlfn.STDEV.P(Table2[1W Return vs Nifty])</f>
        <v>0.85552712895715377</v>
      </c>
      <c r="O550">
        <v>457.18</v>
      </c>
      <c r="P550">
        <v>471.99203691558603</v>
      </c>
      <c r="Q550">
        <v>464.09458700139999</v>
      </c>
      <c r="R550">
        <v>43.1863477346146</v>
      </c>
      <c r="S550" s="1">
        <f>(Table2[[#This Row],[Close Price]]-Table2[[#This Row],[20D EMA]])/Table2[[#This Row],[20D EMA]]</f>
        <v>-2.642285314318208E-2</v>
      </c>
      <c r="T550" s="1">
        <f>(Table2[[#This Row],[Close Price]]-Table2[[#This Row],[50D EMA]])/Table2[[#This Row],[50D EMA]]</f>
        <v>-5.6975615714456515E-2</v>
      </c>
      <c r="U550" s="1">
        <f>(Table2[[#This Row],[Close Price]]-Table2[[#This Row],[200D EMA]])/Table2[[#This Row],[200D EMA]]</f>
        <v>-4.0928266636608424E-2</v>
      </c>
      <c r="V550">
        <v>0.59254137596068901</v>
      </c>
      <c r="W550">
        <v>440.7</v>
      </c>
      <c r="X550">
        <v>455</v>
      </c>
      <c r="Y550">
        <v>440.7</v>
      </c>
      <c r="Z550">
        <v>467.2</v>
      </c>
      <c r="AA550">
        <v>428</v>
      </c>
      <c r="AB550">
        <v>469.55</v>
      </c>
      <c r="AC550" s="1">
        <f>(Table2[[#This Row],[Close Price]]/Table2[[#This Row],[Day Low]])-1</f>
        <v>9.984116178806568E-3</v>
      </c>
      <c r="AD550" s="1">
        <f>(Table2[[#This Row],[Day High]]/Table2[[#This Row],[Close Price]])-1</f>
        <v>2.2242192765670632E-2</v>
      </c>
      <c r="AE550" s="1">
        <f>(Table2[[#This Row],[Close Price]]/Table2[[#This Row],[Current Week Low]])-1</f>
        <v>9.984116178806568E-3</v>
      </c>
      <c r="AF550" s="1">
        <f>(Table2[[#This Row],[Current Week High]]/Table2[[#This Row],[Close Price]])-1</f>
        <v>4.965176364861823E-2</v>
      </c>
      <c r="AG550" s="1">
        <f>(Table2[[#This Row],[Close Price]]/Table2[[#This Row],[Current Month Low]])-1</f>
        <v>3.9953271028037474E-2</v>
      </c>
      <c r="AH550" s="1">
        <f>(Table2[[#This Row],[Current Month High]]/Table2[[#This Row],[Close Price]])-1</f>
        <v>5.4931476072792584E-2</v>
      </c>
      <c r="AI550">
        <v>29.611323298135201</v>
      </c>
      <c r="AJ550">
        <v>20.623306233062301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-0.11</v>
      </c>
      <c r="AM550" t="s">
        <v>3181</v>
      </c>
      <c r="AN550">
        <v>3.9</v>
      </c>
      <c r="AO550" t="s">
        <v>3180</v>
      </c>
      <c r="AQ550">
        <f>(Table2[[#This Row],[Sharpe Ratio]]-AVERAGE(Table2[Sharpe Ratio]))/_xlfn.STDEV.P(Table2[Sharpe Ratio])</f>
        <v>-0.67957627828303946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470</v>
      </c>
      <c r="AT550">
        <f>_xlfn.RANK.AVG(Table2[[#This Row],[6M Return vs Nifty Z-Score]],Table2[6M Return vs Nifty Z-Score])</f>
        <v>477</v>
      </c>
      <c r="AU550">
        <f>_xlfn.RANK.AVG(Table2[[#This Row],[Sharpe Ratio Z-Score]],Table2[Sharpe Ratio Z-Score])</f>
        <v>538</v>
      </c>
      <c r="AV550">
        <f>(Table2[[#This Row],[Rank 1Y]]+Table2[[#This Row],[Rank 6M]]+Table2[[#This Row],[Rank Sharpe]])/3</f>
        <v>495</v>
      </c>
    </row>
    <row r="551" spans="1:48" x14ac:dyDescent="0.3">
      <c r="A551" t="s">
        <v>964</v>
      </c>
      <c r="B551" t="s">
        <v>965</v>
      </c>
      <c r="C551" t="s">
        <v>3138</v>
      </c>
      <c r="D551" t="s">
        <v>966</v>
      </c>
      <c r="E551">
        <v>14847.4599935519</v>
      </c>
      <c r="F551">
        <v>189.92</v>
      </c>
      <c r="G551">
        <v>0.72606596908009202</v>
      </c>
      <c r="H551">
        <f>(Table2[[#This Row],[1Y Return vs Nifty]]-AVERAGE(Table2[1Y Return vs Nifty]))/_xlfn.STDEV.P(Table2[1Y Return vs Nifty])</f>
        <v>-0.32686274335005905</v>
      </c>
      <c r="I551">
        <v>7.6213500146007398</v>
      </c>
      <c r="J551">
        <f>(Table2[[#This Row],[1M Return vs Nifty]]-AVERAGE(Table2[1M Return vs Nifty]))/_xlfn.STDEV.P(Table2[1M Return vs Nifty])</f>
        <v>0.96027333862730802</v>
      </c>
      <c r="K551">
        <v>-18.386469763547499</v>
      </c>
      <c r="L551">
        <f>(Table2[[#This Row],[6M Return vs Nifty]]-AVERAGE(Table2[6M Return vs Nifty]))/_xlfn.STDEV.P(Table2[6M Return vs Nifty])</f>
        <v>-0.819595566641934</v>
      </c>
      <c r="M551">
        <v>3.3878541984762802</v>
      </c>
      <c r="N551">
        <f>(Table2[[#This Row],[1W Return vs Nifty]]-AVERAGE(Table2[1W Return vs Nifty]))/_xlfn.STDEV.P(Table2[1W Return vs Nifty])</f>
        <v>0.44338546593846651</v>
      </c>
      <c r="O551">
        <v>186.22</v>
      </c>
      <c r="P551">
        <v>187.55924790688701</v>
      </c>
      <c r="Q551">
        <v>193.28321543355599</v>
      </c>
      <c r="R551">
        <v>54.668876299940699</v>
      </c>
      <c r="S551" s="1">
        <f>(Table2[[#This Row],[Close Price]]-Table2[[#This Row],[20D EMA]])/Table2[[#This Row],[20D EMA]]</f>
        <v>1.9868972183438881E-2</v>
      </c>
      <c r="T551" s="1">
        <f>(Table2[[#This Row],[Close Price]]-Table2[[#This Row],[50D EMA]])/Table2[[#This Row],[50D EMA]]</f>
        <v>1.2586700573063525E-2</v>
      </c>
      <c r="U551" s="1">
        <f>(Table2[[#This Row],[Close Price]]-Table2[[#This Row],[200D EMA]])/Table2[[#This Row],[200D EMA]]</f>
        <v>-1.7400452626017922E-2</v>
      </c>
      <c r="V551">
        <v>3.0043288253001199</v>
      </c>
      <c r="W551">
        <v>188.8</v>
      </c>
      <c r="X551">
        <v>193.83</v>
      </c>
      <c r="Y551">
        <v>186.7</v>
      </c>
      <c r="Z551">
        <v>194.7</v>
      </c>
      <c r="AA551">
        <v>186.31</v>
      </c>
      <c r="AB551">
        <v>202.73</v>
      </c>
      <c r="AC551" s="1">
        <f>(Table2[[#This Row],[Close Price]]/Table2[[#This Row],[Day Low]])-1</f>
        <v>5.9322033898303594E-3</v>
      </c>
      <c r="AD551" s="1">
        <f>(Table2[[#This Row],[Day High]]/Table2[[#This Row],[Close Price]])-1</f>
        <v>2.0587615838247864E-2</v>
      </c>
      <c r="AE551" s="1">
        <f>(Table2[[#This Row],[Close Price]]/Table2[[#This Row],[Current Week Low]])-1</f>
        <v>1.7246920192822701E-2</v>
      </c>
      <c r="AF551" s="1">
        <f>(Table2[[#This Row],[Current Week High]]/Table2[[#This Row],[Close Price]])-1</f>
        <v>2.5168491996630182E-2</v>
      </c>
      <c r="AG551" s="1">
        <f>(Table2[[#This Row],[Close Price]]/Table2[[#This Row],[Current Month Low]])-1</f>
        <v>1.9376308303365342E-2</v>
      </c>
      <c r="AH551" s="1">
        <f>(Table2[[#This Row],[Current Month High]]/Table2[[#This Row],[Close Price]])-1</f>
        <v>6.7449452401010968E-2</v>
      </c>
      <c r="AI551">
        <v>25.078980623420399</v>
      </c>
      <c r="AJ551">
        <v>24.496886266797699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-0.06</v>
      </c>
      <c r="AM551" t="s">
        <v>3181</v>
      </c>
      <c r="AN551">
        <v>18.34</v>
      </c>
      <c r="AO551" t="s">
        <v>3180</v>
      </c>
      <c r="AP551">
        <v>2.0089428383649001E-2</v>
      </c>
      <c r="AQ551">
        <f>(Table2[[#This Row],[Sharpe Ratio]]-AVERAGE(Table2[Sharpe Ratio]))/_xlfn.STDEV.P(Table2[Sharpe Ratio])</f>
        <v>-0.44262345876173842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423</v>
      </c>
      <c r="AT551">
        <f>_xlfn.RANK.AVG(Table2[[#This Row],[6M Return vs Nifty Z-Score]],Table2[6M Return vs Nifty Z-Score])</f>
        <v>614</v>
      </c>
      <c r="AU551">
        <f>_xlfn.RANK.AVG(Table2[[#This Row],[Sharpe Ratio Z-Score]],Table2[Sharpe Ratio Z-Score])</f>
        <v>453</v>
      </c>
      <c r="AV551">
        <f>(Table2[[#This Row],[Rank 1Y]]+Table2[[#This Row],[Rank 6M]]+Table2[[#This Row],[Rank Sharpe]])/3</f>
        <v>496.66666666666669</v>
      </c>
    </row>
    <row r="552" spans="1:48" x14ac:dyDescent="0.3">
      <c r="A552" t="s">
        <v>832</v>
      </c>
      <c r="B552" t="s">
        <v>833</v>
      </c>
      <c r="C552" t="s">
        <v>3129</v>
      </c>
      <c r="D552" t="s">
        <v>516</v>
      </c>
      <c r="E552">
        <v>18383.1599092</v>
      </c>
      <c r="F552">
        <v>433.1</v>
      </c>
      <c r="G552">
        <v>-49.071991045015402</v>
      </c>
      <c r="H552">
        <f>(Table2[[#This Row],[1Y Return vs Nifty]]-AVERAGE(Table2[1Y Return vs Nifty]))/_xlfn.STDEV.P(Table2[1Y Return vs Nifty])</f>
        <v>-1.2777077619275397</v>
      </c>
      <c r="I552">
        <v>-2.51949035537872</v>
      </c>
      <c r="J552">
        <f>(Table2[[#This Row],[1M Return vs Nifty]]-AVERAGE(Table2[1M Return vs Nifty]))/_xlfn.STDEV.P(Table2[1M Return vs Nifty])</f>
        <v>-0.16146517383778239</v>
      </c>
      <c r="K552">
        <v>1.03784667865839</v>
      </c>
      <c r="L552">
        <f>(Table2[[#This Row],[6M Return vs Nifty]]-AVERAGE(Table2[6M Return vs Nifty]))/_xlfn.STDEV.P(Table2[6M Return vs Nifty])</f>
        <v>-0.16570501666172968</v>
      </c>
      <c r="M552">
        <v>-0.30866899405578302</v>
      </c>
      <c r="N552">
        <f>(Table2[[#This Row],[1W Return vs Nifty]]-AVERAGE(Table2[1W Return vs Nifty]))/_xlfn.STDEV.P(Table2[1W Return vs Nifty])</f>
        <v>-0.31034808360332911</v>
      </c>
      <c r="O552">
        <v>442.99</v>
      </c>
      <c r="P552">
        <v>451.80829724457902</v>
      </c>
      <c r="Q552">
        <v>468.46429518955699</v>
      </c>
      <c r="R552">
        <v>41.925207354173899</v>
      </c>
      <c r="S552" s="1">
        <f>(Table2[[#This Row],[Close Price]]-Table2[[#This Row],[20D EMA]])/Table2[[#This Row],[20D EMA]]</f>
        <v>-2.232556039639718E-2</v>
      </c>
      <c r="T552" s="1">
        <f>(Table2[[#This Row],[Close Price]]-Table2[[#This Row],[50D EMA]])/Table2[[#This Row],[50D EMA]]</f>
        <v>-4.1407599990248893E-2</v>
      </c>
      <c r="U552" s="1">
        <f>(Table2[[#This Row],[Close Price]]-Table2[[#This Row],[200D EMA]])/Table2[[#This Row],[200D EMA]]</f>
        <v>-7.5489841067284208E-2</v>
      </c>
      <c r="V552">
        <v>0.47609336387850598</v>
      </c>
      <c r="W552">
        <v>430.05</v>
      </c>
      <c r="X552">
        <v>444.65</v>
      </c>
      <c r="Y552">
        <v>430.05</v>
      </c>
      <c r="Z552">
        <v>448.45</v>
      </c>
      <c r="AA552">
        <v>430.05</v>
      </c>
      <c r="AB552">
        <v>475.3</v>
      </c>
      <c r="AC552" s="1">
        <f>(Table2[[#This Row],[Close Price]]/Table2[[#This Row],[Day Low]])-1</f>
        <v>7.0921985815604049E-3</v>
      </c>
      <c r="AD552" s="1">
        <f>(Table2[[#This Row],[Day High]]/Table2[[#This Row],[Close Price]])-1</f>
        <v>2.666820595705377E-2</v>
      </c>
      <c r="AE552" s="1">
        <f>(Table2[[#This Row],[Close Price]]/Table2[[#This Row],[Current Week Low]])-1</f>
        <v>7.0921985815604049E-3</v>
      </c>
      <c r="AF552" s="1">
        <f>(Table2[[#This Row],[Current Week High]]/Table2[[#This Row],[Close Price]])-1</f>
        <v>3.5442161163703467E-2</v>
      </c>
      <c r="AG552" s="1">
        <f>(Table2[[#This Row],[Close Price]]/Table2[[#This Row],[Current Month Low]])-1</f>
        <v>7.0921985815604049E-3</v>
      </c>
      <c r="AH552" s="1">
        <f>(Table2[[#This Row],[Current Month High]]/Table2[[#This Row],[Close Price]])-1</f>
        <v>9.743708150542596E-2</v>
      </c>
      <c r="AI552">
        <v>51.320278191202199</v>
      </c>
      <c r="AJ552">
        <v>42.336006309977599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-7.0000000000000007E-2</v>
      </c>
      <c r="AM552" t="s">
        <v>3181</v>
      </c>
      <c r="AN552">
        <v>8.9700000000000006</v>
      </c>
      <c r="AO552" t="s">
        <v>3180</v>
      </c>
      <c r="AP552">
        <v>3.5589259091683999E-2</v>
      </c>
      <c r="AQ552">
        <f>(Table2[[#This Row],[Sharpe Ratio]]-AVERAGE(Table2[Sharpe Ratio]))/_xlfn.STDEV.P(Table2[Sharpe Ratio])</f>
        <v>-0.25980448958882718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716</v>
      </c>
      <c r="AT552">
        <f>_xlfn.RANK.AVG(Table2[[#This Row],[6M Return vs Nifty Z-Score]],Table2[6M Return vs Nifty Z-Score])</f>
        <v>363</v>
      </c>
      <c r="AU552">
        <f>_xlfn.RANK.AVG(Table2[[#This Row],[Sharpe Ratio Z-Score]],Table2[Sharpe Ratio Z-Score])</f>
        <v>413</v>
      </c>
      <c r="AV552">
        <f>(Table2[[#This Row],[Rank 1Y]]+Table2[[#This Row],[Rank 6M]]+Table2[[#This Row],[Rank Sharpe]])/3</f>
        <v>497.33333333333331</v>
      </c>
    </row>
    <row r="553" spans="1:48" x14ac:dyDescent="0.3">
      <c r="A553" t="s">
        <v>1527</v>
      </c>
      <c r="B553" t="s">
        <v>1528</v>
      </c>
      <c r="C553" t="s">
        <v>3136</v>
      </c>
      <c r="D553" t="s">
        <v>1473</v>
      </c>
      <c r="E553">
        <v>6317.1983754949997</v>
      </c>
      <c r="F553">
        <v>310.45</v>
      </c>
      <c r="G553">
        <v>0.50992072901430696</v>
      </c>
      <c r="H553">
        <f>(Table2[[#This Row],[1Y Return vs Nifty]]-AVERAGE(Table2[1Y Return vs Nifty]))/_xlfn.STDEV.P(Table2[1Y Return vs Nifty])</f>
        <v>-0.33098982454817916</v>
      </c>
      <c r="I553">
        <v>-13.417161143609899</v>
      </c>
      <c r="J553">
        <f>(Table2[[#This Row],[1M Return vs Nifty]]-AVERAGE(Table2[1M Return vs Nifty]))/_xlfn.STDEV.P(Table2[1M Return vs Nifty])</f>
        <v>-1.3669211886581272</v>
      </c>
      <c r="K553">
        <v>-36.475872942087499</v>
      </c>
      <c r="L553">
        <f>(Table2[[#This Row],[6M Return vs Nifty]]-AVERAGE(Table2[6M Return vs Nifty]))/_xlfn.STDEV.P(Table2[6M Return vs Nifty])</f>
        <v>-1.4285482589244685</v>
      </c>
      <c r="M553">
        <v>-1.07600376040654</v>
      </c>
      <c r="N553">
        <f>(Table2[[#This Row],[1W Return vs Nifty]]-AVERAGE(Table2[1W Return vs Nifty]))/_xlfn.STDEV.P(Table2[1W Return vs Nifty])</f>
        <v>-0.46681023114154291</v>
      </c>
      <c r="O553">
        <v>338.67</v>
      </c>
      <c r="P553">
        <v>366.72247885723101</v>
      </c>
      <c r="Q553">
        <v>379.38867590101597</v>
      </c>
      <c r="R553">
        <v>27.766213104428299</v>
      </c>
      <c r="S553" s="1">
        <f>(Table2[[#This Row],[Close Price]]-Table2[[#This Row],[20D EMA]])/Table2[[#This Row],[20D EMA]]</f>
        <v>-8.3325951516225308E-2</v>
      </c>
      <c r="T553" s="1">
        <f>(Table2[[#This Row],[Close Price]]-Table2[[#This Row],[50D EMA]])/Table2[[#This Row],[50D EMA]]</f>
        <v>-0.15344703993217307</v>
      </c>
      <c r="U553" s="1">
        <f>(Table2[[#This Row],[Close Price]]-Table2[[#This Row],[200D EMA]])/Table2[[#This Row],[200D EMA]]</f>
        <v>-0.18170989352091879</v>
      </c>
      <c r="V553">
        <v>0.67359980738203495</v>
      </c>
      <c r="W553">
        <v>308.05</v>
      </c>
      <c r="X553">
        <v>320.39999999999998</v>
      </c>
      <c r="Y553">
        <v>308.05</v>
      </c>
      <c r="Z553">
        <v>325</v>
      </c>
      <c r="AA553">
        <v>308.05</v>
      </c>
      <c r="AB553">
        <v>345.3</v>
      </c>
      <c r="AC553" s="1">
        <f>(Table2[[#This Row],[Close Price]]/Table2[[#This Row],[Day Low]])-1</f>
        <v>7.7909430287290693E-3</v>
      </c>
      <c r="AD553" s="1">
        <f>(Table2[[#This Row],[Day High]]/Table2[[#This Row],[Close Price]])-1</f>
        <v>3.2050249637622708E-2</v>
      </c>
      <c r="AE553" s="1">
        <f>(Table2[[#This Row],[Close Price]]/Table2[[#This Row],[Current Week Low]])-1</f>
        <v>7.7909430287290693E-3</v>
      </c>
      <c r="AF553" s="1">
        <f>(Table2[[#This Row],[Current Week High]]/Table2[[#This Row],[Close Price]])-1</f>
        <v>4.6867450475116756E-2</v>
      </c>
      <c r="AG553" s="1">
        <f>(Table2[[#This Row],[Close Price]]/Table2[[#This Row],[Current Month Low]])-1</f>
        <v>7.7909430287290693E-3</v>
      </c>
      <c r="AH553" s="1">
        <f>(Table2[[#This Row],[Current Month High]]/Table2[[#This Row],[Close Price]])-1</f>
        <v>0.11225640199710107</v>
      </c>
      <c r="AI553">
        <v>89.402480270574898</v>
      </c>
      <c r="AJ553">
        <v>26.0710659898477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-0.2</v>
      </c>
      <c r="AM553" t="s">
        <v>3181</v>
      </c>
      <c r="AN553">
        <v>-5.41</v>
      </c>
      <c r="AO553" t="s">
        <v>3181</v>
      </c>
      <c r="AP553">
        <v>6.0310278950285998E-2</v>
      </c>
      <c r="AQ553">
        <f>(Table2[[#This Row],[Sharpe Ratio]]-AVERAGE(Table2[Sharpe Ratio]))/_xlfn.STDEV.P(Table2[Sharpe Ratio])</f>
        <v>3.1777492987913235E-2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425</v>
      </c>
      <c r="AT553">
        <f>_xlfn.RANK.AVG(Table2[[#This Row],[6M Return vs Nifty Z-Score]],Table2[6M Return vs Nifty Z-Score])</f>
        <v>724</v>
      </c>
      <c r="AU553">
        <f>_xlfn.RANK.AVG(Table2[[#This Row],[Sharpe Ratio Z-Score]],Table2[Sharpe Ratio Z-Score])</f>
        <v>343</v>
      </c>
      <c r="AV553">
        <f>(Table2[[#This Row],[Rank 1Y]]+Table2[[#This Row],[Rank 6M]]+Table2[[#This Row],[Rank Sharpe]])/3</f>
        <v>497.33333333333331</v>
      </c>
    </row>
    <row r="554" spans="1:48" x14ac:dyDescent="0.3">
      <c r="A554" t="s">
        <v>1659</v>
      </c>
      <c r="B554" t="s">
        <v>1660</v>
      </c>
      <c r="C554" t="s">
        <v>3135</v>
      </c>
      <c r="D554" t="s">
        <v>262</v>
      </c>
      <c r="E554">
        <v>5341.4056491199999</v>
      </c>
      <c r="F554">
        <v>1961.35</v>
      </c>
      <c r="G554">
        <v>-36.996503708212003</v>
      </c>
      <c r="H554">
        <f>(Table2[[#This Row],[1Y Return vs Nifty]]-AVERAGE(Table2[1Y Return vs Nifty]))/_xlfn.STDEV.P(Table2[1Y Return vs Nifty])</f>
        <v>-1.0471381841256393</v>
      </c>
      <c r="I554">
        <v>-9.2810824894884796</v>
      </c>
      <c r="J554">
        <f>(Table2[[#This Row],[1M Return vs Nifty]]-AVERAGE(Table2[1M Return vs Nifty]))/_xlfn.STDEV.P(Table2[1M Return vs Nifty])</f>
        <v>-0.9094049920076348</v>
      </c>
      <c r="K554">
        <v>-9.2313475353483998</v>
      </c>
      <c r="L554">
        <f>(Table2[[#This Row],[6M Return vs Nifty]]-AVERAGE(Table2[6M Return vs Nifty]))/_xlfn.STDEV.P(Table2[6M Return vs Nifty])</f>
        <v>-0.51140207490466383</v>
      </c>
      <c r="M554">
        <v>-8.5470829832791697</v>
      </c>
      <c r="N554">
        <f>(Table2[[#This Row],[1W Return vs Nifty]]-AVERAGE(Table2[1W Return vs Nifty]))/_xlfn.STDEV.P(Table2[1W Return vs Nifty])</f>
        <v>-1.99018848910574</v>
      </c>
      <c r="O554">
        <v>2175.12</v>
      </c>
      <c r="P554">
        <v>2274.53325903122</v>
      </c>
      <c r="Q554">
        <v>2282.2676620239599</v>
      </c>
      <c r="R554">
        <v>21.4934934273256</v>
      </c>
      <c r="S554" s="1">
        <f>(Table2[[#This Row],[Close Price]]-Table2[[#This Row],[20D EMA]])/Table2[[#This Row],[20D EMA]]</f>
        <v>-9.8279635146566624E-2</v>
      </c>
      <c r="T554" s="1">
        <f>(Table2[[#This Row],[Close Price]]-Table2[[#This Row],[50D EMA]])/Table2[[#This Row],[50D EMA]]</f>
        <v>-0.13769121985255675</v>
      </c>
      <c r="U554" s="1">
        <f>(Table2[[#This Row],[Close Price]]-Table2[[#This Row],[200D EMA]])/Table2[[#This Row],[200D EMA]]</f>
        <v>-0.14061350794383334</v>
      </c>
      <c r="V554">
        <v>0.68573885901195297</v>
      </c>
      <c r="W554">
        <v>1951.15</v>
      </c>
      <c r="X554">
        <v>2045.95</v>
      </c>
      <c r="Y554">
        <v>1951.15</v>
      </c>
      <c r="Z554">
        <v>2081.9499999999998</v>
      </c>
      <c r="AA554">
        <v>1951.15</v>
      </c>
      <c r="AB554">
        <v>2319.9499999999998</v>
      </c>
      <c r="AC554" s="1">
        <f>(Table2[[#This Row],[Close Price]]/Table2[[#This Row],[Day Low]])-1</f>
        <v>5.2276862363220822E-3</v>
      </c>
      <c r="AD554" s="1">
        <f>(Table2[[#This Row],[Day High]]/Table2[[#This Row],[Close Price]])-1</f>
        <v>4.3133555969103066E-2</v>
      </c>
      <c r="AE554" s="1">
        <f>(Table2[[#This Row],[Close Price]]/Table2[[#This Row],[Current Week Low]])-1</f>
        <v>5.2276862363220822E-3</v>
      </c>
      <c r="AF554" s="1">
        <f>(Table2[[#This Row],[Current Week High]]/Table2[[#This Row],[Close Price]])-1</f>
        <v>6.1488260636806347E-2</v>
      </c>
      <c r="AG554" s="1">
        <f>(Table2[[#This Row],[Close Price]]/Table2[[#This Row],[Current Month Low]])-1</f>
        <v>5.2276862363220822E-3</v>
      </c>
      <c r="AH554" s="1">
        <f>(Table2[[#This Row],[Current Month High]]/Table2[[#This Row],[Close Price]])-1</f>
        <v>0.18283325260662298</v>
      </c>
      <c r="AI554">
        <v>42.452902337675503</v>
      </c>
      <c r="AJ554">
        <v>14.031976744186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-0.1</v>
      </c>
      <c r="AM554" t="s">
        <v>3181</v>
      </c>
      <c r="AN554">
        <v>-5.49</v>
      </c>
      <c r="AO554" t="s">
        <v>3181</v>
      </c>
      <c r="AP554">
        <v>6.2553887354202004E-2</v>
      </c>
      <c r="AQ554">
        <f>(Table2[[#This Row],[Sharpe Ratio]]-AVERAGE(Table2[Sharpe Ratio]))/_xlfn.STDEV.P(Table2[Sharpe Ratio])</f>
        <v>5.8240632060714441E-2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675</v>
      </c>
      <c r="AT554">
        <f>_xlfn.RANK.AVG(Table2[[#This Row],[6M Return vs Nifty Z-Score]],Table2[6M Return vs Nifty Z-Score])</f>
        <v>488</v>
      </c>
      <c r="AU554">
        <f>_xlfn.RANK.AVG(Table2[[#This Row],[Sharpe Ratio Z-Score]],Table2[Sharpe Ratio Z-Score])</f>
        <v>332</v>
      </c>
      <c r="AV554">
        <f>(Table2[[#This Row],[Rank 1Y]]+Table2[[#This Row],[Rank 6M]]+Table2[[#This Row],[Rank Sharpe]])/3</f>
        <v>498.33333333333331</v>
      </c>
    </row>
    <row r="555" spans="1:48" x14ac:dyDescent="0.3">
      <c r="A555" t="s">
        <v>201</v>
      </c>
      <c r="B555" t="s">
        <v>202</v>
      </c>
      <c r="C555" t="s">
        <v>3131</v>
      </c>
      <c r="D555" t="s">
        <v>123</v>
      </c>
      <c r="E555">
        <v>121097.74015548</v>
      </c>
      <c r="F555">
        <v>5027.55</v>
      </c>
      <c r="G555">
        <v>-14.8145780392497</v>
      </c>
      <c r="H555">
        <f>(Table2[[#This Row],[1Y Return vs Nifty]]-AVERAGE(Table2[1Y Return vs Nifty]))/_xlfn.STDEV.P(Table2[1Y Return vs Nifty])</f>
        <v>-0.62359608651290077</v>
      </c>
      <c r="I555">
        <v>-5.1700344591632099</v>
      </c>
      <c r="J555">
        <f>(Table2[[#This Row],[1M Return vs Nifty]]-AVERAGE(Table2[1M Return vs Nifty]))/_xlfn.STDEV.P(Table2[1M Return vs Nifty])</f>
        <v>-0.45465758114596999</v>
      </c>
      <c r="K555">
        <v>-10.297010376544501</v>
      </c>
      <c r="L555">
        <f>(Table2[[#This Row],[6M Return vs Nifty]]-AVERAGE(Table2[6M Return vs Nifty]))/_xlfn.STDEV.P(Table2[6M Return vs Nifty])</f>
        <v>-0.5472760199876987</v>
      </c>
      <c r="M555">
        <v>-2.1931891208631402</v>
      </c>
      <c r="N555">
        <f>(Table2[[#This Row],[1W Return vs Nifty]]-AVERAGE(Table2[1W Return vs Nifty]))/_xlfn.STDEV.P(Table2[1W Return vs Nifty])</f>
        <v>-0.69460809507332166</v>
      </c>
      <c r="O555">
        <v>5678.58</v>
      </c>
      <c r="P555">
        <v>5809.2013045029498</v>
      </c>
      <c r="Q555">
        <v>5507.8386343162902</v>
      </c>
      <c r="R555">
        <v>16.4615455576877</v>
      </c>
      <c r="S555" s="1">
        <f>(Table2[[#This Row],[Close Price]]-Table2[[#This Row],[20D EMA]])/Table2[[#This Row],[20D EMA]]</f>
        <v>-0.11464661940132916</v>
      </c>
      <c r="T555" s="1">
        <f>(Table2[[#This Row],[Close Price]]-Table2[[#This Row],[50D EMA]])/Table2[[#This Row],[50D EMA]]</f>
        <v>-0.13455400553894728</v>
      </c>
      <c r="U555" s="1">
        <f>(Table2[[#This Row],[Close Price]]-Table2[[#This Row],[200D EMA]])/Table2[[#This Row],[200D EMA]]</f>
        <v>-8.7200926934183881E-2</v>
      </c>
      <c r="V555">
        <v>1.39152915291529</v>
      </c>
      <c r="W555">
        <v>5005</v>
      </c>
      <c r="X555">
        <v>5426.9</v>
      </c>
      <c r="Y555">
        <v>5005</v>
      </c>
      <c r="Z555">
        <v>5902.15</v>
      </c>
      <c r="AA555">
        <v>5005</v>
      </c>
      <c r="AB555">
        <v>5902.15</v>
      </c>
      <c r="AC555" s="1">
        <f>(Table2[[#This Row],[Close Price]]/Table2[[#This Row],[Day Low]])-1</f>
        <v>4.5054945054945339E-3</v>
      </c>
      <c r="AD555" s="1">
        <f>(Table2[[#This Row],[Day High]]/Table2[[#This Row],[Close Price]])-1</f>
        <v>7.9432327873417252E-2</v>
      </c>
      <c r="AE555" s="1">
        <f>(Table2[[#This Row],[Close Price]]/Table2[[#This Row],[Current Week Low]])-1</f>
        <v>4.5054945054945339E-3</v>
      </c>
      <c r="AF555" s="1">
        <f>(Table2[[#This Row],[Current Week High]]/Table2[[#This Row],[Close Price]])-1</f>
        <v>0.17396147228769476</v>
      </c>
      <c r="AG555" s="1">
        <f>(Table2[[#This Row],[Close Price]]/Table2[[#This Row],[Current Month Low]])-1</f>
        <v>4.5054945054945339E-3</v>
      </c>
      <c r="AH555" s="1">
        <f>(Table2[[#This Row],[Current Month High]]/Table2[[#This Row],[Close Price]])-1</f>
        <v>0.17396147228769476</v>
      </c>
      <c r="AI555">
        <v>28.688924028602301</v>
      </c>
      <c r="AJ555">
        <v>8.68028534370948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-0.03</v>
      </c>
      <c r="AM555" t="s">
        <v>3181</v>
      </c>
      <c r="AN555">
        <v>-11.32</v>
      </c>
      <c r="AO555" t="s">
        <v>3181</v>
      </c>
      <c r="AP555">
        <v>2.1221044449018001E-2</v>
      </c>
      <c r="AQ555">
        <f>(Table2[[#This Row],[Sharpe Ratio]]-AVERAGE(Table2[Sharpe Ratio]))/_xlfn.STDEV.P(Table2[Sharpe Ratio])</f>
        <v>-0.42927615926749169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546</v>
      </c>
      <c r="AT555">
        <f>_xlfn.RANK.AVG(Table2[[#This Row],[6M Return vs Nifty Z-Score]],Table2[6M Return vs Nifty Z-Score])</f>
        <v>501</v>
      </c>
      <c r="AU555">
        <f>_xlfn.RANK.AVG(Table2[[#This Row],[Sharpe Ratio Z-Score]],Table2[Sharpe Ratio Z-Score])</f>
        <v>450</v>
      </c>
      <c r="AV555">
        <f>(Table2[[#This Row],[Rank 1Y]]+Table2[[#This Row],[Rank 6M]]+Table2[[#This Row],[Rank Sharpe]])/3</f>
        <v>499</v>
      </c>
    </row>
    <row r="556" spans="1:48" x14ac:dyDescent="0.3">
      <c r="A556" t="s">
        <v>706</v>
      </c>
      <c r="B556" t="s">
        <v>707</v>
      </c>
      <c r="C556" t="s">
        <v>3139</v>
      </c>
      <c r="D556" t="s">
        <v>262</v>
      </c>
      <c r="E556">
        <v>24875.699842710001</v>
      </c>
      <c r="F556">
        <v>5031.7</v>
      </c>
      <c r="G556">
        <v>-14.308958453186801</v>
      </c>
      <c r="H556">
        <f>(Table2[[#This Row],[1Y Return vs Nifty]]-AVERAGE(Table2[1Y Return vs Nifty]))/_xlfn.STDEV.P(Table2[1Y Return vs Nifty])</f>
        <v>-0.61394177681629891</v>
      </c>
      <c r="I556">
        <v>-1.90866044141652</v>
      </c>
      <c r="J556">
        <f>(Table2[[#This Row],[1M Return vs Nifty]]-AVERAGE(Table2[1M Return vs Nifty]))/_xlfn.STDEV.P(Table2[1M Return vs Nifty])</f>
        <v>-9.3897653389915889E-2</v>
      </c>
      <c r="K556">
        <v>-8.9154898831060994</v>
      </c>
      <c r="L556">
        <f>(Table2[[#This Row],[6M Return vs Nifty]]-AVERAGE(Table2[6M Return vs Nifty]))/_xlfn.STDEV.P(Table2[6M Return vs Nifty])</f>
        <v>-0.5007691996343967</v>
      </c>
      <c r="M556">
        <v>0.11638207492861299</v>
      </c>
      <c r="N556">
        <f>(Table2[[#This Row],[1W Return vs Nifty]]-AVERAGE(Table2[1W Return vs Nifty]))/_xlfn.STDEV.P(Table2[1W Return vs Nifty])</f>
        <v>-0.2236787366858298</v>
      </c>
      <c r="O556">
        <v>5159.88</v>
      </c>
      <c r="P556">
        <v>5269.1359795918897</v>
      </c>
      <c r="Q556">
        <v>5262.04622551585</v>
      </c>
      <c r="R556">
        <v>36.020550510739298</v>
      </c>
      <c r="S556" s="1">
        <f>(Table2[[#This Row],[Close Price]]-Table2[[#This Row],[20D EMA]])/Table2[[#This Row],[20D EMA]]</f>
        <v>-2.4841662984410547E-2</v>
      </c>
      <c r="T556" s="1">
        <f>(Table2[[#This Row],[Close Price]]-Table2[[#This Row],[50D EMA]])/Table2[[#This Row],[50D EMA]]</f>
        <v>-4.506165346871159E-2</v>
      </c>
      <c r="U556" s="1">
        <f>(Table2[[#This Row],[Close Price]]-Table2[[#This Row],[200D EMA]])/Table2[[#This Row],[200D EMA]]</f>
        <v>-4.3775028884940823E-2</v>
      </c>
      <c r="V556">
        <v>0.551251883444973</v>
      </c>
      <c r="W556">
        <v>5009</v>
      </c>
      <c r="X556">
        <v>5126.2</v>
      </c>
      <c r="Y556">
        <v>5009</v>
      </c>
      <c r="Z556">
        <v>5130</v>
      </c>
      <c r="AA556">
        <v>5009</v>
      </c>
      <c r="AB556">
        <v>5255</v>
      </c>
      <c r="AC556" s="1">
        <f>(Table2[[#This Row],[Close Price]]/Table2[[#This Row],[Day Low]])-1</f>
        <v>4.5318426831701952E-3</v>
      </c>
      <c r="AD556" s="1">
        <f>(Table2[[#This Row],[Day High]]/Table2[[#This Row],[Close Price]])-1</f>
        <v>1.8780928910706152E-2</v>
      </c>
      <c r="AE556" s="1">
        <f>(Table2[[#This Row],[Close Price]]/Table2[[#This Row],[Current Week Low]])-1</f>
        <v>4.5318426831701952E-3</v>
      </c>
      <c r="AF556" s="1">
        <f>(Table2[[#This Row],[Current Week High]]/Table2[[#This Row],[Close Price]])-1</f>
        <v>1.9536140866903917E-2</v>
      </c>
      <c r="AG556" s="1">
        <f>(Table2[[#This Row],[Close Price]]/Table2[[#This Row],[Current Month Low]])-1</f>
        <v>4.5318426831701952E-3</v>
      </c>
      <c r="AH556" s="1">
        <f>(Table2[[#This Row],[Current Month High]]/Table2[[#This Row],[Close Price]])-1</f>
        <v>4.4378639426039035E-2</v>
      </c>
      <c r="AI556">
        <v>46.073891527714302</v>
      </c>
      <c r="AJ556">
        <v>25.026711392719498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0.06</v>
      </c>
      <c r="AM556" t="s">
        <v>3180</v>
      </c>
      <c r="AN556">
        <v>-1.24</v>
      </c>
      <c r="AO556" t="s">
        <v>3181</v>
      </c>
      <c r="AP556">
        <v>1.1537611297439999E-2</v>
      </c>
      <c r="AQ556">
        <f>(Table2[[#This Row],[Sharpe Ratio]]-AVERAGE(Table2[Sharpe Ratio]))/_xlfn.STDEV.P(Table2[Sharpe Ratio])</f>
        <v>-0.54349129491465509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540</v>
      </c>
      <c r="AT556">
        <f>_xlfn.RANK.AVG(Table2[[#This Row],[6M Return vs Nifty Z-Score]],Table2[6M Return vs Nifty Z-Score])</f>
        <v>481</v>
      </c>
      <c r="AU556">
        <f>_xlfn.RANK.AVG(Table2[[#This Row],[Sharpe Ratio Z-Score]],Table2[Sharpe Ratio Z-Score])</f>
        <v>482</v>
      </c>
      <c r="AV556">
        <f>(Table2[[#This Row],[Rank 1Y]]+Table2[[#This Row],[Rank 6M]]+Table2[[#This Row],[Rank Sharpe]])/3</f>
        <v>501</v>
      </c>
    </row>
    <row r="557" spans="1:48" x14ac:dyDescent="0.3">
      <c r="A557" t="s">
        <v>494</v>
      </c>
      <c r="B557" t="s">
        <v>495</v>
      </c>
      <c r="C557" t="s">
        <v>3139</v>
      </c>
      <c r="D557" t="s">
        <v>472</v>
      </c>
      <c r="E557">
        <v>42341.92272948</v>
      </c>
      <c r="F557">
        <v>1525.7</v>
      </c>
      <c r="G557">
        <v>-30.696333653180201</v>
      </c>
      <c r="H557">
        <f>(Table2[[#This Row],[1Y Return vs Nifty]]-AVERAGE(Table2[1Y Return vs Nifty]))/_xlfn.STDEV.P(Table2[1Y Return vs Nifty])</f>
        <v>-0.92684262096094849</v>
      </c>
      <c r="I557">
        <v>2.63054186247818</v>
      </c>
      <c r="J557">
        <f>(Table2[[#This Row],[1M Return vs Nifty]]-AVERAGE(Table2[1M Return vs Nifty]))/_xlfn.STDEV.P(Table2[1M Return vs Nifty])</f>
        <v>0.40821044163764297</v>
      </c>
      <c r="K557">
        <v>-10.8006104520554</v>
      </c>
      <c r="L557">
        <f>(Table2[[#This Row],[6M Return vs Nifty]]-AVERAGE(Table2[6M Return vs Nifty]))/_xlfn.STDEV.P(Table2[6M Return vs Nifty])</f>
        <v>-0.56422896303337411</v>
      </c>
      <c r="M557">
        <v>1.99921051969096</v>
      </c>
      <c r="N557">
        <f>(Table2[[#This Row],[1W Return vs Nifty]]-AVERAGE(Table2[1W Return vs Nifty]))/_xlfn.STDEV.P(Table2[1W Return vs Nifty])</f>
        <v>0.16023633510812943</v>
      </c>
      <c r="O557">
        <v>1521.43</v>
      </c>
      <c r="P557">
        <v>1512.23108402966</v>
      </c>
      <c r="Q557">
        <v>1509.09211513434</v>
      </c>
      <c r="R557">
        <v>51.964444532915202</v>
      </c>
      <c r="S557" s="1">
        <f>(Table2[[#This Row],[Close Price]]-Table2[[#This Row],[20D EMA]])/Table2[[#This Row],[20D EMA]]</f>
        <v>2.806570134675918E-3</v>
      </c>
      <c r="T557" s="1">
        <f>(Table2[[#This Row],[Close Price]]-Table2[[#This Row],[50D EMA]])/Table2[[#This Row],[50D EMA]]</f>
        <v>8.9066519744120526E-3</v>
      </c>
      <c r="U557" s="1">
        <f>(Table2[[#This Row],[Close Price]]-Table2[[#This Row],[200D EMA]])/Table2[[#This Row],[200D EMA]]</f>
        <v>1.1005216115771425E-2</v>
      </c>
      <c r="V557">
        <v>1.00551710323871</v>
      </c>
      <c r="W557">
        <v>1509.5</v>
      </c>
      <c r="X557">
        <v>1543</v>
      </c>
      <c r="Y557">
        <v>1504.95</v>
      </c>
      <c r="Z557">
        <v>1544.4</v>
      </c>
      <c r="AA557">
        <v>1481.75</v>
      </c>
      <c r="AB557">
        <v>1556.7</v>
      </c>
      <c r="AC557" s="1">
        <f>(Table2[[#This Row],[Close Price]]/Table2[[#This Row],[Day Low]])-1</f>
        <v>1.0732030473666887E-2</v>
      </c>
      <c r="AD557" s="1">
        <f>(Table2[[#This Row],[Day High]]/Table2[[#This Row],[Close Price]])-1</f>
        <v>1.1339057481811521E-2</v>
      </c>
      <c r="AE557" s="1">
        <f>(Table2[[#This Row],[Close Price]]/Table2[[#This Row],[Current Week Low]])-1</f>
        <v>1.3787833482839851E-2</v>
      </c>
      <c r="AF557" s="1">
        <f>(Table2[[#This Row],[Current Week High]]/Table2[[#This Row],[Close Price]])-1</f>
        <v>1.2256669069935056E-2</v>
      </c>
      <c r="AG557" s="1">
        <f>(Table2[[#This Row],[Close Price]]/Table2[[#This Row],[Current Month Low]])-1</f>
        <v>2.9660873966593559E-2</v>
      </c>
      <c r="AH557" s="1">
        <f>(Table2[[#This Row],[Current Month High]]/Table2[[#This Row],[Close Price]])-1</f>
        <v>2.0318542308448651E-2</v>
      </c>
      <c r="AI557">
        <v>16.274496952218598</v>
      </c>
      <c r="AJ557">
        <v>16.911877394636001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0.12</v>
      </c>
      <c r="AM557" t="s">
        <v>3180</v>
      </c>
      <c r="AN557">
        <v>3.53</v>
      </c>
      <c r="AO557" t="s">
        <v>3180</v>
      </c>
      <c r="AP557">
        <v>5.5032880000274002E-2</v>
      </c>
      <c r="AQ557">
        <f>(Table2[[#This Row],[Sharpe Ratio]]-AVERAGE(Table2[Sharpe Ratio]))/_xlfn.STDEV.P(Table2[Sharpe Ratio])</f>
        <v>-3.0468905319859744E-2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-0.95309371256841013</v>
      </c>
      <c r="AS557">
        <f>_xlfn.RANK.AVG(Table2[[#This Row],[1Y Return vs Nifty Z-Score]],Table2[1Y Return vs Nifty Z-Score])</f>
        <v>635</v>
      </c>
      <c r="AT557">
        <f>_xlfn.RANK.AVG(Table2[[#This Row],[6M Return vs Nifty Z-Score]],Table2[6M Return vs Nifty Z-Score])</f>
        <v>510</v>
      </c>
      <c r="AU557">
        <f>_xlfn.RANK.AVG(Table2[[#This Row],[Sharpe Ratio Z-Score]],Table2[Sharpe Ratio Z-Score])</f>
        <v>365</v>
      </c>
      <c r="AV557">
        <f>(Table2[[#This Row],[Rank 1Y]]+Table2[[#This Row],[Rank 6M]]+Table2[[#This Row],[Rank Sharpe]])/3</f>
        <v>503.33333333333331</v>
      </c>
    </row>
    <row r="558" spans="1:48" x14ac:dyDescent="0.3">
      <c r="A558" t="s">
        <v>1276</v>
      </c>
      <c r="B558" t="s">
        <v>1277</v>
      </c>
      <c r="C558" t="s">
        <v>3133</v>
      </c>
      <c r="D558" t="s">
        <v>51</v>
      </c>
      <c r="E558">
        <v>8960.9273819699993</v>
      </c>
      <c r="F558">
        <v>5398.35</v>
      </c>
      <c r="G558">
        <v>-18.504538488820199</v>
      </c>
      <c r="H558">
        <f>(Table2[[#This Row],[1Y Return vs Nifty]]-AVERAGE(Table2[1Y Return vs Nifty]))/_xlfn.STDEV.P(Table2[1Y Return vs Nifty])</f>
        <v>-0.69405225935572701</v>
      </c>
      <c r="I558">
        <v>8.7429957436389003</v>
      </c>
      <c r="J558">
        <f>(Table2[[#This Row],[1M Return vs Nifty]]-AVERAGE(Table2[1M Return vs Nifty]))/_xlfn.STDEV.P(Table2[1M Return vs Nifty])</f>
        <v>1.0843452267253393</v>
      </c>
      <c r="K558">
        <v>6.1042060360075396</v>
      </c>
      <c r="L558">
        <f>(Table2[[#This Row],[6M Return vs Nifty]]-AVERAGE(Table2[6M Return vs Nifty]))/_xlfn.STDEV.P(Table2[6M Return vs Nifty])</f>
        <v>4.8463907162986462E-3</v>
      </c>
      <c r="M558">
        <v>-0.75003616965178599</v>
      </c>
      <c r="N558">
        <f>(Table2[[#This Row],[1W Return vs Nifty]]-AVERAGE(Table2[1W Return vs Nifty]))/_xlfn.STDEV.P(Table2[1W Return vs Nifty])</f>
        <v>-0.40034433970292527</v>
      </c>
      <c r="O558">
        <v>5347.87</v>
      </c>
      <c r="P558">
        <v>5280.0181366657998</v>
      </c>
      <c r="Q558">
        <v>5132.8793551564004</v>
      </c>
      <c r="R558">
        <v>50.990559488814803</v>
      </c>
      <c r="S558" s="1">
        <f>(Table2[[#This Row],[Close Price]]-Table2[[#This Row],[20D EMA]])/Table2[[#This Row],[20D EMA]]</f>
        <v>9.4392720840260659E-3</v>
      </c>
      <c r="T558" s="1">
        <f>(Table2[[#This Row],[Close Price]]-Table2[[#This Row],[50D EMA]])/Table2[[#This Row],[50D EMA]]</f>
        <v>2.2411260770578367E-2</v>
      </c>
      <c r="U558" s="1">
        <f>(Table2[[#This Row],[Close Price]]-Table2[[#This Row],[200D EMA]])/Table2[[#This Row],[200D EMA]]</f>
        <v>5.1719634629033867E-2</v>
      </c>
      <c r="V558">
        <v>2.1158153642072901</v>
      </c>
      <c r="W558">
        <v>5380</v>
      </c>
      <c r="X558">
        <v>5695</v>
      </c>
      <c r="Y558">
        <v>5380</v>
      </c>
      <c r="Z558">
        <v>5695</v>
      </c>
      <c r="AA558">
        <v>5175</v>
      </c>
      <c r="AB558">
        <v>5833.3</v>
      </c>
      <c r="AC558" s="1">
        <f>(Table2[[#This Row],[Close Price]]/Table2[[#This Row],[Day Low]])-1</f>
        <v>3.4107806691450193E-3</v>
      </c>
      <c r="AD558" s="1">
        <f>(Table2[[#This Row],[Day High]]/Table2[[#This Row],[Close Price]])-1</f>
        <v>5.4951976066761166E-2</v>
      </c>
      <c r="AE558" s="1">
        <f>(Table2[[#This Row],[Close Price]]/Table2[[#This Row],[Current Week Low]])-1</f>
        <v>3.4107806691450193E-3</v>
      </c>
      <c r="AF558" s="1">
        <f>(Table2[[#This Row],[Current Week High]]/Table2[[#This Row],[Close Price]])-1</f>
        <v>5.4951976066761166E-2</v>
      </c>
      <c r="AG558" s="1">
        <f>(Table2[[#This Row],[Close Price]]/Table2[[#This Row],[Current Month Low]])-1</f>
        <v>4.3159420289855088E-2</v>
      </c>
      <c r="AH558" s="1">
        <f>(Table2[[#This Row],[Current Month High]]/Table2[[#This Row],[Close Price]])-1</f>
        <v>8.0570915187047953E-2</v>
      </c>
      <c r="AI558">
        <v>8.0570915187047891</v>
      </c>
      <c r="AJ558">
        <v>16.4303199577271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0.06</v>
      </c>
      <c r="AM558" t="s">
        <v>3180</v>
      </c>
      <c r="AN558">
        <v>8.24</v>
      </c>
      <c r="AO558" t="s">
        <v>3180</v>
      </c>
      <c r="AP558">
        <v>-3.0319880330172001E-2</v>
      </c>
      <c r="AQ558">
        <f>(Table2[[#This Row],[Sharpe Ratio]]-AVERAGE(Table2[Sharpe Ratio]))/_xlfn.STDEV.P(Table2[Sharpe Ratio])</f>
        <v>-1.037196265999073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-1.0424012476160873</v>
      </c>
      <c r="AS558">
        <f>_xlfn.RANK.AVG(Table2[[#This Row],[1Y Return vs Nifty Z-Score]],Table2[1Y Return vs Nifty Z-Score])</f>
        <v>580</v>
      </c>
      <c r="AT558">
        <f>_xlfn.RANK.AVG(Table2[[#This Row],[6M Return vs Nifty Z-Score]],Table2[6M Return vs Nifty Z-Score])</f>
        <v>306</v>
      </c>
      <c r="AU558">
        <f>_xlfn.RANK.AVG(Table2[[#This Row],[Sharpe Ratio Z-Score]],Table2[Sharpe Ratio Z-Score])</f>
        <v>624</v>
      </c>
      <c r="AV558">
        <f>(Table2[[#This Row],[Rank 1Y]]+Table2[[#This Row],[Rank 6M]]+Table2[[#This Row],[Rank Sharpe]])/3</f>
        <v>503.33333333333331</v>
      </c>
    </row>
    <row r="559" spans="1:48" x14ac:dyDescent="0.3">
      <c r="A559" t="s">
        <v>81</v>
      </c>
      <c r="B559" t="s">
        <v>82</v>
      </c>
      <c r="C559" t="s">
        <v>3135</v>
      </c>
      <c r="D559" t="s">
        <v>62</v>
      </c>
      <c r="E559">
        <v>288902.63930390403</v>
      </c>
      <c r="F559">
        <v>784.85</v>
      </c>
      <c r="G559">
        <v>-2.2286853818247399</v>
      </c>
      <c r="H559">
        <f>(Table2[[#This Row],[1Y Return vs Nifty]]-AVERAGE(Table2[1Y Return vs Nifty]))/_xlfn.STDEV.P(Table2[1Y Return vs Nifty])</f>
        <v>-0.38328082011051784</v>
      </c>
      <c r="I559">
        <v>-9.2227387446908793</v>
      </c>
      <c r="J559">
        <f>(Table2[[#This Row],[1M Return vs Nifty]]-AVERAGE(Table2[1M Return vs Nifty]))/_xlfn.STDEV.P(Table2[1M Return vs Nifty])</f>
        <v>-0.90295124427932549</v>
      </c>
      <c r="K559">
        <v>-26.5129240454349</v>
      </c>
      <c r="L559">
        <f>(Table2[[#This Row],[6M Return vs Nifty]]-AVERAGE(Table2[6M Return vs Nifty]))/_xlfn.STDEV.P(Table2[6M Return vs Nifty])</f>
        <v>-1.0931604910799591</v>
      </c>
      <c r="M559">
        <v>-0.86130445194458205</v>
      </c>
      <c r="N559">
        <f>(Table2[[#This Row],[1W Return vs Nifty]]-AVERAGE(Table2[1W Return vs Nifty]))/_xlfn.STDEV.P(Table2[1W Return vs Nifty])</f>
        <v>-0.42303231783691891</v>
      </c>
      <c r="O559">
        <v>851</v>
      </c>
      <c r="P559">
        <v>910.95975375300497</v>
      </c>
      <c r="Q559">
        <v>923.07929186584295</v>
      </c>
      <c r="R559">
        <v>19.015736861400601</v>
      </c>
      <c r="S559" s="1">
        <f>(Table2[[#This Row],[Close Price]]-Table2[[#This Row],[20D EMA]])/Table2[[#This Row],[20D EMA]]</f>
        <v>-7.7732079905992929E-2</v>
      </c>
      <c r="T559" s="1">
        <f>(Table2[[#This Row],[Close Price]]-Table2[[#This Row],[50D EMA]])/Table2[[#This Row],[50D EMA]]</f>
        <v>-0.13843614191895243</v>
      </c>
      <c r="U559" s="1">
        <f>(Table2[[#This Row],[Close Price]]-Table2[[#This Row],[200D EMA]])/Table2[[#This Row],[200D EMA]]</f>
        <v>-0.14974801523977063</v>
      </c>
      <c r="V559">
        <v>1.14987926463085</v>
      </c>
      <c r="W559">
        <v>783.05</v>
      </c>
      <c r="X559">
        <v>813.1</v>
      </c>
      <c r="Y559">
        <v>783.05</v>
      </c>
      <c r="Z559">
        <v>831.45</v>
      </c>
      <c r="AA559">
        <v>783.05</v>
      </c>
      <c r="AB559">
        <v>847.95</v>
      </c>
      <c r="AC559" s="1">
        <f>(Table2[[#This Row],[Close Price]]/Table2[[#This Row],[Day Low]])-1</f>
        <v>2.2987037864761195E-3</v>
      </c>
      <c r="AD559" s="1">
        <f>(Table2[[#This Row],[Day High]]/Table2[[#This Row],[Close Price]])-1</f>
        <v>3.5994139007453629E-2</v>
      </c>
      <c r="AE559" s="1">
        <f>(Table2[[#This Row],[Close Price]]/Table2[[#This Row],[Current Week Low]])-1</f>
        <v>2.2987037864761195E-3</v>
      </c>
      <c r="AF559" s="1">
        <f>(Table2[[#This Row],[Current Week High]]/Table2[[#This Row],[Close Price]])-1</f>
        <v>5.937440275211836E-2</v>
      </c>
      <c r="AG559" s="1">
        <f>(Table2[[#This Row],[Close Price]]/Table2[[#This Row],[Current Month Low]])-1</f>
        <v>2.2987037864761195E-3</v>
      </c>
      <c r="AH559" s="1">
        <f>(Table2[[#This Row],[Current Month High]]/Table2[[#This Row],[Close Price]])-1</f>
        <v>8.0397528190100154E-2</v>
      </c>
      <c r="AI559">
        <v>50.219787220487902</v>
      </c>
      <c r="AJ559">
        <v>20.876328353611498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-0.2</v>
      </c>
      <c r="AM559" t="s">
        <v>3181</v>
      </c>
      <c r="AN559">
        <v>-9.19</v>
      </c>
      <c r="AO559" t="s">
        <v>3181</v>
      </c>
      <c r="AP559">
        <v>4.7864726036483E-2</v>
      </c>
      <c r="AQ559">
        <f>(Table2[[#This Row],[Sharpe Ratio]]-AVERAGE(Table2[Sharpe Ratio]))/_xlfn.STDEV.P(Table2[Sharpe Ratio])</f>
        <v>-0.11501657188589834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444</v>
      </c>
      <c r="AT559">
        <f>_xlfn.RANK.AVG(Table2[[#This Row],[6M Return vs Nifty Z-Score]],Table2[6M Return vs Nifty Z-Score])</f>
        <v>686</v>
      </c>
      <c r="AU559">
        <f>_xlfn.RANK.AVG(Table2[[#This Row],[Sharpe Ratio Z-Score]],Table2[Sharpe Ratio Z-Score])</f>
        <v>380</v>
      </c>
      <c r="AV559">
        <f>(Table2[[#This Row],[Rank 1Y]]+Table2[[#This Row],[Rank 6M]]+Table2[[#This Row],[Rank Sharpe]])/3</f>
        <v>503.33333333333331</v>
      </c>
    </row>
    <row r="560" spans="1:48" x14ac:dyDescent="0.3">
      <c r="A560" t="s">
        <v>1539</v>
      </c>
      <c r="B560" t="s">
        <v>1540</v>
      </c>
      <c r="C560" t="s">
        <v>3141</v>
      </c>
      <c r="D560" t="s">
        <v>423</v>
      </c>
      <c r="E560">
        <v>6285.5655579199902</v>
      </c>
      <c r="F560">
        <v>1163.8</v>
      </c>
      <c r="G560">
        <v>-30.460561471027699</v>
      </c>
      <c r="H560">
        <f>(Table2[[#This Row],[1Y Return vs Nifty]]-AVERAGE(Table2[1Y Return vs Nifty]))/_xlfn.STDEV.P(Table2[1Y Return vs Nifty])</f>
        <v>-0.92234078256883223</v>
      </c>
      <c r="I560">
        <v>-1.42842456243889</v>
      </c>
      <c r="J560">
        <f>(Table2[[#This Row],[1M Return vs Nifty]]-AVERAGE(Table2[1M Return vs Nifty]))/_xlfn.STDEV.P(Table2[1M Return vs Nifty])</f>
        <v>-4.077591388285539E-2</v>
      </c>
      <c r="K560">
        <v>13.2372254444891</v>
      </c>
      <c r="L560">
        <f>(Table2[[#This Row],[6M Return vs Nifty]]-AVERAGE(Table2[6M Return vs Nifty]))/_xlfn.STDEV.P(Table2[6M Return vs Nifty])</f>
        <v>0.24496881653803307</v>
      </c>
      <c r="M560">
        <v>4.2748472490518301</v>
      </c>
      <c r="N560">
        <f>(Table2[[#This Row],[1W Return vs Nifty]]-AVERAGE(Table2[1W Return vs Nifty]))/_xlfn.STDEV.P(Table2[1W Return vs Nifty])</f>
        <v>0.62424634130910472</v>
      </c>
      <c r="O560">
        <v>1191.72</v>
      </c>
      <c r="P560">
        <v>1202.79902948936</v>
      </c>
      <c r="Q560">
        <v>1163.17141455571</v>
      </c>
      <c r="R560">
        <v>41.082175110568997</v>
      </c>
      <c r="S560" s="1">
        <f>(Table2[[#This Row],[Close Price]]-Table2[[#This Row],[20D EMA]])/Table2[[#This Row],[20D EMA]]</f>
        <v>-2.342832208908139E-2</v>
      </c>
      <c r="T560" s="1">
        <f>(Table2[[#This Row],[Close Price]]-Table2[[#This Row],[50D EMA]])/Table2[[#This Row],[50D EMA]]</f>
        <v>-3.2423562484845722E-2</v>
      </c>
      <c r="U560" s="1">
        <f>(Table2[[#This Row],[Close Price]]-Table2[[#This Row],[200D EMA]])/Table2[[#This Row],[200D EMA]]</f>
        <v>5.4040654406041088E-4</v>
      </c>
      <c r="V560">
        <v>0.87050083914617304</v>
      </c>
      <c r="W560">
        <v>1150.2</v>
      </c>
      <c r="X560">
        <v>1192.8499999999999</v>
      </c>
      <c r="Y560">
        <v>1150.2</v>
      </c>
      <c r="Z560">
        <v>1252</v>
      </c>
      <c r="AA560">
        <v>1138.25</v>
      </c>
      <c r="AB560">
        <v>1252</v>
      </c>
      <c r="AC560" s="1">
        <f>(Table2[[#This Row],[Close Price]]/Table2[[#This Row],[Day Low]])-1</f>
        <v>1.1824030603373226E-2</v>
      </c>
      <c r="AD560" s="1">
        <f>(Table2[[#This Row],[Day High]]/Table2[[#This Row],[Close Price]])-1</f>
        <v>2.4961333562467658E-2</v>
      </c>
      <c r="AE560" s="1">
        <f>(Table2[[#This Row],[Close Price]]/Table2[[#This Row],[Current Week Low]])-1</f>
        <v>1.1824030603373226E-2</v>
      </c>
      <c r="AF560" s="1">
        <f>(Table2[[#This Row],[Current Week High]]/Table2[[#This Row],[Close Price]])-1</f>
        <v>7.5786217563155178E-2</v>
      </c>
      <c r="AG560" s="1">
        <f>(Table2[[#This Row],[Close Price]]/Table2[[#This Row],[Current Month Low]])-1</f>
        <v>2.2446738414232392E-2</v>
      </c>
      <c r="AH560" s="1">
        <f>(Table2[[#This Row],[Current Month High]]/Table2[[#This Row],[Close Price]])-1</f>
        <v>7.5786217563155178E-2</v>
      </c>
      <c r="AI560">
        <v>20.9658016841381</v>
      </c>
      <c r="AJ560">
        <v>24.697310618236301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0.04</v>
      </c>
      <c r="AM560" t="s">
        <v>3180</v>
      </c>
      <c r="AN560">
        <v>-3.01</v>
      </c>
      <c r="AO560" t="s">
        <v>3181</v>
      </c>
      <c r="AP560">
        <v>-4.3642033153423999E-2</v>
      </c>
      <c r="AQ560">
        <f>(Table2[[#This Row],[Sharpe Ratio]]-AVERAGE(Table2[Sharpe Ratio]))/_xlfn.STDEV.P(Table2[Sharpe Ratio])</f>
        <v>-1.1943297400471704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633</v>
      </c>
      <c r="AT560">
        <f>_xlfn.RANK.AVG(Table2[[#This Row],[6M Return vs Nifty Z-Score]],Table2[6M Return vs Nifty Z-Score])</f>
        <v>227</v>
      </c>
      <c r="AU560">
        <f>_xlfn.RANK.AVG(Table2[[#This Row],[Sharpe Ratio Z-Score]],Table2[Sharpe Ratio Z-Score])</f>
        <v>654</v>
      </c>
      <c r="AV560">
        <f>(Table2[[#This Row],[Rank 1Y]]+Table2[[#This Row],[Rank 6M]]+Table2[[#This Row],[Rank Sharpe]])/3</f>
        <v>504.66666666666669</v>
      </c>
    </row>
    <row r="561" spans="1:48" x14ac:dyDescent="0.3">
      <c r="A561" t="s">
        <v>805</v>
      </c>
      <c r="B561" t="s">
        <v>806</v>
      </c>
      <c r="C561" t="s">
        <v>3143</v>
      </c>
      <c r="D561" t="s">
        <v>477</v>
      </c>
      <c r="E561">
        <v>19020.570159359999</v>
      </c>
      <c r="F561">
        <v>1834.8</v>
      </c>
      <c r="G561">
        <v>-17.953329188962201</v>
      </c>
      <c r="H561">
        <f>(Table2[[#This Row],[1Y Return vs Nifty]]-AVERAGE(Table2[1Y Return vs Nifty]))/_xlfn.STDEV.P(Table2[1Y Return vs Nifty])</f>
        <v>-0.68352745882354549</v>
      </c>
      <c r="I561">
        <v>-1.9663629971826</v>
      </c>
      <c r="J561">
        <f>(Table2[[#This Row],[1M Return vs Nifty]]-AVERAGE(Table2[1M Return vs Nifty]))/_xlfn.STDEV.P(Table2[1M Return vs Nifty])</f>
        <v>-0.10028047539568299</v>
      </c>
      <c r="K561">
        <v>8.5024239799317005</v>
      </c>
      <c r="L561">
        <f>(Table2[[#This Row],[6M Return vs Nifty]]-AVERAGE(Table2[6M Return vs Nifty]))/_xlfn.STDEV.P(Table2[6M Return vs Nifty])</f>
        <v>8.5578809537358469E-2</v>
      </c>
      <c r="M561">
        <v>-4.0197093844827003E-2</v>
      </c>
      <c r="N561">
        <f>(Table2[[#This Row],[1W Return vs Nifty]]-AVERAGE(Table2[1W Return vs Nifty]))/_xlfn.STDEV.P(Table2[1W Return vs Nifty])</f>
        <v>-0.25560575743395819</v>
      </c>
      <c r="O561">
        <v>1914.49</v>
      </c>
      <c r="P561">
        <v>1944.56306681398</v>
      </c>
      <c r="Q561">
        <v>1880.4262921079201</v>
      </c>
      <c r="R561">
        <v>33.381681972942999</v>
      </c>
      <c r="S561" s="1">
        <f>(Table2[[#This Row],[Close Price]]-Table2[[#This Row],[20D EMA]])/Table2[[#This Row],[20D EMA]]</f>
        <v>-4.1624662442739345E-2</v>
      </c>
      <c r="T561" s="1">
        <f>(Table2[[#This Row],[Close Price]]-Table2[[#This Row],[50D EMA]])/Table2[[#This Row],[50D EMA]]</f>
        <v>-5.6446133677638191E-2</v>
      </c>
      <c r="U561" s="1">
        <f>(Table2[[#This Row],[Close Price]]-Table2[[#This Row],[200D EMA]])/Table2[[#This Row],[200D EMA]]</f>
        <v>-2.4263802468308372E-2</v>
      </c>
      <c r="V561">
        <v>0.59994912624626195</v>
      </c>
      <c r="W561">
        <v>1820</v>
      </c>
      <c r="X561">
        <v>1929</v>
      </c>
      <c r="Y561">
        <v>1820</v>
      </c>
      <c r="Z561">
        <v>1929</v>
      </c>
      <c r="AA561">
        <v>1820</v>
      </c>
      <c r="AB561">
        <v>1973.5</v>
      </c>
      <c r="AC561" s="1">
        <f>(Table2[[#This Row],[Close Price]]/Table2[[#This Row],[Day Low]])-1</f>
        <v>8.1318681318680586E-3</v>
      </c>
      <c r="AD561" s="1">
        <f>(Table2[[#This Row],[Day High]]/Table2[[#This Row],[Close Price]])-1</f>
        <v>5.1340745585349845E-2</v>
      </c>
      <c r="AE561" s="1">
        <f>(Table2[[#This Row],[Close Price]]/Table2[[#This Row],[Current Week Low]])-1</f>
        <v>8.1318681318680586E-3</v>
      </c>
      <c r="AF561" s="1">
        <f>(Table2[[#This Row],[Current Week High]]/Table2[[#This Row],[Close Price]])-1</f>
        <v>5.1340745585349845E-2</v>
      </c>
      <c r="AG561" s="1">
        <f>(Table2[[#This Row],[Close Price]]/Table2[[#This Row],[Current Month Low]])-1</f>
        <v>8.1318681318680586E-3</v>
      </c>
      <c r="AH561" s="1">
        <f>(Table2[[#This Row],[Current Month High]]/Table2[[#This Row],[Close Price]])-1</f>
        <v>7.559407019838682E-2</v>
      </c>
      <c r="AI561">
        <v>26.989317636799601</v>
      </c>
      <c r="AJ561">
        <v>25.4821501846532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0.02</v>
      </c>
      <c r="AM561" t="s">
        <v>3180</v>
      </c>
      <c r="AN561">
        <v>-4.92</v>
      </c>
      <c r="AO561" t="s">
        <v>3181</v>
      </c>
      <c r="AP561">
        <v>-4.7041270876614999E-2</v>
      </c>
      <c r="AQ561">
        <f>(Table2[[#This Row],[Sharpe Ratio]]-AVERAGE(Table2[Sharpe Ratio]))/_xlfn.STDEV.P(Table2[Sharpe Ratio])</f>
        <v>-1.234423412567432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574</v>
      </c>
      <c r="AT561">
        <f>_xlfn.RANK.AVG(Table2[[#This Row],[6M Return vs Nifty Z-Score]],Table2[6M Return vs Nifty Z-Score])</f>
        <v>278</v>
      </c>
      <c r="AU561">
        <f>_xlfn.RANK.AVG(Table2[[#This Row],[Sharpe Ratio Z-Score]],Table2[Sharpe Ratio Z-Score])</f>
        <v>663</v>
      </c>
      <c r="AV561">
        <f>(Table2[[#This Row],[Rank 1Y]]+Table2[[#This Row],[Rank 6M]]+Table2[[#This Row],[Rank Sharpe]])/3</f>
        <v>505</v>
      </c>
    </row>
    <row r="562" spans="1:48" x14ac:dyDescent="0.3">
      <c r="A562" t="s">
        <v>1455</v>
      </c>
      <c r="B562" t="s">
        <v>1456</v>
      </c>
      <c r="C562" t="s">
        <v>3140</v>
      </c>
      <c r="D562" t="s">
        <v>1457</v>
      </c>
      <c r="E562">
        <v>7011.8047071999999</v>
      </c>
      <c r="F562">
        <v>263</v>
      </c>
      <c r="G562">
        <v>-46.384213478548297</v>
      </c>
      <c r="H562">
        <f>(Table2[[#This Row],[1Y Return vs Nifty]]-AVERAGE(Table2[1Y Return vs Nifty]))/_xlfn.STDEV.P(Table2[1Y Return vs Nifty])</f>
        <v>-1.2263872875283848</v>
      </c>
      <c r="I562">
        <v>-0.31295001129072297</v>
      </c>
      <c r="J562">
        <f>(Table2[[#This Row],[1M Return vs Nifty]]-AVERAGE(Table2[1M Return vs Nifty]))/_xlfn.STDEV.P(Table2[1M Return vs Nifty])</f>
        <v>8.2613343619098931E-2</v>
      </c>
      <c r="K562">
        <v>-13.2234605140418</v>
      </c>
      <c r="L562">
        <f>(Table2[[#This Row],[6M Return vs Nifty]]-AVERAGE(Table2[6M Return vs Nifty]))/_xlfn.STDEV.P(Table2[6M Return vs Nifty])</f>
        <v>-0.64579058525393684</v>
      </c>
      <c r="M562">
        <v>1.91464879691266</v>
      </c>
      <c r="N562">
        <f>(Table2[[#This Row],[1W Return vs Nifty]]-AVERAGE(Table2[1W Return vs Nifty]))/_xlfn.STDEV.P(Table2[1W Return vs Nifty])</f>
        <v>0.14299391455634644</v>
      </c>
      <c r="O562">
        <v>268.70999999999998</v>
      </c>
      <c r="P562">
        <v>272.82050057342298</v>
      </c>
      <c r="Q562">
        <v>280.192686470502</v>
      </c>
      <c r="R562">
        <v>38.549090902758799</v>
      </c>
      <c r="S562" s="1">
        <f>(Table2[[#This Row],[Close Price]]-Table2[[#This Row],[20D EMA]])/Table2[[#This Row],[20D EMA]]</f>
        <v>-2.1249674370138735E-2</v>
      </c>
      <c r="T562" s="1">
        <f>(Table2[[#This Row],[Close Price]]-Table2[[#This Row],[50D EMA]])/Table2[[#This Row],[50D EMA]]</f>
        <v>-3.5996197326747546E-2</v>
      </c>
      <c r="U562" s="1">
        <f>(Table2[[#This Row],[Close Price]]-Table2[[#This Row],[200D EMA]])/Table2[[#This Row],[200D EMA]]</f>
        <v>-6.1360225661393202E-2</v>
      </c>
      <c r="V562">
        <v>0.71527935470816895</v>
      </c>
      <c r="W562">
        <v>262.05</v>
      </c>
      <c r="X562">
        <v>278.95</v>
      </c>
      <c r="Y562">
        <v>262.05</v>
      </c>
      <c r="Z562">
        <v>278.95</v>
      </c>
      <c r="AA562">
        <v>260.8</v>
      </c>
      <c r="AB562">
        <v>284.5</v>
      </c>
      <c r="AC562" s="1">
        <f>(Table2[[#This Row],[Close Price]]/Table2[[#This Row],[Day Low]])-1</f>
        <v>3.6252623545125484E-3</v>
      </c>
      <c r="AD562" s="1">
        <f>(Table2[[#This Row],[Day High]]/Table2[[#This Row],[Close Price]])-1</f>
        <v>6.0646387832699489E-2</v>
      </c>
      <c r="AE562" s="1">
        <f>(Table2[[#This Row],[Close Price]]/Table2[[#This Row],[Current Week Low]])-1</f>
        <v>3.6252623545125484E-3</v>
      </c>
      <c r="AF562" s="1">
        <f>(Table2[[#This Row],[Current Week High]]/Table2[[#This Row],[Close Price]])-1</f>
        <v>6.0646387832699489E-2</v>
      </c>
      <c r="AG562" s="1">
        <f>(Table2[[#This Row],[Close Price]]/Table2[[#This Row],[Current Month Low]])-1</f>
        <v>8.4355828220858964E-3</v>
      </c>
      <c r="AH562" s="1">
        <f>(Table2[[#This Row],[Current Month High]]/Table2[[#This Row],[Close Price]])-1</f>
        <v>8.1749049429657772E-2</v>
      </c>
      <c r="AI562">
        <v>36.787072243346003</v>
      </c>
      <c r="AJ562">
        <v>5.1789642071585504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0.06</v>
      </c>
      <c r="AM562" t="s">
        <v>3180</v>
      </c>
      <c r="AN562">
        <v>-0.11</v>
      </c>
      <c r="AO562" t="s">
        <v>3181</v>
      </c>
      <c r="AP562">
        <v>8.1658854360782004E-2</v>
      </c>
      <c r="AQ562">
        <f>(Table2[[#This Row],[Sharpe Ratio]]-AVERAGE(Table2[Sharpe Ratio]))/_xlfn.STDEV.P(Table2[Sharpe Ratio])</f>
        <v>0.28358182707227159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703</v>
      </c>
      <c r="AT562">
        <f>_xlfn.RANK.AVG(Table2[[#This Row],[6M Return vs Nifty Z-Score]],Table2[6M Return vs Nifty Z-Score])</f>
        <v>541</v>
      </c>
      <c r="AU562">
        <f>_xlfn.RANK.AVG(Table2[[#This Row],[Sharpe Ratio Z-Score]],Table2[Sharpe Ratio Z-Score])</f>
        <v>273</v>
      </c>
      <c r="AV562">
        <f>(Table2[[#This Row],[Rank 1Y]]+Table2[[#This Row],[Rank 6M]]+Table2[[#This Row],[Rank Sharpe]])/3</f>
        <v>505.66666666666669</v>
      </c>
    </row>
    <row r="563" spans="1:48" x14ac:dyDescent="0.3">
      <c r="A563" t="s">
        <v>1292</v>
      </c>
      <c r="B563" t="s">
        <v>1293</v>
      </c>
      <c r="C563" t="s">
        <v>3142</v>
      </c>
      <c r="D563" t="s">
        <v>144</v>
      </c>
      <c r="E563">
        <v>8713.9870408530005</v>
      </c>
      <c r="F563">
        <v>161.83000000000001</v>
      </c>
      <c r="G563">
        <v>-37.812434150599699</v>
      </c>
      <c r="H563">
        <f>(Table2[[#This Row],[1Y Return vs Nifty]]-AVERAGE(Table2[1Y Return vs Nifty]))/_xlfn.STDEV.P(Table2[1Y Return vs Nifty])</f>
        <v>-1.0627175750330087</v>
      </c>
      <c r="I563">
        <v>-14.56416293477</v>
      </c>
      <c r="J563">
        <f>(Table2[[#This Row],[1M Return vs Nifty]]-AVERAGE(Table2[1M Return vs Nifty]))/_xlfn.STDEV.P(Table2[1M Return vs Nifty])</f>
        <v>-1.4937978612088194</v>
      </c>
      <c r="K563">
        <v>-27.354194534977001</v>
      </c>
      <c r="L563">
        <f>(Table2[[#This Row],[6M Return vs Nifty]]-AVERAGE(Table2[6M Return vs Nifty]))/_xlfn.STDEV.P(Table2[6M Return vs Nifty])</f>
        <v>-1.121480603384839</v>
      </c>
      <c r="M563">
        <v>3.4386075187826002</v>
      </c>
      <c r="N563">
        <f>(Table2[[#This Row],[1W Return vs Nifty]]-AVERAGE(Table2[1W Return vs Nifty]))/_xlfn.STDEV.P(Table2[1W Return vs Nifty])</f>
        <v>0.45373423917024241</v>
      </c>
      <c r="O563">
        <v>169.32</v>
      </c>
      <c r="P563">
        <v>178.63452856663801</v>
      </c>
      <c r="Q563">
        <v>190.880136467575</v>
      </c>
      <c r="R563">
        <v>40.045836726536798</v>
      </c>
      <c r="S563" s="1">
        <f>(Table2[[#This Row],[Close Price]]-Table2[[#This Row],[20D EMA]])/Table2[[#This Row],[20D EMA]]</f>
        <v>-4.4235766595794833E-2</v>
      </c>
      <c r="T563" s="1">
        <f>(Table2[[#This Row],[Close Price]]-Table2[[#This Row],[50D EMA]])/Table2[[#This Row],[50D EMA]]</f>
        <v>-9.4072118651849654E-2</v>
      </c>
      <c r="U563" s="1">
        <f>(Table2[[#This Row],[Close Price]]-Table2[[#This Row],[200D EMA]])/Table2[[#This Row],[200D EMA]]</f>
        <v>-0.15219046363428057</v>
      </c>
      <c r="V563">
        <v>0.67941769986213096</v>
      </c>
      <c r="W563">
        <v>160.5</v>
      </c>
      <c r="X563">
        <v>166.8</v>
      </c>
      <c r="Y563">
        <v>160.5</v>
      </c>
      <c r="Z563">
        <v>168.64</v>
      </c>
      <c r="AA563">
        <v>160</v>
      </c>
      <c r="AB563">
        <v>179.4</v>
      </c>
      <c r="AC563" s="1">
        <f>(Table2[[#This Row],[Close Price]]/Table2[[#This Row],[Day Low]])-1</f>
        <v>8.2866043613707419E-3</v>
      </c>
      <c r="AD563" s="1">
        <f>(Table2[[#This Row],[Day High]]/Table2[[#This Row],[Close Price]])-1</f>
        <v>3.0711240190323119E-2</v>
      </c>
      <c r="AE563" s="1">
        <f>(Table2[[#This Row],[Close Price]]/Table2[[#This Row],[Current Week Low]])-1</f>
        <v>8.2866043613707419E-3</v>
      </c>
      <c r="AF563" s="1">
        <f>(Table2[[#This Row],[Current Week High]]/Table2[[#This Row],[Close Price]])-1</f>
        <v>4.2081196317122815E-2</v>
      </c>
      <c r="AG563" s="1">
        <f>(Table2[[#This Row],[Close Price]]/Table2[[#This Row],[Current Month Low]])-1</f>
        <v>1.1437499999999989E-2</v>
      </c>
      <c r="AH563" s="1">
        <f>(Table2[[#This Row],[Current Month High]]/Table2[[#This Row],[Close Price]])-1</f>
        <v>0.10857072236297349</v>
      </c>
      <c r="AI563">
        <v>76.048940245937004</v>
      </c>
      <c r="AJ563">
        <v>3.6574429925698202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-0.15</v>
      </c>
      <c r="AM563" t="s">
        <v>3181</v>
      </c>
      <c r="AN563">
        <v>2.1800000000000002</v>
      </c>
      <c r="AO563" t="s">
        <v>3180</v>
      </c>
      <c r="AP563">
        <v>0.12081263935592</v>
      </c>
      <c r="AQ563">
        <f>(Table2[[#This Row],[Sharpe Ratio]]-AVERAGE(Table2[Sharpe Ratio]))/_xlfn.STDEV.P(Table2[Sharpe Ratio])</f>
        <v>0.74539684601426859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679</v>
      </c>
      <c r="AT563">
        <f>_xlfn.RANK.AVG(Table2[[#This Row],[6M Return vs Nifty Z-Score]],Table2[6M Return vs Nifty Z-Score])</f>
        <v>692</v>
      </c>
      <c r="AU563">
        <f>_xlfn.RANK.AVG(Table2[[#This Row],[Sharpe Ratio Z-Score]],Table2[Sharpe Ratio Z-Score])</f>
        <v>162</v>
      </c>
      <c r="AV563">
        <f>(Table2[[#This Row],[Rank 1Y]]+Table2[[#This Row],[Rank 6M]]+Table2[[#This Row],[Rank Sharpe]])/3</f>
        <v>511</v>
      </c>
    </row>
    <row r="564" spans="1:48" x14ac:dyDescent="0.3">
      <c r="A564" t="s">
        <v>450</v>
      </c>
      <c r="B564" t="s">
        <v>451</v>
      </c>
      <c r="C564" t="s">
        <v>3129</v>
      </c>
      <c r="D564" t="s">
        <v>34</v>
      </c>
      <c r="E564">
        <v>49482.947035553902</v>
      </c>
      <c r="F564">
        <v>108.69</v>
      </c>
      <c r="G564">
        <v>-17.959864110150399</v>
      </c>
      <c r="H564">
        <f>(Table2[[#This Row],[1Y Return vs Nifty]]-AVERAGE(Table2[1Y Return vs Nifty]))/_xlfn.STDEV.P(Table2[1Y Return vs Nifty])</f>
        <v>-0.68365223672917419</v>
      </c>
      <c r="I564">
        <v>10.128542372877501</v>
      </c>
      <c r="J564">
        <f>(Table2[[#This Row],[1M Return vs Nifty]]-AVERAGE(Table2[1M Return vs Nifty]))/_xlfn.STDEV.P(Table2[1M Return vs Nifty])</f>
        <v>1.2376087589503588</v>
      </c>
      <c r="K564">
        <v>-21.058288696559199</v>
      </c>
      <c r="L564">
        <f>(Table2[[#This Row],[6M Return vs Nifty]]-AVERAGE(Table2[6M Return vs Nifty]))/_xlfn.STDEV.P(Table2[6M Return vs Nifty])</f>
        <v>-0.9095383533934116</v>
      </c>
      <c r="M564">
        <v>4.9920821975380898</v>
      </c>
      <c r="N564">
        <f>(Table2[[#This Row],[1W Return vs Nifty]]-AVERAGE(Table2[1W Return vs Nifty]))/_xlfn.STDEV.P(Table2[1W Return vs Nifty])</f>
        <v>0.770492966968085</v>
      </c>
      <c r="O564">
        <v>108.17</v>
      </c>
      <c r="P564">
        <v>109.608419364833</v>
      </c>
      <c r="Q564">
        <v>115.921758936014</v>
      </c>
      <c r="R564">
        <v>49.642742608337997</v>
      </c>
      <c r="S564" s="1">
        <f>(Table2[[#This Row],[Close Price]]-Table2[[#This Row],[20D EMA]])/Table2[[#This Row],[20D EMA]]</f>
        <v>4.8072478506054912E-3</v>
      </c>
      <c r="T564" s="1">
        <f>(Table2[[#This Row],[Close Price]]-Table2[[#This Row],[50D EMA]])/Table2[[#This Row],[50D EMA]]</f>
        <v>-8.3790950563389574E-3</v>
      </c>
      <c r="U564" s="1">
        <f>(Table2[[#This Row],[Close Price]]-Table2[[#This Row],[200D EMA]])/Table2[[#This Row],[200D EMA]]</f>
        <v>-6.2384827511164309E-2</v>
      </c>
      <c r="V564">
        <v>1.4009370217971999</v>
      </c>
      <c r="W564">
        <v>108</v>
      </c>
      <c r="X564">
        <v>114.36</v>
      </c>
      <c r="Y564">
        <v>108</v>
      </c>
      <c r="Z564">
        <v>115</v>
      </c>
      <c r="AA564">
        <v>106.86</v>
      </c>
      <c r="AB564">
        <v>115</v>
      </c>
      <c r="AC564" s="1">
        <f>(Table2[[#This Row],[Close Price]]/Table2[[#This Row],[Day Low]])-1</f>
        <v>6.3888888888887774E-3</v>
      </c>
      <c r="AD564" s="1">
        <f>(Table2[[#This Row],[Day High]]/Table2[[#This Row],[Close Price]])-1</f>
        <v>5.2166712669058812E-2</v>
      </c>
      <c r="AE564" s="1">
        <f>(Table2[[#This Row],[Close Price]]/Table2[[#This Row],[Current Week Low]])-1</f>
        <v>6.3888888888887774E-3</v>
      </c>
      <c r="AF564" s="1">
        <f>(Table2[[#This Row],[Current Week High]]/Table2[[#This Row],[Close Price]])-1</f>
        <v>5.8055018860980745E-2</v>
      </c>
      <c r="AG564" s="1">
        <f>(Table2[[#This Row],[Close Price]]/Table2[[#This Row],[Current Month Low]])-1</f>
        <v>1.7125210555867465E-2</v>
      </c>
      <c r="AH564" s="1">
        <f>(Table2[[#This Row],[Current Month High]]/Table2[[#This Row],[Close Price]])-1</f>
        <v>5.8055018860980745E-2</v>
      </c>
      <c r="AI564">
        <v>45.321556720949403</v>
      </c>
      <c r="AJ564">
        <v>13.218749999999901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-0.08</v>
      </c>
      <c r="AM564" t="s">
        <v>3181</v>
      </c>
      <c r="AN564">
        <v>12.56</v>
      </c>
      <c r="AO564" t="s">
        <v>3180</v>
      </c>
      <c r="AP564">
        <v>6.8030833958987E-2</v>
      </c>
      <c r="AQ564">
        <f>(Table2[[#This Row],[Sharpe Ratio]]-AVERAGE(Table2[Sharpe Ratio]))/_xlfn.STDEV.P(Table2[Sharpe Ratio])</f>
        <v>0.12284067520717333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575</v>
      </c>
      <c r="AT564">
        <f>_xlfn.RANK.AVG(Table2[[#This Row],[6M Return vs Nifty Z-Score]],Table2[6M Return vs Nifty Z-Score])</f>
        <v>648</v>
      </c>
      <c r="AU564">
        <f>_xlfn.RANK.AVG(Table2[[#This Row],[Sharpe Ratio Z-Score]],Table2[Sharpe Ratio Z-Score])</f>
        <v>312</v>
      </c>
      <c r="AV564">
        <f>(Table2[[#This Row],[Rank 1Y]]+Table2[[#This Row],[Rank 6M]]+Table2[[#This Row],[Rank Sharpe]])/3</f>
        <v>511.66666666666669</v>
      </c>
    </row>
    <row r="565" spans="1:48" x14ac:dyDescent="0.3">
      <c r="A565" t="s">
        <v>249</v>
      </c>
      <c r="B565" t="s">
        <v>250</v>
      </c>
      <c r="C565" t="s">
        <v>3140</v>
      </c>
      <c r="D565" t="s">
        <v>251</v>
      </c>
      <c r="E565">
        <v>100523.83730888</v>
      </c>
      <c r="F565">
        <v>1603.4</v>
      </c>
      <c r="G565">
        <v>4.6025930926909098</v>
      </c>
      <c r="H565">
        <f>(Table2[[#This Row],[1Y Return vs Nifty]]-AVERAGE(Table2[1Y Return vs Nifty]))/_xlfn.STDEV.P(Table2[1Y Return vs Nifty])</f>
        <v>-0.25284426299403817</v>
      </c>
      <c r="I565">
        <v>-11.1336506020942</v>
      </c>
      <c r="J565">
        <f>(Table2[[#This Row],[1M Return vs Nifty]]-AVERAGE(Table2[1M Return vs Nifty]))/_xlfn.STDEV.P(Table2[1M Return vs Nifty])</f>
        <v>-1.1143285410486508</v>
      </c>
      <c r="K565">
        <v>-14.104747892301299</v>
      </c>
      <c r="L565">
        <f>(Table2[[#This Row],[6M Return vs Nifty]]-AVERAGE(Table2[6M Return vs Nifty]))/_xlfn.STDEV.P(Table2[6M Return vs Nifty])</f>
        <v>-0.67545780624342733</v>
      </c>
      <c r="M565">
        <v>2.3961458100075701</v>
      </c>
      <c r="N565">
        <f>(Table2[[#This Row],[1W Return vs Nifty]]-AVERAGE(Table2[1W Return vs Nifty]))/_xlfn.STDEV.P(Table2[1W Return vs Nifty])</f>
        <v>0.24117277990392294</v>
      </c>
      <c r="O565">
        <v>1710.65</v>
      </c>
      <c r="P565">
        <v>1799.3943272122399</v>
      </c>
      <c r="Q565">
        <v>1726.83856281049</v>
      </c>
      <c r="R565">
        <v>22.994855711689802</v>
      </c>
      <c r="S565" s="1">
        <f>(Table2[[#This Row],[Close Price]]-Table2[[#This Row],[20D EMA]])/Table2[[#This Row],[20D EMA]]</f>
        <v>-6.269546663548943E-2</v>
      </c>
      <c r="T565" s="1">
        <f>(Table2[[#This Row],[Close Price]]-Table2[[#This Row],[50D EMA]])/Table2[[#This Row],[50D EMA]]</f>
        <v>-0.10892238807704217</v>
      </c>
      <c r="U565" s="1">
        <f>(Table2[[#This Row],[Close Price]]-Table2[[#This Row],[200D EMA]])/Table2[[#This Row],[200D EMA]]</f>
        <v>-7.1482398800261512E-2</v>
      </c>
      <c r="V565">
        <v>0.93162721873119603</v>
      </c>
      <c r="W565">
        <v>1599.35</v>
      </c>
      <c r="X565">
        <v>1655.45</v>
      </c>
      <c r="Y565">
        <v>1599.35</v>
      </c>
      <c r="Z565">
        <v>1665.55</v>
      </c>
      <c r="AA565">
        <v>1590</v>
      </c>
      <c r="AB565">
        <v>1700.05</v>
      </c>
      <c r="AC565" s="1">
        <f>(Table2[[#This Row],[Close Price]]/Table2[[#This Row],[Day Low]])-1</f>
        <v>2.5322787382375811E-3</v>
      </c>
      <c r="AD565" s="1">
        <f>(Table2[[#This Row],[Day High]]/Table2[[#This Row],[Close Price]])-1</f>
        <v>3.2462267681177437E-2</v>
      </c>
      <c r="AE565" s="1">
        <f>(Table2[[#This Row],[Close Price]]/Table2[[#This Row],[Current Week Low]])-1</f>
        <v>2.5322787382375811E-3</v>
      </c>
      <c r="AF565" s="1">
        <f>(Table2[[#This Row],[Current Week High]]/Table2[[#This Row],[Close Price]])-1</f>
        <v>3.8761382063115857E-2</v>
      </c>
      <c r="AG565" s="1">
        <f>(Table2[[#This Row],[Close Price]]/Table2[[#This Row],[Current Month Low]])-1</f>
        <v>8.4276729559749075E-3</v>
      </c>
      <c r="AH565" s="1">
        <f>(Table2[[#This Row],[Current Month High]]/Table2[[#This Row],[Close Price]])-1</f>
        <v>6.0278158912311142E-2</v>
      </c>
      <c r="AI565">
        <v>31.345889983784399</v>
      </c>
      <c r="AJ565">
        <v>28.890675241157499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-0.08</v>
      </c>
      <c r="AM565" t="s">
        <v>3181</v>
      </c>
      <c r="AN565">
        <v>-5.4</v>
      </c>
      <c r="AO565" t="s">
        <v>3181</v>
      </c>
      <c r="AP565">
        <v>-1.2309930380349001E-2</v>
      </c>
      <c r="AQ565">
        <f>(Table2[[#This Row],[Sharpe Ratio]]-AVERAGE(Table2[Sharpe Ratio]))/_xlfn.STDEV.P(Table2[Sharpe Ratio])</f>
        <v>-0.82477068879741178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399</v>
      </c>
      <c r="AT565">
        <f>_xlfn.RANK.AVG(Table2[[#This Row],[6M Return vs Nifty Z-Score]],Table2[6M Return vs Nifty Z-Score])</f>
        <v>552</v>
      </c>
      <c r="AU565">
        <f>_xlfn.RANK.AVG(Table2[[#This Row],[Sharpe Ratio Z-Score]],Table2[Sharpe Ratio Z-Score])</f>
        <v>587</v>
      </c>
      <c r="AV565">
        <f>(Table2[[#This Row],[Rank 1Y]]+Table2[[#This Row],[Rank 6M]]+Table2[[#This Row],[Rank Sharpe]])/3</f>
        <v>512.66666666666663</v>
      </c>
    </row>
    <row r="566" spans="1:48" x14ac:dyDescent="0.3">
      <c r="A566" t="s">
        <v>1381</v>
      </c>
      <c r="B566" t="s">
        <v>1382</v>
      </c>
      <c r="C566" t="s">
        <v>3143</v>
      </c>
      <c r="D566" t="s">
        <v>407</v>
      </c>
      <c r="E566">
        <v>7794.2204867999999</v>
      </c>
      <c r="F566">
        <v>195.6</v>
      </c>
      <c r="G566">
        <v>-15.695903511777599</v>
      </c>
      <c r="H566">
        <f>(Table2[[#This Row],[1Y Return vs Nifty]]-AVERAGE(Table2[1Y Return vs Nifty]))/_xlfn.STDEV.P(Table2[1Y Return vs Nifty])</f>
        <v>-0.64042413133122356</v>
      </c>
      <c r="I566">
        <v>-4.5837221481287003</v>
      </c>
      <c r="J566">
        <f>(Table2[[#This Row],[1M Return vs Nifty]]-AVERAGE(Table2[1M Return vs Nifty]))/_xlfn.STDEV.P(Table2[1M Return vs Nifty])</f>
        <v>-0.38980209820524481</v>
      </c>
      <c r="K566">
        <v>-19.922588497032098</v>
      </c>
      <c r="L566">
        <f>(Table2[[#This Row],[6M Return vs Nifty]]-AVERAGE(Table2[6M Return vs Nifty]))/_xlfn.STDEV.P(Table2[6M Return vs Nifty])</f>
        <v>-0.87130670543344513</v>
      </c>
      <c r="M566">
        <v>0.79726784453171995</v>
      </c>
      <c r="N566">
        <f>(Table2[[#This Row],[1W Return vs Nifty]]-AVERAGE(Table2[1W Return vs Nifty]))/_xlfn.STDEV.P(Table2[1W Return vs Nifty])</f>
        <v>-8.484383122865391E-2</v>
      </c>
      <c r="O566">
        <v>206.05</v>
      </c>
      <c r="P566">
        <v>213.347112661946</v>
      </c>
      <c r="Q566">
        <v>220.45711939645199</v>
      </c>
      <c r="R566">
        <v>33.708118571712099</v>
      </c>
      <c r="S566" s="1">
        <f>(Table2[[#This Row],[Close Price]]-Table2[[#This Row],[20D EMA]])/Table2[[#This Row],[20D EMA]]</f>
        <v>-5.0715845668527139E-2</v>
      </c>
      <c r="T566" s="1">
        <f>(Table2[[#This Row],[Close Price]]-Table2[[#This Row],[50D EMA]])/Table2[[#This Row],[50D EMA]]</f>
        <v>-8.3184217684102252E-2</v>
      </c>
      <c r="U566" s="1">
        <f>(Table2[[#This Row],[Close Price]]-Table2[[#This Row],[200D EMA]])/Table2[[#This Row],[200D EMA]]</f>
        <v>-0.11275262719799486</v>
      </c>
      <c r="V566">
        <v>0.71241324893249802</v>
      </c>
      <c r="W566">
        <v>194.5</v>
      </c>
      <c r="X566">
        <v>203.23</v>
      </c>
      <c r="Y566">
        <v>194.5</v>
      </c>
      <c r="Z566">
        <v>205.27</v>
      </c>
      <c r="AA566">
        <v>194.5</v>
      </c>
      <c r="AB566">
        <v>215.28</v>
      </c>
      <c r="AC566" s="1">
        <f>(Table2[[#This Row],[Close Price]]/Table2[[#This Row],[Day Low]])-1</f>
        <v>5.6555269922879958E-3</v>
      </c>
      <c r="AD566" s="1">
        <f>(Table2[[#This Row],[Day High]]/Table2[[#This Row],[Close Price]])-1</f>
        <v>3.900817995910022E-2</v>
      </c>
      <c r="AE566" s="1">
        <f>(Table2[[#This Row],[Close Price]]/Table2[[#This Row],[Current Week Low]])-1</f>
        <v>5.6555269922879958E-3</v>
      </c>
      <c r="AF566" s="1">
        <f>(Table2[[#This Row],[Current Week High]]/Table2[[#This Row],[Close Price]])-1</f>
        <v>4.9437627811861118E-2</v>
      </c>
      <c r="AG566" s="1">
        <f>(Table2[[#This Row],[Close Price]]/Table2[[#This Row],[Current Month Low]])-1</f>
        <v>5.6555269922879958E-3</v>
      </c>
      <c r="AH566" s="1">
        <f>(Table2[[#This Row],[Current Month High]]/Table2[[#This Row],[Close Price]])-1</f>
        <v>0.10061349693251542</v>
      </c>
      <c r="AI566">
        <v>64.749488752556204</v>
      </c>
      <c r="AJ566">
        <v>9.1517857142857206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-0.08</v>
      </c>
      <c r="AM566" t="s">
        <v>3181</v>
      </c>
      <c r="AN566">
        <v>1.06</v>
      </c>
      <c r="AO566" t="s">
        <v>3180</v>
      </c>
      <c r="AP566">
        <v>5.6620680333842002E-2</v>
      </c>
      <c r="AQ566">
        <f>(Table2[[#This Row],[Sharpe Ratio]]-AVERAGE(Table2[Sharpe Ratio]))/_xlfn.STDEV.P(Table2[Sharpe Ratio])</f>
        <v>-1.1740957531060513E-2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557</v>
      </c>
      <c r="AT566">
        <f>_xlfn.RANK.AVG(Table2[[#This Row],[6M Return vs Nifty Z-Score]],Table2[6M Return vs Nifty Z-Score])</f>
        <v>630</v>
      </c>
      <c r="AU566">
        <f>_xlfn.RANK.AVG(Table2[[#This Row],[Sharpe Ratio Z-Score]],Table2[Sharpe Ratio Z-Score])</f>
        <v>358</v>
      </c>
      <c r="AV566">
        <f>(Table2[[#This Row],[Rank 1Y]]+Table2[[#This Row],[Rank 6M]]+Table2[[#This Row],[Rank Sharpe]])/3</f>
        <v>515</v>
      </c>
    </row>
    <row r="567" spans="1:48" x14ac:dyDescent="0.3">
      <c r="A567" t="s">
        <v>1765</v>
      </c>
      <c r="B567" t="s">
        <v>1766</v>
      </c>
      <c r="C567" t="s">
        <v>3143</v>
      </c>
      <c r="D567" t="s">
        <v>477</v>
      </c>
      <c r="E567">
        <v>4484.4111086599996</v>
      </c>
      <c r="F567">
        <v>810.1</v>
      </c>
      <c r="G567">
        <v>-11.755292942841701</v>
      </c>
      <c r="H567">
        <f>(Table2[[#This Row],[1Y Return vs Nifty]]-AVERAGE(Table2[1Y Return vs Nifty]))/_xlfn.STDEV.P(Table2[1Y Return vs Nifty])</f>
        <v>-0.56518204048888621</v>
      </c>
      <c r="I567">
        <v>1.18553952105106</v>
      </c>
      <c r="J567">
        <f>(Table2[[#This Row],[1M Return vs Nifty]]-AVERAGE(Table2[1M Return vs Nifty]))/_xlfn.STDEV.P(Table2[1M Return vs Nifty])</f>
        <v>0.2483701603746106</v>
      </c>
      <c r="K567">
        <v>7.3730502402372604</v>
      </c>
      <c r="L567">
        <f>(Table2[[#This Row],[6M Return vs Nifty]]-AVERAGE(Table2[6M Return vs Nifty]))/_xlfn.STDEV.P(Table2[6M Return vs Nifty])</f>
        <v>4.7560132381884133E-2</v>
      </c>
      <c r="M567">
        <v>6.7257206461470602</v>
      </c>
      <c r="N567">
        <f>(Table2[[#This Row],[1W Return vs Nifty]]-AVERAGE(Table2[1W Return vs Nifty]))/_xlfn.STDEV.P(Table2[1W Return vs Nifty])</f>
        <v>1.1239876952392474</v>
      </c>
      <c r="O567">
        <v>820.2</v>
      </c>
      <c r="P567">
        <v>841.617400013669</v>
      </c>
      <c r="Q567">
        <v>818.27811820950103</v>
      </c>
      <c r="R567">
        <v>47.4372904381461</v>
      </c>
      <c r="S567" s="1">
        <f>(Table2[[#This Row],[Close Price]]-Table2[[#This Row],[20D EMA]])/Table2[[#This Row],[20D EMA]]</f>
        <v>-1.2314069739088055E-2</v>
      </c>
      <c r="T567" s="1">
        <f>(Table2[[#This Row],[Close Price]]-Table2[[#This Row],[50D EMA]])/Table2[[#This Row],[50D EMA]]</f>
        <v>-3.7448607898502441E-2</v>
      </c>
      <c r="U567" s="1">
        <f>(Table2[[#This Row],[Close Price]]-Table2[[#This Row],[200D EMA]])/Table2[[#This Row],[200D EMA]]</f>
        <v>-9.9943014819897594E-3</v>
      </c>
      <c r="V567">
        <v>0.39078395643277902</v>
      </c>
      <c r="W567">
        <v>790</v>
      </c>
      <c r="X567">
        <v>839.2</v>
      </c>
      <c r="Y567">
        <v>790</v>
      </c>
      <c r="Z567">
        <v>843.75</v>
      </c>
      <c r="AA567">
        <v>790</v>
      </c>
      <c r="AB567">
        <v>854</v>
      </c>
      <c r="AC567" s="1">
        <f>(Table2[[#This Row],[Close Price]]/Table2[[#This Row],[Day Low]])-1</f>
        <v>2.5443037974683502E-2</v>
      </c>
      <c r="AD567" s="1">
        <f>(Table2[[#This Row],[Day High]]/Table2[[#This Row],[Close Price]])-1</f>
        <v>3.5921491173929176E-2</v>
      </c>
      <c r="AE567" s="1">
        <f>(Table2[[#This Row],[Close Price]]/Table2[[#This Row],[Current Week Low]])-1</f>
        <v>2.5443037974683502E-2</v>
      </c>
      <c r="AF567" s="1">
        <f>(Table2[[#This Row],[Current Week High]]/Table2[[#This Row],[Close Price]])-1</f>
        <v>4.1538081718306419E-2</v>
      </c>
      <c r="AG567" s="1">
        <f>(Table2[[#This Row],[Close Price]]/Table2[[#This Row],[Current Month Low]])-1</f>
        <v>2.5443037974683502E-2</v>
      </c>
      <c r="AH567" s="1">
        <f>(Table2[[#This Row],[Current Month High]]/Table2[[#This Row],[Close Price]])-1</f>
        <v>5.4190840636958448E-2</v>
      </c>
      <c r="AI567">
        <v>20.071596099247</v>
      </c>
      <c r="AJ567">
        <v>23.3122764289519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-0.05</v>
      </c>
      <c r="AM567" t="s">
        <v>3181</v>
      </c>
      <c r="AN567">
        <v>5.97</v>
      </c>
      <c r="AO567" t="s">
        <v>3180</v>
      </c>
      <c r="AP567">
        <v>-0.137142450952001</v>
      </c>
      <c r="AQ567">
        <f>(Table2[[#This Row],[Sharpe Ratio]]-AVERAGE(Table2[Sharpe Ratio]))/_xlfn.STDEV.P(Table2[Sharpe Ratio])</f>
        <v>-2.2971579141840111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521</v>
      </c>
      <c r="AT567">
        <f>_xlfn.RANK.AVG(Table2[[#This Row],[6M Return vs Nifty Z-Score]],Table2[6M Return vs Nifty Z-Score])</f>
        <v>291</v>
      </c>
      <c r="AU567">
        <f>_xlfn.RANK.AVG(Table2[[#This Row],[Sharpe Ratio Z-Score]],Table2[Sharpe Ratio Z-Score])</f>
        <v>734</v>
      </c>
      <c r="AV567">
        <f>(Table2[[#This Row],[Rank 1Y]]+Table2[[#This Row],[Rank 6M]]+Table2[[#This Row],[Rank Sharpe]])/3</f>
        <v>515.33333333333337</v>
      </c>
    </row>
    <row r="568" spans="1:48" x14ac:dyDescent="0.3">
      <c r="A568" t="s">
        <v>622</v>
      </c>
      <c r="B568" t="s">
        <v>623</v>
      </c>
      <c r="C568" t="s">
        <v>3129</v>
      </c>
      <c r="D568" t="s">
        <v>40</v>
      </c>
      <c r="E568">
        <v>29840.335999999999</v>
      </c>
      <c r="F568">
        <v>181.07</v>
      </c>
      <c r="G568">
        <v>4.9710208595641898</v>
      </c>
      <c r="H568">
        <f>(Table2[[#This Row],[1Y Return vs Nifty]]-AVERAGE(Table2[1Y Return vs Nifty]))/_xlfn.STDEV.P(Table2[1Y Return vs Nifty])</f>
        <v>-0.2458094964219624</v>
      </c>
      <c r="I568">
        <v>-7.9909277715303997</v>
      </c>
      <c r="J568">
        <f>(Table2[[#This Row],[1M Return vs Nifty]]-AVERAGE(Table2[1M Return vs Nifty]))/_xlfn.STDEV.P(Table2[1M Return vs Nifty])</f>
        <v>-0.76669332498875586</v>
      </c>
      <c r="K568">
        <v>-25.552393844914199</v>
      </c>
      <c r="L568">
        <f>(Table2[[#This Row],[6M Return vs Nifty]]-AVERAGE(Table2[6M Return vs Nifty]))/_xlfn.STDEV.P(Table2[6M Return vs Nifty])</f>
        <v>-1.060825679043724</v>
      </c>
      <c r="M568">
        <v>-1.4918714458756399</v>
      </c>
      <c r="N568">
        <f>(Table2[[#This Row],[1W Return vs Nifty]]-AVERAGE(Table2[1W Return vs Nifty]))/_xlfn.STDEV.P(Table2[1W Return vs Nifty])</f>
        <v>-0.55160705517922592</v>
      </c>
      <c r="O568">
        <v>196.63</v>
      </c>
      <c r="P568">
        <v>214.02993948299499</v>
      </c>
      <c r="Q568">
        <v>224.98158777116601</v>
      </c>
      <c r="R568">
        <v>26.078896444243199</v>
      </c>
      <c r="S568" s="1">
        <f>(Table2[[#This Row],[Close Price]]-Table2[[#This Row],[20D EMA]])/Table2[[#This Row],[20D EMA]]</f>
        <v>-7.9133397752123288E-2</v>
      </c>
      <c r="T568" s="1">
        <f>(Table2[[#This Row],[Close Price]]-Table2[[#This Row],[50D EMA]])/Table2[[#This Row],[50D EMA]]</f>
        <v>-0.15399686400235474</v>
      </c>
      <c r="U568" s="1">
        <f>(Table2[[#This Row],[Close Price]]-Table2[[#This Row],[200D EMA]])/Table2[[#This Row],[200D EMA]]</f>
        <v>-0.19517858419520759</v>
      </c>
      <c r="V568">
        <v>0.80835208303088102</v>
      </c>
      <c r="W568">
        <v>179.93</v>
      </c>
      <c r="X568">
        <v>187.89</v>
      </c>
      <c r="Y568">
        <v>179.93</v>
      </c>
      <c r="Z568">
        <v>189.4</v>
      </c>
      <c r="AA568">
        <v>179.93</v>
      </c>
      <c r="AB568">
        <v>200.62</v>
      </c>
      <c r="AC568" s="1">
        <f>(Table2[[#This Row],[Close Price]]/Table2[[#This Row],[Day Low]])-1</f>
        <v>6.3357972544877406E-3</v>
      </c>
      <c r="AD568" s="1">
        <f>(Table2[[#This Row],[Day High]]/Table2[[#This Row],[Close Price]])-1</f>
        <v>3.7664991439774642E-2</v>
      </c>
      <c r="AE568" s="1">
        <f>(Table2[[#This Row],[Close Price]]/Table2[[#This Row],[Current Week Low]])-1</f>
        <v>6.3357972544877406E-3</v>
      </c>
      <c r="AF568" s="1">
        <f>(Table2[[#This Row],[Current Week High]]/Table2[[#This Row],[Close Price]])-1</f>
        <v>4.6004307726293714E-2</v>
      </c>
      <c r="AG568" s="1">
        <f>(Table2[[#This Row],[Close Price]]/Table2[[#This Row],[Current Month Low]])-1</f>
        <v>6.3357972544877406E-3</v>
      </c>
      <c r="AH568" s="1">
        <f>(Table2[[#This Row],[Current Month High]]/Table2[[#This Row],[Close Price]])-1</f>
        <v>0.10796929364334251</v>
      </c>
      <c r="AI568">
        <v>79.322913790246801</v>
      </c>
      <c r="AJ568">
        <v>29.939002511661201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-0.32</v>
      </c>
      <c r="AM568" t="s">
        <v>3181</v>
      </c>
      <c r="AN568">
        <v>-4.87</v>
      </c>
      <c r="AO568" t="s">
        <v>3181</v>
      </c>
      <c r="AP568">
        <v>1.7252609163418999E-2</v>
      </c>
      <c r="AQ568">
        <f>(Table2[[#This Row],[Sharpe Ratio]]-AVERAGE(Table2[Sharpe Ratio]))/_xlfn.STDEV.P(Table2[Sharpe Ratio])</f>
        <v>-0.47608346070250152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398</v>
      </c>
      <c r="AT568">
        <f>_xlfn.RANK.AVG(Table2[[#This Row],[6M Return vs Nifty Z-Score]],Table2[6M Return vs Nifty Z-Score])</f>
        <v>682</v>
      </c>
      <c r="AU568">
        <f>_xlfn.RANK.AVG(Table2[[#This Row],[Sharpe Ratio Z-Score]],Table2[Sharpe Ratio Z-Score])</f>
        <v>467</v>
      </c>
      <c r="AV568">
        <f>(Table2[[#This Row],[Rank 1Y]]+Table2[[#This Row],[Rank 6M]]+Table2[[#This Row],[Rank Sharpe]])/3</f>
        <v>515.66666666666663</v>
      </c>
    </row>
    <row r="569" spans="1:48" x14ac:dyDescent="0.3">
      <c r="A569" t="s">
        <v>436</v>
      </c>
      <c r="B569" t="s">
        <v>437</v>
      </c>
      <c r="C569" t="s">
        <v>3141</v>
      </c>
      <c r="D569" t="s">
        <v>438</v>
      </c>
      <c r="E569">
        <v>50822.479825172901</v>
      </c>
      <c r="F569">
        <v>177.81</v>
      </c>
      <c r="G569">
        <v>-2.6621647958913899</v>
      </c>
      <c r="H569">
        <f>(Table2[[#This Row],[1Y Return vs Nifty]]-AVERAGE(Table2[1Y Return vs Nifty]))/_xlfn.STDEV.P(Table2[1Y Return vs Nifty])</f>
        <v>-0.39155768403323055</v>
      </c>
      <c r="I569">
        <v>-0.59000574669932604</v>
      </c>
      <c r="J569">
        <f>(Table2[[#This Row],[1M Return vs Nifty]]-AVERAGE(Table2[1M Return vs Nifty]))/_xlfn.STDEV.P(Table2[1M Return vs Nifty])</f>
        <v>5.1966565130483637E-2</v>
      </c>
      <c r="K569">
        <v>-3.0141175086157102</v>
      </c>
      <c r="L569">
        <f>(Table2[[#This Row],[6M Return vs Nifty]]-AVERAGE(Table2[6M Return vs Nifty]))/_xlfn.STDEV.P(Table2[6M Return vs Nifty])</f>
        <v>-0.30210832839730922</v>
      </c>
      <c r="M569">
        <v>2.17276572179918</v>
      </c>
      <c r="N569">
        <f>(Table2[[#This Row],[1W Return vs Nifty]]-AVERAGE(Table2[1W Return vs Nifty]))/_xlfn.STDEV.P(Table2[1W Return vs Nifty])</f>
        <v>0.19562482632353734</v>
      </c>
      <c r="O569">
        <v>184.27</v>
      </c>
      <c r="P569">
        <v>188.87163516706499</v>
      </c>
      <c r="Q569">
        <v>181.35171754431499</v>
      </c>
      <c r="R569">
        <v>37.819637786695097</v>
      </c>
      <c r="S569" s="1">
        <f>(Table2[[#This Row],[Close Price]]-Table2[[#This Row],[20D EMA]])/Table2[[#This Row],[20D EMA]]</f>
        <v>-3.5057252944049537E-2</v>
      </c>
      <c r="T569" s="1">
        <f>(Table2[[#This Row],[Close Price]]-Table2[[#This Row],[50D EMA]])/Table2[[#This Row],[50D EMA]]</f>
        <v>-5.8566947637640268E-2</v>
      </c>
      <c r="U569" s="1">
        <f>(Table2[[#This Row],[Close Price]]-Table2[[#This Row],[200D EMA]])/Table2[[#This Row],[200D EMA]]</f>
        <v>-1.9529550600752042E-2</v>
      </c>
      <c r="V569">
        <v>0.37979912035991398</v>
      </c>
      <c r="W569">
        <v>175.26</v>
      </c>
      <c r="X569">
        <v>189.25</v>
      </c>
      <c r="Y569">
        <v>175.26</v>
      </c>
      <c r="Z569">
        <v>189.25</v>
      </c>
      <c r="AA569">
        <v>175.26</v>
      </c>
      <c r="AB569">
        <v>194</v>
      </c>
      <c r="AC569" s="1">
        <f>(Table2[[#This Row],[Close Price]]/Table2[[#This Row],[Day Low]])-1</f>
        <v>1.4549811708319149E-2</v>
      </c>
      <c r="AD569" s="1">
        <f>(Table2[[#This Row],[Day High]]/Table2[[#This Row],[Close Price]])-1</f>
        <v>6.4338338676114937E-2</v>
      </c>
      <c r="AE569" s="1">
        <f>(Table2[[#This Row],[Close Price]]/Table2[[#This Row],[Current Week Low]])-1</f>
        <v>1.4549811708319149E-2</v>
      </c>
      <c r="AF569" s="1">
        <f>(Table2[[#This Row],[Current Week High]]/Table2[[#This Row],[Close Price]])-1</f>
        <v>6.4338338676114937E-2</v>
      </c>
      <c r="AG569" s="1">
        <f>(Table2[[#This Row],[Close Price]]/Table2[[#This Row],[Current Month Low]])-1</f>
        <v>1.4549811708319149E-2</v>
      </c>
      <c r="AH569" s="1">
        <f>(Table2[[#This Row],[Current Month High]]/Table2[[#This Row],[Close Price]])-1</f>
        <v>9.1052246780271018E-2</v>
      </c>
      <c r="AI569">
        <v>29.239075417580501</v>
      </c>
      <c r="AJ569">
        <v>27.188841201716698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-0.21</v>
      </c>
      <c r="AM569" t="s">
        <v>3181</v>
      </c>
      <c r="AN569">
        <v>0.41</v>
      </c>
      <c r="AO569" t="s">
        <v>3180</v>
      </c>
      <c r="AP569">
        <v>-7.2103704883910005E-2</v>
      </c>
      <c r="AQ569">
        <f>(Table2[[#This Row],[Sharpe Ratio]]-AVERAGE(Table2[Sharpe Ratio]))/_xlfn.STDEV.P(Table2[Sharpe Ratio])</f>
        <v>-1.5300323412380252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449</v>
      </c>
      <c r="AT569">
        <f>_xlfn.RANK.AVG(Table2[[#This Row],[6M Return vs Nifty Z-Score]],Table2[6M Return vs Nifty Z-Score])</f>
        <v>411</v>
      </c>
      <c r="AU569">
        <f>_xlfn.RANK.AVG(Table2[[#This Row],[Sharpe Ratio Z-Score]],Table2[Sharpe Ratio Z-Score])</f>
        <v>694</v>
      </c>
      <c r="AV569">
        <f>(Table2[[#This Row],[Rank 1Y]]+Table2[[#This Row],[Rank 6M]]+Table2[[#This Row],[Rank Sharpe]])/3</f>
        <v>518</v>
      </c>
    </row>
    <row r="570" spans="1:48" x14ac:dyDescent="0.3">
      <c r="A570" t="s">
        <v>1122</v>
      </c>
      <c r="B570" t="s">
        <v>1123</v>
      </c>
      <c r="C570" t="s">
        <v>3129</v>
      </c>
      <c r="D570" t="s">
        <v>24</v>
      </c>
      <c r="E570">
        <v>10966.676149016999</v>
      </c>
      <c r="F570">
        <v>99.59</v>
      </c>
      <c r="G570">
        <v>-30.4038715795873</v>
      </c>
      <c r="H570">
        <f>(Table2[[#This Row],[1Y Return vs Nifty]]-AVERAGE(Table2[1Y Return vs Nifty]))/_xlfn.STDEV.P(Table2[1Y Return vs Nifty])</f>
        <v>-0.92125834473667856</v>
      </c>
      <c r="I570">
        <v>6.1961112218654</v>
      </c>
      <c r="J570">
        <f>(Table2[[#This Row],[1M Return vs Nifty]]-AVERAGE(Table2[1M Return vs Nifty]))/_xlfn.STDEV.P(Table2[1M Return vs Nifty])</f>
        <v>0.80261922072960956</v>
      </c>
      <c r="K570">
        <v>-30.301957709130001</v>
      </c>
      <c r="L570">
        <f>(Table2[[#This Row],[6M Return vs Nifty]]-AVERAGE(Table2[6M Return vs Nifty]))/_xlfn.STDEV.P(Table2[6M Return vs Nifty])</f>
        <v>-1.2207126401411039</v>
      </c>
      <c r="M570">
        <v>4.0846643631027097</v>
      </c>
      <c r="N570">
        <f>(Table2[[#This Row],[1W Return vs Nifty]]-AVERAGE(Table2[1W Return vs Nifty]))/_xlfn.STDEV.P(Table2[1W Return vs Nifty])</f>
        <v>0.58546740926341057</v>
      </c>
      <c r="O570">
        <v>100.27</v>
      </c>
      <c r="P570">
        <v>102.39605725757301</v>
      </c>
      <c r="Q570">
        <v>110.140335691003</v>
      </c>
      <c r="R570">
        <v>46.711262096208301</v>
      </c>
      <c r="S570" s="1">
        <f>(Table2[[#This Row],[Close Price]]-Table2[[#This Row],[20D EMA]])/Table2[[#This Row],[20D EMA]]</f>
        <v>-6.7816894385159332E-3</v>
      </c>
      <c r="T570" s="1">
        <f>(Table2[[#This Row],[Close Price]]-Table2[[#This Row],[50D EMA]])/Table2[[#This Row],[50D EMA]]</f>
        <v>-2.7403958050010481E-2</v>
      </c>
      <c r="U570" s="1">
        <f>(Table2[[#This Row],[Close Price]]-Table2[[#This Row],[200D EMA]])/Table2[[#This Row],[200D EMA]]</f>
        <v>-9.5789935856031905E-2</v>
      </c>
      <c r="V570">
        <v>1.20218121350125</v>
      </c>
      <c r="W570">
        <v>99.15</v>
      </c>
      <c r="X570">
        <v>103.3</v>
      </c>
      <c r="Y570">
        <v>99.15</v>
      </c>
      <c r="Z570">
        <v>104.1</v>
      </c>
      <c r="AA570">
        <v>97.5</v>
      </c>
      <c r="AB570">
        <v>108.75</v>
      </c>
      <c r="AC570" s="1">
        <f>(Table2[[#This Row],[Close Price]]/Table2[[#This Row],[Day Low]])-1</f>
        <v>4.4377206253152224E-3</v>
      </c>
      <c r="AD570" s="1">
        <f>(Table2[[#This Row],[Day High]]/Table2[[#This Row],[Close Price]])-1</f>
        <v>3.7252736218495786E-2</v>
      </c>
      <c r="AE570" s="1">
        <f>(Table2[[#This Row],[Close Price]]/Table2[[#This Row],[Current Week Low]])-1</f>
        <v>4.4377206253152224E-3</v>
      </c>
      <c r="AF570" s="1">
        <f>(Table2[[#This Row],[Current Week High]]/Table2[[#This Row],[Close Price]])-1</f>
        <v>4.5285671252133675E-2</v>
      </c>
      <c r="AG570" s="1">
        <f>(Table2[[#This Row],[Close Price]]/Table2[[#This Row],[Current Month Low]])-1</f>
        <v>2.1435897435897466E-2</v>
      </c>
      <c r="AH570" s="1">
        <f>(Table2[[#This Row],[Current Month High]]/Table2[[#This Row],[Close Price]])-1</f>
        <v>9.1977106135154196E-2</v>
      </c>
      <c r="AI570">
        <v>53.127824078722703</v>
      </c>
      <c r="AJ570">
        <v>13.0291680853478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-0.09</v>
      </c>
      <c r="AM570" t="s">
        <v>3181</v>
      </c>
      <c r="AN570">
        <v>2.0099999999999998</v>
      </c>
      <c r="AO570" t="s">
        <v>3180</v>
      </c>
      <c r="AP570">
        <v>0.100210597502949</v>
      </c>
      <c r="AQ570">
        <f>(Table2[[#This Row],[Sharpe Ratio]]-AVERAGE(Table2[Sharpe Ratio]))/_xlfn.STDEV.P(Table2[Sharpe Ratio])</f>
        <v>0.50239780135600431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631</v>
      </c>
      <c r="AT570">
        <f>_xlfn.RANK.AVG(Table2[[#This Row],[6M Return vs Nifty Z-Score]],Table2[6M Return vs Nifty Z-Score])</f>
        <v>702</v>
      </c>
      <c r="AU570">
        <f>_xlfn.RANK.AVG(Table2[[#This Row],[Sharpe Ratio Z-Score]],Table2[Sharpe Ratio Z-Score])</f>
        <v>222</v>
      </c>
      <c r="AV570">
        <f>(Table2[[#This Row],[Rank 1Y]]+Table2[[#This Row],[Rank 6M]]+Table2[[#This Row],[Rank Sharpe]])/3</f>
        <v>518.33333333333337</v>
      </c>
    </row>
    <row r="571" spans="1:48" x14ac:dyDescent="0.3">
      <c r="A571" t="s">
        <v>379</v>
      </c>
      <c r="B571" t="s">
        <v>380</v>
      </c>
      <c r="C571" t="s">
        <v>3129</v>
      </c>
      <c r="D571" t="s">
        <v>24</v>
      </c>
      <c r="E571">
        <v>61913.089322574997</v>
      </c>
      <c r="F571">
        <v>19.75</v>
      </c>
      <c r="G571">
        <v>-14.9820050440042</v>
      </c>
      <c r="H571">
        <f>(Table2[[#This Row],[1Y Return vs Nifty]]-AVERAGE(Table2[1Y Return vs Nifty]))/_xlfn.STDEV.P(Table2[1Y Return vs Nifty])</f>
        <v>-0.62679294082794168</v>
      </c>
      <c r="I571">
        <v>-2.81346611368543</v>
      </c>
      <c r="J571">
        <f>(Table2[[#This Row],[1M Return vs Nifty]]-AVERAGE(Table2[1M Return vs Nifty]))/_xlfn.STDEV.P(Table2[1M Return vs Nifty])</f>
        <v>-0.19398357643486752</v>
      </c>
      <c r="K571">
        <v>-19.525383399608899</v>
      </c>
      <c r="L571">
        <f>(Table2[[#This Row],[6M Return vs Nifty]]-AVERAGE(Table2[6M Return vs Nifty]))/_xlfn.STDEV.P(Table2[6M Return vs Nifty])</f>
        <v>-0.85793539013482034</v>
      </c>
      <c r="M571">
        <v>-0.80202138321052296</v>
      </c>
      <c r="N571">
        <f>(Table2[[#This Row],[1W Return vs Nifty]]-AVERAGE(Table2[1W Return vs Nifty]))/_xlfn.STDEV.P(Table2[1W Return vs Nifty])</f>
        <v>-0.41094430012478195</v>
      </c>
      <c r="O571">
        <v>20.6</v>
      </c>
      <c r="P571">
        <v>21.557876917279501</v>
      </c>
      <c r="Q571">
        <v>22.517885658506199</v>
      </c>
      <c r="R571">
        <v>32.414491023993698</v>
      </c>
      <c r="S571" s="1">
        <f>(Table2[[#This Row],[Close Price]]-Table2[[#This Row],[20D EMA]])/Table2[[#This Row],[20D EMA]]</f>
        <v>-4.1262135922330162E-2</v>
      </c>
      <c r="T571" s="1">
        <f>(Table2[[#This Row],[Close Price]]-Table2[[#This Row],[50D EMA]])/Table2[[#This Row],[50D EMA]]</f>
        <v>-8.3861547415664803E-2</v>
      </c>
      <c r="U571" s="1">
        <f>(Table2[[#This Row],[Close Price]]-Table2[[#This Row],[200D EMA]])/Table2[[#This Row],[200D EMA]]</f>
        <v>-0.12291942949184581</v>
      </c>
      <c r="V571">
        <v>0.70190027622266604</v>
      </c>
      <c r="W571">
        <v>19.649999999999999</v>
      </c>
      <c r="X571">
        <v>20.14</v>
      </c>
      <c r="Y571">
        <v>19.649999999999999</v>
      </c>
      <c r="Z571">
        <v>20.329999999999998</v>
      </c>
      <c r="AA571">
        <v>19.649999999999999</v>
      </c>
      <c r="AB571">
        <v>21.14</v>
      </c>
      <c r="AC571" s="1">
        <f>(Table2[[#This Row],[Close Price]]/Table2[[#This Row],[Day Low]])-1</f>
        <v>5.0890585241731845E-3</v>
      </c>
      <c r="AD571" s="1">
        <f>(Table2[[#This Row],[Day High]]/Table2[[#This Row],[Close Price]])-1</f>
        <v>1.9746835443037902E-2</v>
      </c>
      <c r="AE571" s="1">
        <f>(Table2[[#This Row],[Close Price]]/Table2[[#This Row],[Current Week Low]])-1</f>
        <v>5.0890585241731845E-3</v>
      </c>
      <c r="AF571" s="1">
        <f>(Table2[[#This Row],[Current Week High]]/Table2[[#This Row],[Close Price]])-1</f>
        <v>2.936708860759496E-2</v>
      </c>
      <c r="AG571" s="1">
        <f>(Table2[[#This Row],[Close Price]]/Table2[[#This Row],[Current Month Low]])-1</f>
        <v>5.0890585241731845E-3</v>
      </c>
      <c r="AH571" s="1">
        <f>(Table2[[#This Row],[Current Month High]]/Table2[[#This Row],[Close Price]])-1</f>
        <v>7.0379746835443013E-2</v>
      </c>
      <c r="AI571">
        <v>66.329113924050603</v>
      </c>
      <c r="AJ571">
        <v>8.8154269972451793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-0.18</v>
      </c>
      <c r="AM571" t="s">
        <v>3181</v>
      </c>
      <c r="AN571">
        <v>1.91</v>
      </c>
      <c r="AO571" t="s">
        <v>3180</v>
      </c>
      <c r="AP571">
        <v>4.3852737999825003E-2</v>
      </c>
      <c r="AQ571">
        <f>(Table2[[#This Row],[Sharpe Ratio]]-AVERAGE(Table2[Sharpe Ratio]))/_xlfn.STDEV.P(Table2[Sharpe Ratio])</f>
        <v>-0.1623375737092049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550</v>
      </c>
      <c r="AT571">
        <f>_xlfn.RANK.AVG(Table2[[#This Row],[6M Return vs Nifty Z-Score]],Table2[6M Return vs Nifty Z-Score])</f>
        <v>622</v>
      </c>
      <c r="AU571">
        <f>_xlfn.RANK.AVG(Table2[[#This Row],[Sharpe Ratio Z-Score]],Table2[Sharpe Ratio Z-Score])</f>
        <v>393</v>
      </c>
      <c r="AV571">
        <f>(Table2[[#This Row],[Rank 1Y]]+Table2[[#This Row],[Rank 6M]]+Table2[[#This Row],[Rank Sharpe]])/3</f>
        <v>521.66666666666663</v>
      </c>
    </row>
    <row r="572" spans="1:48" x14ac:dyDescent="0.3">
      <c r="A572" t="s">
        <v>561</v>
      </c>
      <c r="B572" t="s">
        <v>562</v>
      </c>
      <c r="C572" t="s">
        <v>3129</v>
      </c>
      <c r="D572" t="s">
        <v>54</v>
      </c>
      <c r="E572">
        <v>34563.088332113999</v>
      </c>
      <c r="F572">
        <v>138.57</v>
      </c>
      <c r="G572">
        <v>-24.700081678459</v>
      </c>
      <c r="H572">
        <f>(Table2[[#This Row],[1Y Return vs Nifty]]-AVERAGE(Table2[1Y Return vs Nifty]))/_xlfn.STDEV.P(Table2[1Y Return vs Nifty])</f>
        <v>-0.81235007522396907</v>
      </c>
      <c r="I572">
        <v>-10.5807595293518</v>
      </c>
      <c r="J572">
        <f>(Table2[[#This Row],[1M Return vs Nifty]]-AVERAGE(Table2[1M Return vs Nifty]))/_xlfn.STDEV.P(Table2[1M Return vs Nifty])</f>
        <v>-1.0531699795423186</v>
      </c>
      <c r="K572">
        <v>-20.1405733815971</v>
      </c>
      <c r="L572">
        <f>(Table2[[#This Row],[6M Return vs Nifty]]-AVERAGE(Table2[6M Return vs Nifty]))/_xlfn.STDEV.P(Table2[6M Return vs Nifty])</f>
        <v>-0.87864484041902791</v>
      </c>
      <c r="M572">
        <v>-0.279837418626178</v>
      </c>
      <c r="N572">
        <f>(Table2[[#This Row],[1W Return vs Nifty]]-AVERAGE(Table2[1W Return vs Nifty]))/_xlfn.STDEV.P(Table2[1W Return vs Nifty])</f>
        <v>-0.30446922810707766</v>
      </c>
      <c r="O572">
        <v>148.88</v>
      </c>
      <c r="P572">
        <v>158.994537577361</v>
      </c>
      <c r="Q572">
        <v>161.829260696273</v>
      </c>
      <c r="R572">
        <v>29.809800660975402</v>
      </c>
      <c r="S572" s="1">
        <f>(Table2[[#This Row],[Close Price]]-Table2[[#This Row],[20D EMA]])/Table2[[#This Row],[20D EMA]]</f>
        <v>-6.9250403009134889E-2</v>
      </c>
      <c r="T572" s="1">
        <f>(Table2[[#This Row],[Close Price]]-Table2[[#This Row],[50D EMA]])/Table2[[#This Row],[50D EMA]]</f>
        <v>-0.12846062442505715</v>
      </c>
      <c r="U572" s="1">
        <f>(Table2[[#This Row],[Close Price]]-Table2[[#This Row],[200D EMA]])/Table2[[#This Row],[200D EMA]]</f>
        <v>-0.14372716402583599</v>
      </c>
      <c r="V572">
        <v>0.98500366928584604</v>
      </c>
      <c r="W572">
        <v>138.13</v>
      </c>
      <c r="X572">
        <v>141.61000000000001</v>
      </c>
      <c r="Y572">
        <v>137.75</v>
      </c>
      <c r="Z572">
        <v>142.41999999999999</v>
      </c>
      <c r="AA572">
        <v>137.75</v>
      </c>
      <c r="AB572">
        <v>149.5</v>
      </c>
      <c r="AC572" s="1">
        <f>(Table2[[#This Row],[Close Price]]/Table2[[#This Row],[Day Low]])-1</f>
        <v>3.1854050532107436E-3</v>
      </c>
      <c r="AD572" s="1">
        <f>(Table2[[#This Row],[Day High]]/Table2[[#This Row],[Close Price]])-1</f>
        <v>2.1938370498665094E-2</v>
      </c>
      <c r="AE572" s="1">
        <f>(Table2[[#This Row],[Close Price]]/Table2[[#This Row],[Current Week Low]])-1</f>
        <v>5.9528130671506752E-3</v>
      </c>
      <c r="AF572" s="1">
        <f>(Table2[[#This Row],[Current Week High]]/Table2[[#This Row],[Close Price]])-1</f>
        <v>2.7783791585480166E-2</v>
      </c>
      <c r="AG572" s="1">
        <f>(Table2[[#This Row],[Close Price]]/Table2[[#This Row],[Current Month Low]])-1</f>
        <v>5.9528130671506752E-3</v>
      </c>
      <c r="AH572" s="1">
        <f>(Table2[[#This Row],[Current Month High]]/Table2[[#This Row],[Close Price]])-1</f>
        <v>7.8877101825792106E-2</v>
      </c>
      <c r="AI572">
        <v>40.181857544923098</v>
      </c>
      <c r="AJ572">
        <v>0.66104896120877599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-0.19</v>
      </c>
      <c r="AM572" t="s">
        <v>3181</v>
      </c>
      <c r="AN572">
        <v>-1.22</v>
      </c>
      <c r="AO572" t="s">
        <v>3181</v>
      </c>
      <c r="AP572">
        <v>6.3995127741907007E-2</v>
      </c>
      <c r="AQ572">
        <f>(Table2[[#This Row],[Sharpe Ratio]]-AVERAGE(Table2[Sharpe Ratio]))/_xlfn.STDEV.P(Table2[Sharpe Ratio])</f>
        <v>7.5239919793193125E-2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605</v>
      </c>
      <c r="AT572">
        <f>_xlfn.RANK.AVG(Table2[[#This Row],[6M Return vs Nifty Z-Score]],Table2[6M Return vs Nifty Z-Score])</f>
        <v>633</v>
      </c>
      <c r="AU572">
        <f>_xlfn.RANK.AVG(Table2[[#This Row],[Sharpe Ratio Z-Score]],Table2[Sharpe Ratio Z-Score])</f>
        <v>328</v>
      </c>
      <c r="AV572">
        <f>(Table2[[#This Row],[Rank 1Y]]+Table2[[#This Row],[Rank 6M]]+Table2[[#This Row],[Rank Sharpe]])/3</f>
        <v>522</v>
      </c>
    </row>
    <row r="573" spans="1:48" x14ac:dyDescent="0.3">
      <c r="A573" t="s">
        <v>760</v>
      </c>
      <c r="B573" t="s">
        <v>761</v>
      </c>
      <c r="C573" t="s">
        <v>3137</v>
      </c>
      <c r="D573" t="s">
        <v>75</v>
      </c>
      <c r="E573">
        <v>21502.60658</v>
      </c>
      <c r="F573">
        <v>910</v>
      </c>
      <c r="G573">
        <v>-30.176393724512</v>
      </c>
      <c r="H573">
        <f>(Table2[[#This Row],[1Y Return vs Nifty]]-AVERAGE(Table2[1Y Return vs Nifty]))/_xlfn.STDEV.P(Table2[1Y Return vs Nifty])</f>
        <v>-0.91691487837866759</v>
      </c>
      <c r="I573">
        <v>5.3624129083429803</v>
      </c>
      <c r="J573">
        <f>(Table2[[#This Row],[1M Return vs Nifty]]-AVERAGE(Table2[1M Return vs Nifty]))/_xlfn.STDEV.P(Table2[1M Return vs Nifty])</f>
        <v>0.71039890447023946</v>
      </c>
      <c r="K573">
        <v>11.0704877111353</v>
      </c>
      <c r="L573">
        <f>(Table2[[#This Row],[6M Return vs Nifty]]-AVERAGE(Table2[6M Return vs Nifty]))/_xlfn.STDEV.P(Table2[6M Return vs Nifty])</f>
        <v>0.17202883266055252</v>
      </c>
      <c r="M573">
        <v>0.60974518333795402</v>
      </c>
      <c r="N573">
        <f>(Table2[[#This Row],[1W Return vs Nifty]]-AVERAGE(Table2[1W Return vs Nifty]))/_xlfn.STDEV.P(Table2[1W Return vs Nifty])</f>
        <v>-0.12308033447220139</v>
      </c>
      <c r="O573">
        <v>871.3</v>
      </c>
      <c r="P573">
        <v>857.29491185682195</v>
      </c>
      <c r="Q573">
        <v>848.42945285549695</v>
      </c>
      <c r="R573">
        <v>72.765070126523497</v>
      </c>
      <c r="S573" s="1">
        <f>(Table2[[#This Row],[Close Price]]-Table2[[#This Row],[20D EMA]])/Table2[[#This Row],[20D EMA]]</f>
        <v>4.4416389303339888E-2</v>
      </c>
      <c r="T573" s="1">
        <f>(Table2[[#This Row],[Close Price]]-Table2[[#This Row],[50D EMA]])/Table2[[#This Row],[50D EMA]]</f>
        <v>6.1478363412916646E-2</v>
      </c>
      <c r="U573" s="1">
        <f>(Table2[[#This Row],[Close Price]]-Table2[[#This Row],[200D EMA]])/Table2[[#This Row],[200D EMA]]</f>
        <v>7.2570025636521179E-2</v>
      </c>
      <c r="V573">
        <v>1.46743501432045</v>
      </c>
      <c r="W573">
        <v>880.75</v>
      </c>
      <c r="X573">
        <v>927</v>
      </c>
      <c r="Y573">
        <v>857.35</v>
      </c>
      <c r="Z573">
        <v>927</v>
      </c>
      <c r="AA573">
        <v>855.55</v>
      </c>
      <c r="AB573">
        <v>927</v>
      </c>
      <c r="AC573" s="1">
        <f>(Table2[[#This Row],[Close Price]]/Table2[[#This Row],[Day Low]])-1</f>
        <v>3.3210332103321027E-2</v>
      </c>
      <c r="AD573" s="1">
        <f>(Table2[[#This Row],[Day High]]/Table2[[#This Row],[Close Price]])-1</f>
        <v>1.8681318681318615E-2</v>
      </c>
      <c r="AE573" s="1">
        <f>(Table2[[#This Row],[Close Price]]/Table2[[#This Row],[Current Week Low]])-1</f>
        <v>6.1410159211523929E-2</v>
      </c>
      <c r="AF573" s="1">
        <f>(Table2[[#This Row],[Current Week High]]/Table2[[#This Row],[Close Price]])-1</f>
        <v>1.8681318681318615E-2</v>
      </c>
      <c r="AG573" s="1">
        <f>(Table2[[#This Row],[Close Price]]/Table2[[#This Row],[Current Month Low]])-1</f>
        <v>6.3643270410846942E-2</v>
      </c>
      <c r="AH573" s="1">
        <f>(Table2[[#This Row],[Current Month High]]/Table2[[#This Row],[Close Price]])-1</f>
        <v>1.8681318681318615E-2</v>
      </c>
      <c r="AI573">
        <v>16.285714285714199</v>
      </c>
      <c r="AJ573">
        <v>30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0.21</v>
      </c>
      <c r="AM573" t="s">
        <v>3180</v>
      </c>
      <c r="AN573">
        <v>6.68</v>
      </c>
      <c r="AO573" t="s">
        <v>3180</v>
      </c>
      <c r="AP573">
        <v>-5.938170585574E-2</v>
      </c>
      <c r="AQ573">
        <f>(Table2[[#This Row],[Sharpe Ratio]]-AVERAGE(Table2[Sharpe Ratio]))/_xlfn.STDEV.P(Table2[Sharpe Ratio])</f>
        <v>-1.3799776218053073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-1.5375450975253842</v>
      </c>
      <c r="AS573">
        <f>_xlfn.RANK.AVG(Table2[[#This Row],[1Y Return vs Nifty Z-Score]],Table2[1Y Return vs Nifty Z-Score])</f>
        <v>629</v>
      </c>
      <c r="AT573">
        <f>_xlfn.RANK.AVG(Table2[[#This Row],[6M Return vs Nifty Z-Score]],Table2[6M Return vs Nifty Z-Score])</f>
        <v>260</v>
      </c>
      <c r="AU573">
        <f>_xlfn.RANK.AVG(Table2[[#This Row],[Sharpe Ratio Z-Score]],Table2[Sharpe Ratio Z-Score])</f>
        <v>678</v>
      </c>
      <c r="AV573">
        <f>(Table2[[#This Row],[Rank 1Y]]+Table2[[#This Row],[Rank 6M]]+Table2[[#This Row],[Rank Sharpe]])/3</f>
        <v>522.33333333333337</v>
      </c>
    </row>
    <row r="574" spans="1:48" x14ac:dyDescent="0.3">
      <c r="A574" t="s">
        <v>482</v>
      </c>
      <c r="B574" t="s">
        <v>483</v>
      </c>
      <c r="C574" t="s">
        <v>3131</v>
      </c>
      <c r="D574" t="s">
        <v>123</v>
      </c>
      <c r="E574">
        <v>43344.281476750002</v>
      </c>
      <c r="F574">
        <v>333.5</v>
      </c>
      <c r="G574">
        <v>-12.006040973549499</v>
      </c>
      <c r="H574">
        <f>(Table2[[#This Row],[1Y Return vs Nifty]]-AVERAGE(Table2[1Y Return vs Nifty]))/_xlfn.STDEV.P(Table2[1Y Return vs Nifty])</f>
        <v>-0.56996982800937401</v>
      </c>
      <c r="I574">
        <v>1.2117787360275101</v>
      </c>
      <c r="J574">
        <f>(Table2[[#This Row],[1M Return vs Nifty]]-AVERAGE(Table2[1M Return vs Nifty]))/_xlfn.STDEV.P(Table2[1M Return vs Nifty])</f>
        <v>0.25127263560369206</v>
      </c>
      <c r="K574">
        <v>-7.5036924715645901</v>
      </c>
      <c r="L574">
        <f>(Table2[[#This Row],[6M Return vs Nifty]]-AVERAGE(Table2[6M Return vs Nifty]))/_xlfn.STDEV.P(Table2[6M Return vs Nifty])</f>
        <v>-0.45324315213407762</v>
      </c>
      <c r="M574">
        <v>1.6222066824522099</v>
      </c>
      <c r="N574">
        <f>(Table2[[#This Row],[1W Return vs Nifty]]-AVERAGE(Table2[1W Return vs Nifty]))/_xlfn.STDEV.P(Table2[1W Return vs Nifty])</f>
        <v>8.3363980835628626E-2</v>
      </c>
      <c r="O574">
        <v>336.07</v>
      </c>
      <c r="P574">
        <v>340.93878906850898</v>
      </c>
      <c r="Q574">
        <v>351.41621688375102</v>
      </c>
      <c r="R574">
        <v>47.456470772955001</v>
      </c>
      <c r="S574" s="1">
        <f>(Table2[[#This Row],[Close Price]]-Table2[[#This Row],[20D EMA]])/Table2[[#This Row],[20D EMA]]</f>
        <v>-7.647216353735809E-3</v>
      </c>
      <c r="T574" s="1">
        <f>(Table2[[#This Row],[Close Price]]-Table2[[#This Row],[50D EMA]])/Table2[[#This Row],[50D EMA]]</f>
        <v>-2.1818547220258399E-2</v>
      </c>
      <c r="U574" s="1">
        <f>(Table2[[#This Row],[Close Price]]-Table2[[#This Row],[200D EMA]])/Table2[[#This Row],[200D EMA]]</f>
        <v>-5.098289726816372E-2</v>
      </c>
      <c r="V574">
        <v>0.57826926737469397</v>
      </c>
      <c r="W574">
        <v>328.65</v>
      </c>
      <c r="X574">
        <v>337.5</v>
      </c>
      <c r="Y574">
        <v>327</v>
      </c>
      <c r="Z574">
        <v>337.5</v>
      </c>
      <c r="AA574">
        <v>326.2</v>
      </c>
      <c r="AB574">
        <v>352.8</v>
      </c>
      <c r="AC574" s="1">
        <f>(Table2[[#This Row],[Close Price]]/Table2[[#This Row],[Day Low]])-1</f>
        <v>1.4757340635934924E-2</v>
      </c>
      <c r="AD574" s="1">
        <f>(Table2[[#This Row],[Day High]]/Table2[[#This Row],[Close Price]])-1</f>
        <v>1.1994002998500841E-2</v>
      </c>
      <c r="AE574" s="1">
        <f>(Table2[[#This Row],[Close Price]]/Table2[[#This Row],[Current Week Low]])-1</f>
        <v>1.9877675840978659E-2</v>
      </c>
      <c r="AF574" s="1">
        <f>(Table2[[#This Row],[Current Week High]]/Table2[[#This Row],[Close Price]])-1</f>
        <v>1.1994002998500841E-2</v>
      </c>
      <c r="AG574" s="1">
        <f>(Table2[[#This Row],[Close Price]]/Table2[[#This Row],[Current Month Low]])-1</f>
        <v>2.2378908645003026E-2</v>
      </c>
      <c r="AH574" s="1">
        <f>(Table2[[#This Row],[Current Month High]]/Table2[[#This Row],[Close Price]])-1</f>
        <v>5.7871064467766242E-2</v>
      </c>
      <c r="AI574">
        <v>23.0884557721139</v>
      </c>
      <c r="AJ574">
        <v>16.6899930020993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-0.01</v>
      </c>
      <c r="AM574" t="s">
        <v>3181</v>
      </c>
      <c r="AN574">
        <v>2.85</v>
      </c>
      <c r="AO574" t="s">
        <v>3180</v>
      </c>
      <c r="AP574">
        <v>-1.0339765361887999E-2</v>
      </c>
      <c r="AQ574">
        <f>(Table2[[#This Row],[Sharpe Ratio]]-AVERAGE(Table2[Sharpe Ratio]))/_xlfn.STDEV.P(Table2[Sharpe Ratio])</f>
        <v>-0.80153278739318212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522</v>
      </c>
      <c r="AT574">
        <f>_xlfn.RANK.AVG(Table2[[#This Row],[6M Return vs Nifty Z-Score]],Table2[6M Return vs Nifty Z-Score])</f>
        <v>464</v>
      </c>
      <c r="AU574">
        <f>_xlfn.RANK.AVG(Table2[[#This Row],[Sharpe Ratio Z-Score]],Table2[Sharpe Ratio Z-Score])</f>
        <v>583</v>
      </c>
      <c r="AV574">
        <f>(Table2[[#This Row],[Rank 1Y]]+Table2[[#This Row],[Rank 6M]]+Table2[[#This Row],[Rank Sharpe]])/3</f>
        <v>523</v>
      </c>
    </row>
    <row r="575" spans="1:48" x14ac:dyDescent="0.3">
      <c r="A575" t="s">
        <v>1360</v>
      </c>
      <c r="B575" t="s">
        <v>1361</v>
      </c>
      <c r="C575" t="s">
        <v>3138</v>
      </c>
      <c r="D575" t="s">
        <v>454</v>
      </c>
      <c r="E575">
        <v>8112.2029639699904</v>
      </c>
      <c r="F575">
        <v>184.1</v>
      </c>
      <c r="G575">
        <v>-36.250705371259897</v>
      </c>
      <c r="H575">
        <f>(Table2[[#This Row],[1Y Return vs Nifty]]-AVERAGE(Table2[1Y Return vs Nifty]))/_xlfn.STDEV.P(Table2[1Y Return vs Nifty])</f>
        <v>-1.0328978969322342</v>
      </c>
      <c r="I575">
        <v>-0.26992297145192001</v>
      </c>
      <c r="J575">
        <f>(Table2[[#This Row],[1M Return vs Nifty]]-AVERAGE(Table2[1M Return vs Nifty]))/_xlfn.STDEV.P(Table2[1M Return vs Nifty])</f>
        <v>8.7372819747668806E-2</v>
      </c>
      <c r="K575">
        <v>0.80686795286707902</v>
      </c>
      <c r="L575">
        <f>(Table2[[#This Row],[6M Return vs Nifty]]-AVERAGE(Table2[6M Return vs Nifty]))/_xlfn.STDEV.P(Table2[6M Return vs Nifty])</f>
        <v>-0.17348056987055369</v>
      </c>
      <c r="M575">
        <v>0.61612023707024399</v>
      </c>
      <c r="N575">
        <f>(Table2[[#This Row],[1W Return vs Nifty]]-AVERAGE(Table2[1W Return vs Nifty]))/_xlfn.STDEV.P(Table2[1W Return vs Nifty])</f>
        <v>-0.12178043950931677</v>
      </c>
      <c r="O575">
        <v>186.48</v>
      </c>
      <c r="P575">
        <v>189.486931192969</v>
      </c>
      <c r="Q575">
        <v>191.73386269273701</v>
      </c>
      <c r="R575">
        <v>44.556961263941297</v>
      </c>
      <c r="S575" s="1">
        <f>(Table2[[#This Row],[Close Price]]-Table2[[#This Row],[20D EMA]])/Table2[[#This Row],[20D EMA]]</f>
        <v>-1.2762762762762739E-2</v>
      </c>
      <c r="T575" s="1">
        <f>(Table2[[#This Row],[Close Price]]-Table2[[#This Row],[50D EMA]])/Table2[[#This Row],[50D EMA]]</f>
        <v>-2.8429038134999814E-2</v>
      </c>
      <c r="U575" s="1">
        <f>(Table2[[#This Row],[Close Price]]-Table2[[#This Row],[200D EMA]])/Table2[[#This Row],[200D EMA]]</f>
        <v>-3.9814890210451002E-2</v>
      </c>
      <c r="V575">
        <v>0.37035470537415699</v>
      </c>
      <c r="W575">
        <v>182.21</v>
      </c>
      <c r="X575">
        <v>194.35</v>
      </c>
      <c r="Y575">
        <v>182.21</v>
      </c>
      <c r="Z575">
        <v>194.35</v>
      </c>
      <c r="AA575">
        <v>181.25</v>
      </c>
      <c r="AB575">
        <v>194.35</v>
      </c>
      <c r="AC575" s="1">
        <f>(Table2[[#This Row],[Close Price]]/Table2[[#This Row],[Day Low]])-1</f>
        <v>1.0372646945831621E-2</v>
      </c>
      <c r="AD575" s="1">
        <f>(Table2[[#This Row],[Day High]]/Table2[[#This Row],[Close Price]])-1</f>
        <v>5.5676262900597573E-2</v>
      </c>
      <c r="AE575" s="1">
        <f>(Table2[[#This Row],[Close Price]]/Table2[[#This Row],[Current Week Low]])-1</f>
        <v>1.0372646945831621E-2</v>
      </c>
      <c r="AF575" s="1">
        <f>(Table2[[#This Row],[Current Week High]]/Table2[[#This Row],[Close Price]])-1</f>
        <v>5.5676262900597573E-2</v>
      </c>
      <c r="AG575" s="1">
        <f>(Table2[[#This Row],[Close Price]]/Table2[[#This Row],[Current Month Low]])-1</f>
        <v>1.5724137931034443E-2</v>
      </c>
      <c r="AH575" s="1">
        <f>(Table2[[#This Row],[Current Month High]]/Table2[[#This Row],[Close Price]])-1</f>
        <v>5.5676262900597573E-2</v>
      </c>
      <c r="AI575">
        <v>18.185768604019501</v>
      </c>
      <c r="AJ575">
        <v>26.965517241379299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0.02</v>
      </c>
      <c r="AM575" t="s">
        <v>3180</v>
      </c>
      <c r="AN575">
        <v>5.01</v>
      </c>
      <c r="AO575" t="s">
        <v>3180</v>
      </c>
      <c r="AQ575">
        <f>(Table2[[#This Row],[Sharpe Ratio]]-AVERAGE(Table2[Sharpe Ratio]))/_xlfn.STDEV.P(Table2[Sharpe Ratio])</f>
        <v>-0.67957627828303946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668</v>
      </c>
      <c r="AT575">
        <f>_xlfn.RANK.AVG(Table2[[#This Row],[6M Return vs Nifty Z-Score]],Table2[6M Return vs Nifty Z-Score])</f>
        <v>364</v>
      </c>
      <c r="AU575">
        <f>_xlfn.RANK.AVG(Table2[[#This Row],[Sharpe Ratio Z-Score]],Table2[Sharpe Ratio Z-Score])</f>
        <v>538</v>
      </c>
      <c r="AV575">
        <f>(Table2[[#This Row],[Rank 1Y]]+Table2[[#This Row],[Rank 6M]]+Table2[[#This Row],[Rank Sharpe]])/3</f>
        <v>523.33333333333337</v>
      </c>
    </row>
    <row r="576" spans="1:48" x14ac:dyDescent="0.3">
      <c r="A576" t="s">
        <v>1294</v>
      </c>
      <c r="B576" t="s">
        <v>1295</v>
      </c>
      <c r="C576" t="s">
        <v>3131</v>
      </c>
      <c r="D576" t="s">
        <v>984</v>
      </c>
      <c r="E576">
        <v>8673.5958249750001</v>
      </c>
      <c r="F576">
        <v>40.75</v>
      </c>
      <c r="G576">
        <v>-41.785364727798601</v>
      </c>
      <c r="H576">
        <f>(Table2[[#This Row],[1Y Return vs Nifty]]-AVERAGE(Table2[1Y Return vs Nifty]))/_xlfn.STDEV.P(Table2[1Y Return vs Nifty])</f>
        <v>-1.1385767847088895</v>
      </c>
      <c r="I576">
        <v>-8.2749495384409695</v>
      </c>
      <c r="J576">
        <f>(Table2[[#This Row],[1M Return vs Nifty]]-AVERAGE(Table2[1M Return vs Nifty]))/_xlfn.STDEV.P(Table2[1M Return vs Nifty])</f>
        <v>-0.79811065754682819</v>
      </c>
      <c r="K576">
        <v>-9.6211474717584995</v>
      </c>
      <c r="L576">
        <f>(Table2[[#This Row],[6M Return vs Nifty]]-AVERAGE(Table2[6M Return vs Nifty]))/_xlfn.STDEV.P(Table2[6M Return vs Nifty])</f>
        <v>-0.52452410653753101</v>
      </c>
      <c r="M576">
        <v>2.4484372869647402</v>
      </c>
      <c r="N576">
        <f>(Table2[[#This Row],[1W Return vs Nifty]]-AVERAGE(Table2[1W Return vs Nifty]))/_xlfn.STDEV.P(Table2[1W Return vs Nifty])</f>
        <v>0.25183518846592978</v>
      </c>
      <c r="O576">
        <v>43.19</v>
      </c>
      <c r="P576">
        <v>45.068469965824796</v>
      </c>
      <c r="Q576">
        <v>46.356303474702699</v>
      </c>
      <c r="R576">
        <v>32.831900706002301</v>
      </c>
      <c r="S576" s="1">
        <f>(Table2[[#This Row],[Close Price]]-Table2[[#This Row],[20D EMA]])/Table2[[#This Row],[20D EMA]]</f>
        <v>-5.6494558925677188E-2</v>
      </c>
      <c r="T576" s="1">
        <f>(Table2[[#This Row],[Close Price]]-Table2[[#This Row],[50D EMA]])/Table2[[#This Row],[50D EMA]]</f>
        <v>-9.5820203550275207E-2</v>
      </c>
      <c r="U576" s="1">
        <f>(Table2[[#This Row],[Close Price]]-Table2[[#This Row],[200D EMA]])/Table2[[#This Row],[200D EMA]]</f>
        <v>-0.12093939884059433</v>
      </c>
      <c r="V576">
        <v>0.41757762645473501</v>
      </c>
      <c r="W576">
        <v>40.51</v>
      </c>
      <c r="X576">
        <v>42.39</v>
      </c>
      <c r="Y576">
        <v>40.51</v>
      </c>
      <c r="Z576">
        <v>42.39</v>
      </c>
      <c r="AA576">
        <v>40.51</v>
      </c>
      <c r="AB576">
        <v>44.1</v>
      </c>
      <c r="AC576" s="1">
        <f>(Table2[[#This Row],[Close Price]]/Table2[[#This Row],[Day Low]])-1</f>
        <v>5.9244630955319622E-3</v>
      </c>
      <c r="AD576" s="1">
        <f>(Table2[[#This Row],[Day High]]/Table2[[#This Row],[Close Price]])-1</f>
        <v>4.0245398773006258E-2</v>
      </c>
      <c r="AE576" s="1">
        <f>(Table2[[#This Row],[Close Price]]/Table2[[#This Row],[Current Week Low]])-1</f>
        <v>5.9244630955319622E-3</v>
      </c>
      <c r="AF576" s="1">
        <f>(Table2[[#This Row],[Current Week High]]/Table2[[#This Row],[Close Price]])-1</f>
        <v>4.0245398773006258E-2</v>
      </c>
      <c r="AG576" s="1">
        <f>(Table2[[#This Row],[Close Price]]/Table2[[#This Row],[Current Month Low]])-1</f>
        <v>5.9244630955319622E-3</v>
      </c>
      <c r="AH576" s="1">
        <f>(Table2[[#This Row],[Current Month High]]/Table2[[#This Row],[Close Price]])-1</f>
        <v>8.2208588957055184E-2</v>
      </c>
      <c r="AI576">
        <v>38.6503067484662</v>
      </c>
      <c r="AJ576">
        <v>11.4911080711354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-0.03</v>
      </c>
      <c r="AM576" t="s">
        <v>3181</v>
      </c>
      <c r="AN576">
        <v>2.44</v>
      </c>
      <c r="AO576" t="s">
        <v>3180</v>
      </c>
      <c r="AP576">
        <v>4.4758538943714003E-2</v>
      </c>
      <c r="AQ576">
        <f>(Table2[[#This Row],[Sharpe Ratio]]-AVERAGE(Table2[Sharpe Ratio]))/_xlfn.STDEV.P(Table2[Sharpe Ratio])</f>
        <v>-0.15165374122374475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691</v>
      </c>
      <c r="AT576">
        <f>_xlfn.RANK.AVG(Table2[[#This Row],[6M Return vs Nifty Z-Score]],Table2[6M Return vs Nifty Z-Score])</f>
        <v>496</v>
      </c>
      <c r="AU576">
        <f>_xlfn.RANK.AVG(Table2[[#This Row],[Sharpe Ratio Z-Score]],Table2[Sharpe Ratio Z-Score])</f>
        <v>389</v>
      </c>
      <c r="AV576">
        <f>(Table2[[#This Row],[Rank 1Y]]+Table2[[#This Row],[Rank 6M]]+Table2[[#This Row],[Rank Sharpe]])/3</f>
        <v>525.33333333333337</v>
      </c>
    </row>
    <row r="577" spans="1:48" x14ac:dyDescent="0.3">
      <c r="A577" t="s">
        <v>1364</v>
      </c>
      <c r="B577" t="s">
        <v>1365</v>
      </c>
      <c r="C577" t="s">
        <v>3139</v>
      </c>
      <c r="D577" t="s">
        <v>251</v>
      </c>
      <c r="E577">
        <v>8033.6545739000003</v>
      </c>
      <c r="F577">
        <v>416.3</v>
      </c>
      <c r="G577">
        <v>9.6052366849855098</v>
      </c>
      <c r="H577">
        <f>(Table2[[#This Row],[1Y Return vs Nifty]]-AVERAGE(Table2[1Y Return vs Nifty]))/_xlfn.STDEV.P(Table2[1Y Return vs Nifty])</f>
        <v>-0.1573236940267497</v>
      </c>
      <c r="I577">
        <v>-78.265231995932893</v>
      </c>
      <c r="J577">
        <f>(Table2[[#This Row],[1M Return vs Nifty]]-AVERAGE(Table2[1M Return vs Nifty]))/_xlfn.STDEV.P(Table2[1M Return vs Nifty])</f>
        <v>-8.5401510079007039</v>
      </c>
      <c r="K577">
        <v>-21.182799618956398</v>
      </c>
      <c r="L577">
        <f>(Table2[[#This Row],[6M Return vs Nifty]]-AVERAGE(Table2[6M Return vs Nifty]))/_xlfn.STDEV.P(Table2[6M Return vs Nifty])</f>
        <v>-0.91372982730020724</v>
      </c>
      <c r="M577">
        <v>1.24617775862505</v>
      </c>
      <c r="N577">
        <f>(Table2[[#This Row],[1W Return vs Nifty]]-AVERAGE(Table2[1W Return vs Nifty]))/_xlfn.STDEV.P(Table2[1W Return vs Nifty])</f>
        <v>6.690414696717311E-3</v>
      </c>
      <c r="O577">
        <v>442.18</v>
      </c>
      <c r="P577">
        <v>444.92300815758102</v>
      </c>
      <c r="Q577">
        <v>419.03593228039199</v>
      </c>
      <c r="R577">
        <v>34.4899423367889</v>
      </c>
      <c r="S577" s="1">
        <f>(Table2[[#This Row],[Close Price]]-Table2[[#This Row],[20D EMA]])/Table2[[#This Row],[20D EMA]]</f>
        <v>-5.8528201185037758E-2</v>
      </c>
      <c r="T577" s="1">
        <f>(Table2[[#This Row],[Close Price]]-Table2[[#This Row],[50D EMA]])/Table2[[#This Row],[50D EMA]]</f>
        <v>-6.4332497157448487E-2</v>
      </c>
      <c r="U577" s="1">
        <f>(Table2[[#This Row],[Close Price]]-Table2[[#This Row],[200D EMA]])/Table2[[#This Row],[200D EMA]]</f>
        <v>-6.5291113950611459E-3</v>
      </c>
      <c r="V577">
        <v>0.15248292780231501</v>
      </c>
      <c r="W577">
        <v>412</v>
      </c>
      <c r="X577">
        <v>430.9</v>
      </c>
      <c r="Y577">
        <v>412</v>
      </c>
      <c r="Z577">
        <v>440.9</v>
      </c>
      <c r="AA577">
        <v>412</v>
      </c>
      <c r="AB577">
        <v>462</v>
      </c>
      <c r="AC577" s="1">
        <f>(Table2[[#This Row],[Close Price]]/Table2[[#This Row],[Day Low]])-1</f>
        <v>1.0436893203883413E-2</v>
      </c>
      <c r="AD577" s="1">
        <f>(Table2[[#This Row],[Day High]]/Table2[[#This Row],[Close Price]])-1</f>
        <v>3.5070862358875798E-2</v>
      </c>
      <c r="AE577" s="1">
        <f>(Table2[[#This Row],[Close Price]]/Table2[[#This Row],[Current Week Low]])-1</f>
        <v>1.0436893203883413E-2</v>
      </c>
      <c r="AF577" s="1">
        <f>(Table2[[#This Row],[Current Week High]]/Table2[[#This Row],[Close Price]])-1</f>
        <v>5.9092000960845548E-2</v>
      </c>
      <c r="AG577" s="1">
        <f>(Table2[[#This Row],[Close Price]]/Table2[[#This Row],[Current Month Low]])-1</f>
        <v>1.0436893203883413E-2</v>
      </c>
      <c r="AH577" s="1">
        <f>(Table2[[#This Row],[Current Month High]]/Table2[[#This Row],[Close Price]])-1</f>
        <v>0.10977660341100171</v>
      </c>
      <c r="AI577">
        <v>31.779966370405901</v>
      </c>
      <c r="AJ577">
        <v>33.944658944658897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0.12</v>
      </c>
      <c r="AM577" t="s">
        <v>3180</v>
      </c>
      <c r="AN577">
        <v>0.46</v>
      </c>
      <c r="AO577" t="s">
        <v>3180</v>
      </c>
      <c r="AP577">
        <v>-3.492026055518E-3</v>
      </c>
      <c r="AQ577">
        <f>(Table2[[#This Row],[Sharpe Ratio]]-AVERAGE(Table2[Sharpe Ratio]))/_xlfn.STDEV.P(Table2[Sharpe Ratio])</f>
        <v>-0.72076437999977638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352</v>
      </c>
      <c r="AT577">
        <f>_xlfn.RANK.AVG(Table2[[#This Row],[6M Return vs Nifty Z-Score]],Table2[6M Return vs Nifty Z-Score])</f>
        <v>652</v>
      </c>
      <c r="AU577">
        <f>_xlfn.RANK.AVG(Table2[[#This Row],[Sharpe Ratio Z-Score]],Table2[Sharpe Ratio Z-Score])</f>
        <v>573</v>
      </c>
      <c r="AV577">
        <f>(Table2[[#This Row],[Rank 1Y]]+Table2[[#This Row],[Rank 6M]]+Table2[[#This Row],[Rank Sharpe]])/3</f>
        <v>525.66666666666663</v>
      </c>
    </row>
    <row r="578" spans="1:48" x14ac:dyDescent="0.3">
      <c r="A578" t="s">
        <v>1695</v>
      </c>
      <c r="B578" t="s">
        <v>1696</v>
      </c>
      <c r="C578" t="s">
        <v>3134</v>
      </c>
      <c r="D578" t="s">
        <v>972</v>
      </c>
      <c r="E578">
        <v>5072.9906052980004</v>
      </c>
      <c r="F578">
        <v>171.38</v>
      </c>
      <c r="G578">
        <v>-6.9115541583359397</v>
      </c>
      <c r="H578">
        <f>(Table2[[#This Row],[1Y Return vs Nifty]]-AVERAGE(Table2[1Y Return vs Nifty]))/_xlfn.STDEV.P(Table2[1Y Return vs Nifty])</f>
        <v>-0.47269560285068274</v>
      </c>
      <c r="I578">
        <v>-4.4675632855491001</v>
      </c>
      <c r="J578">
        <f>(Table2[[#This Row],[1M Return vs Nifty]]-AVERAGE(Table2[1M Return vs Nifty]))/_xlfn.STDEV.P(Table2[1M Return vs Nifty])</f>
        <v>-0.37695307731882871</v>
      </c>
      <c r="K578">
        <v>-27.487919621128398</v>
      </c>
      <c r="L578">
        <f>(Table2[[#This Row],[6M Return vs Nifty]]-AVERAGE(Table2[6M Return vs Nifty]))/_xlfn.STDEV.P(Table2[6M Return vs Nifty])</f>
        <v>-1.1259822583280057</v>
      </c>
      <c r="M578">
        <v>2.0290092161139599</v>
      </c>
      <c r="N578">
        <f>(Table2[[#This Row],[1W Return vs Nifty]]-AVERAGE(Table2[1W Return vs Nifty]))/_xlfn.STDEV.P(Table2[1W Return vs Nifty])</f>
        <v>0.16631238983761193</v>
      </c>
      <c r="O578">
        <v>183.34</v>
      </c>
      <c r="P578">
        <v>193.312171694114</v>
      </c>
      <c r="Q578">
        <v>196.435981538889</v>
      </c>
      <c r="R578">
        <v>31.943532905188199</v>
      </c>
      <c r="S578" s="1">
        <f>(Table2[[#This Row],[Close Price]]-Table2[[#This Row],[20D EMA]])/Table2[[#This Row],[20D EMA]]</f>
        <v>-6.5233991491218543E-2</v>
      </c>
      <c r="T578" s="1">
        <f>(Table2[[#This Row],[Close Price]]-Table2[[#This Row],[50D EMA]])/Table2[[#This Row],[50D EMA]]</f>
        <v>-0.11345468576504435</v>
      </c>
      <c r="U578" s="1">
        <f>(Table2[[#This Row],[Close Price]]-Table2[[#This Row],[200D EMA]])/Table2[[#This Row],[200D EMA]]</f>
        <v>-0.12755291236666128</v>
      </c>
      <c r="V578">
        <v>0.55662451813924696</v>
      </c>
      <c r="W578">
        <v>170.01</v>
      </c>
      <c r="X578">
        <v>179.09</v>
      </c>
      <c r="Y578">
        <v>170.01</v>
      </c>
      <c r="Z578">
        <v>181.98</v>
      </c>
      <c r="AA578">
        <v>170.01</v>
      </c>
      <c r="AB578">
        <v>189.78</v>
      </c>
      <c r="AC578" s="1">
        <f>(Table2[[#This Row],[Close Price]]/Table2[[#This Row],[Day Low]])-1</f>
        <v>8.0583495088524248E-3</v>
      </c>
      <c r="AD578" s="1">
        <f>(Table2[[#This Row],[Day High]]/Table2[[#This Row],[Close Price]])-1</f>
        <v>4.4987746528182937E-2</v>
      </c>
      <c r="AE578" s="1">
        <f>(Table2[[#This Row],[Close Price]]/Table2[[#This Row],[Current Week Low]])-1</f>
        <v>8.0583495088524248E-3</v>
      </c>
      <c r="AF578" s="1">
        <f>(Table2[[#This Row],[Current Week High]]/Table2[[#This Row],[Close Price]])-1</f>
        <v>6.1850857743027232E-2</v>
      </c>
      <c r="AG578" s="1">
        <f>(Table2[[#This Row],[Close Price]]/Table2[[#This Row],[Current Month Low]])-1</f>
        <v>8.0583495088524248E-3</v>
      </c>
      <c r="AH578" s="1">
        <f>(Table2[[#This Row],[Current Month High]]/Table2[[#This Row],[Close Price]])-1</f>
        <v>0.10736375306336798</v>
      </c>
      <c r="AI578">
        <v>48.558758314855801</v>
      </c>
      <c r="AJ578">
        <v>15.9539918809201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-0.03</v>
      </c>
      <c r="AM578" t="s">
        <v>3181</v>
      </c>
      <c r="AN578">
        <v>0.06</v>
      </c>
      <c r="AO578" t="s">
        <v>3180</v>
      </c>
      <c r="AP578">
        <v>3.7752007479604999E-2</v>
      </c>
      <c r="AQ578">
        <f>(Table2[[#This Row],[Sharpe Ratio]]-AVERAGE(Table2[Sharpe Ratio]))/_xlfn.STDEV.P(Table2[Sharpe Ratio])</f>
        <v>-0.23429508640191848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478</v>
      </c>
      <c r="AT578">
        <f>_xlfn.RANK.AVG(Table2[[#This Row],[6M Return vs Nifty Z-Score]],Table2[6M Return vs Nifty Z-Score])</f>
        <v>693</v>
      </c>
      <c r="AU578">
        <f>_xlfn.RANK.AVG(Table2[[#This Row],[Sharpe Ratio Z-Score]],Table2[Sharpe Ratio Z-Score])</f>
        <v>409</v>
      </c>
      <c r="AV578">
        <f>(Table2[[#This Row],[Rank 1Y]]+Table2[[#This Row],[Rank 6M]]+Table2[[#This Row],[Rank Sharpe]])/3</f>
        <v>526.66666666666663</v>
      </c>
    </row>
    <row r="579" spans="1:48" x14ac:dyDescent="0.3">
      <c r="A579" t="s">
        <v>326</v>
      </c>
      <c r="B579" t="s">
        <v>327</v>
      </c>
      <c r="C579" t="s">
        <v>3131</v>
      </c>
      <c r="D579" t="s">
        <v>205</v>
      </c>
      <c r="E579">
        <v>77028.857815630006</v>
      </c>
      <c r="F579">
        <v>595.54999999999995</v>
      </c>
      <c r="G579">
        <v>-8.47971851881608</v>
      </c>
      <c r="H579">
        <f>(Table2[[#This Row],[1Y Return vs Nifty]]-AVERAGE(Table2[1Y Return vs Nifty]))/_xlfn.STDEV.P(Table2[1Y Return vs Nifty])</f>
        <v>-0.5026381620563809</v>
      </c>
      <c r="I579">
        <v>-5.7667628169821201</v>
      </c>
      <c r="J579">
        <f>(Table2[[#This Row],[1M Return vs Nifty]]-AVERAGE(Table2[1M Return vs Nifty]))/_xlfn.STDEV.P(Table2[1M Return vs Nifty])</f>
        <v>-0.52066524481328369</v>
      </c>
      <c r="K579">
        <v>-8.1212339106649303</v>
      </c>
      <c r="L579">
        <f>(Table2[[#This Row],[6M Return vs Nifty]]-AVERAGE(Table2[6M Return vs Nifty]))/_xlfn.STDEV.P(Table2[6M Return vs Nifty])</f>
        <v>-0.47403176070366859</v>
      </c>
      <c r="M579">
        <v>-1.3723842163083799</v>
      </c>
      <c r="N579">
        <f>(Table2[[#This Row],[1W Return vs Nifty]]-AVERAGE(Table2[1W Return vs Nifty]))/_xlfn.STDEV.P(Table2[1W Return vs Nifty])</f>
        <v>-0.52724320596854224</v>
      </c>
      <c r="O579">
        <v>641.58000000000004</v>
      </c>
      <c r="P579">
        <v>656.063711816622</v>
      </c>
      <c r="Q579">
        <v>619.84917135556805</v>
      </c>
      <c r="R579">
        <v>22.982229574214902</v>
      </c>
      <c r="S579" s="1">
        <f>(Table2[[#This Row],[Close Price]]-Table2[[#This Row],[20D EMA]])/Table2[[#This Row],[20D EMA]]</f>
        <v>-7.1744755135758731E-2</v>
      </c>
      <c r="T579" s="1">
        <f>(Table2[[#This Row],[Close Price]]-Table2[[#This Row],[50D EMA]])/Table2[[#This Row],[50D EMA]]</f>
        <v>-9.2237553650180229E-2</v>
      </c>
      <c r="U579" s="1">
        <f>(Table2[[#This Row],[Close Price]]-Table2[[#This Row],[200D EMA]])/Table2[[#This Row],[200D EMA]]</f>
        <v>-3.9201748551873437E-2</v>
      </c>
      <c r="V579">
        <v>1.1442668511046299</v>
      </c>
      <c r="W579">
        <v>594.1</v>
      </c>
      <c r="X579">
        <v>618.9</v>
      </c>
      <c r="Y579">
        <v>594.1</v>
      </c>
      <c r="Z579">
        <v>628.29999999999995</v>
      </c>
      <c r="AA579">
        <v>594.1</v>
      </c>
      <c r="AB579">
        <v>650.95000000000005</v>
      </c>
      <c r="AC579" s="1">
        <f>(Table2[[#This Row],[Close Price]]/Table2[[#This Row],[Day Low]])-1</f>
        <v>2.4406665544520756E-3</v>
      </c>
      <c r="AD579" s="1">
        <f>(Table2[[#This Row],[Day High]]/Table2[[#This Row],[Close Price]])-1</f>
        <v>3.9207455293426285E-2</v>
      </c>
      <c r="AE579" s="1">
        <f>(Table2[[#This Row],[Close Price]]/Table2[[#This Row],[Current Week Low]])-1</f>
        <v>2.4406665544520756E-3</v>
      </c>
      <c r="AF579" s="1">
        <f>(Table2[[#This Row],[Current Week High]]/Table2[[#This Row],[Close Price]])-1</f>
        <v>5.4991184619259448E-2</v>
      </c>
      <c r="AG579" s="1">
        <f>(Table2[[#This Row],[Close Price]]/Table2[[#This Row],[Current Month Low]])-1</f>
        <v>2.4406665544520756E-3</v>
      </c>
      <c r="AH579" s="1">
        <f>(Table2[[#This Row],[Current Month High]]/Table2[[#This Row],[Close Price]])-1</f>
        <v>9.3023255813953654E-2</v>
      </c>
      <c r="AI579">
        <v>20.871463353202898</v>
      </c>
      <c r="AJ579">
        <v>22.465556241003402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-0.03</v>
      </c>
      <c r="AM579" t="s">
        <v>3181</v>
      </c>
      <c r="AN579">
        <v>-6.96</v>
      </c>
      <c r="AO579" t="s">
        <v>3181</v>
      </c>
      <c r="AP579">
        <v>-3.0220431063977999E-2</v>
      </c>
      <c r="AQ579">
        <f>(Table2[[#This Row],[Sharpe Ratio]]-AVERAGE(Table2[Sharpe Ratio]))/_xlfn.STDEV.P(Table2[Sharpe Ratio])</f>
        <v>-1.0360232717468734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492</v>
      </c>
      <c r="AT579">
        <f>_xlfn.RANK.AVG(Table2[[#This Row],[6M Return vs Nifty Z-Score]],Table2[6M Return vs Nifty Z-Score])</f>
        <v>468</v>
      </c>
      <c r="AU579">
        <f>_xlfn.RANK.AVG(Table2[[#This Row],[Sharpe Ratio Z-Score]],Table2[Sharpe Ratio Z-Score])</f>
        <v>623</v>
      </c>
      <c r="AV579">
        <f>(Table2[[#This Row],[Rank 1Y]]+Table2[[#This Row],[Rank 6M]]+Table2[[#This Row],[Rank Sharpe]])/3</f>
        <v>527.66666666666663</v>
      </c>
    </row>
    <row r="580" spans="1:48" x14ac:dyDescent="0.3">
      <c r="A580" t="s">
        <v>448</v>
      </c>
      <c r="B580" t="s">
        <v>449</v>
      </c>
      <c r="C580" t="s">
        <v>3131</v>
      </c>
      <c r="D580" t="s">
        <v>231</v>
      </c>
      <c r="E580">
        <v>49772.947273505</v>
      </c>
      <c r="F580">
        <v>1882.45</v>
      </c>
      <c r="G580">
        <v>-4.9738674378291199</v>
      </c>
      <c r="H580">
        <f>(Table2[[#This Row],[1Y Return vs Nifty]]-AVERAGE(Table2[1Y Return vs Nifty]))/_xlfn.STDEV.P(Table2[1Y Return vs Nifty])</f>
        <v>-0.43569737689106075</v>
      </c>
      <c r="I580">
        <v>-3.9775634072791202</v>
      </c>
      <c r="J580">
        <f>(Table2[[#This Row],[1M Return vs Nifty]]-AVERAGE(Table2[1M Return vs Nifty]))/_xlfn.STDEV.P(Table2[1M Return vs Nifty])</f>
        <v>-0.32275128392645763</v>
      </c>
      <c r="K580">
        <v>-11.572496650773701</v>
      </c>
      <c r="L580">
        <f>(Table2[[#This Row],[6M Return vs Nifty]]-AVERAGE(Table2[6M Return vs Nifty]))/_xlfn.STDEV.P(Table2[6M Return vs Nifty])</f>
        <v>-0.59021335700182009</v>
      </c>
      <c r="M580">
        <v>0.83933421287472298</v>
      </c>
      <c r="N580">
        <f>(Table2[[#This Row],[1W Return vs Nifty]]-AVERAGE(Table2[1W Return vs Nifty]))/_xlfn.STDEV.P(Table2[1W Return vs Nifty])</f>
        <v>-7.6266356808485147E-2</v>
      </c>
      <c r="O580">
        <v>1958.47</v>
      </c>
      <c r="P580">
        <v>2001.2783851919601</v>
      </c>
      <c r="Q580">
        <v>1933.43956529205</v>
      </c>
      <c r="R580">
        <v>28.555294959884801</v>
      </c>
      <c r="S580" s="1">
        <f>(Table2[[#This Row],[Close Price]]-Table2[[#This Row],[20D EMA]])/Table2[[#This Row],[20D EMA]]</f>
        <v>-3.8816014541963872E-2</v>
      </c>
      <c r="T580" s="1">
        <f>(Table2[[#This Row],[Close Price]]-Table2[[#This Row],[50D EMA]])/Table2[[#This Row],[50D EMA]]</f>
        <v>-5.9376239743159052E-2</v>
      </c>
      <c r="U580" s="1">
        <f>(Table2[[#This Row],[Close Price]]-Table2[[#This Row],[200D EMA]])/Table2[[#This Row],[200D EMA]]</f>
        <v>-2.6372463979419961E-2</v>
      </c>
      <c r="V580">
        <v>0.714916831307565</v>
      </c>
      <c r="W580">
        <v>1873</v>
      </c>
      <c r="X580">
        <v>1924</v>
      </c>
      <c r="Y580">
        <v>1873</v>
      </c>
      <c r="Z580">
        <v>1934.5</v>
      </c>
      <c r="AA580">
        <v>1873</v>
      </c>
      <c r="AB580">
        <v>1986.15</v>
      </c>
      <c r="AC580" s="1">
        <f>(Table2[[#This Row],[Close Price]]/Table2[[#This Row],[Day Low]])-1</f>
        <v>5.0453817405231582E-3</v>
      </c>
      <c r="AD580" s="1">
        <f>(Table2[[#This Row],[Day High]]/Table2[[#This Row],[Close Price]])-1</f>
        <v>2.2072299397062345E-2</v>
      </c>
      <c r="AE580" s="1">
        <f>(Table2[[#This Row],[Close Price]]/Table2[[#This Row],[Current Week Low]])-1</f>
        <v>5.0453817405231582E-3</v>
      </c>
      <c r="AF580" s="1">
        <f>(Table2[[#This Row],[Current Week High]]/Table2[[#This Row],[Close Price]])-1</f>
        <v>2.7650136789821644E-2</v>
      </c>
      <c r="AG580" s="1">
        <f>(Table2[[#This Row],[Close Price]]/Table2[[#This Row],[Current Month Low]])-1</f>
        <v>5.0453817405231582E-3</v>
      </c>
      <c r="AH580" s="1">
        <f>(Table2[[#This Row],[Current Month High]]/Table2[[#This Row],[Close Price]])-1</f>
        <v>5.5087784536109963E-2</v>
      </c>
      <c r="AI580">
        <v>17.129273021859799</v>
      </c>
      <c r="AJ580">
        <v>21.683904330963099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0.01</v>
      </c>
      <c r="AM580" t="s">
        <v>3180</v>
      </c>
      <c r="AN580">
        <v>-5.0999999999999996</v>
      </c>
      <c r="AO580" t="s">
        <v>3181</v>
      </c>
      <c r="AP580">
        <v>-1.7902342710336999E-2</v>
      </c>
      <c r="AQ580">
        <f>(Table2[[#This Row],[Sharpe Ratio]]-AVERAGE(Table2[Sharpe Ratio]))/_xlfn.STDEV.P(Table2[Sharpe Ratio])</f>
        <v>-0.89073263874492192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467</v>
      </c>
      <c r="AT580">
        <f>_xlfn.RANK.AVG(Table2[[#This Row],[6M Return vs Nifty Z-Score]],Table2[6M Return vs Nifty Z-Score])</f>
        <v>518</v>
      </c>
      <c r="AU580">
        <f>_xlfn.RANK.AVG(Table2[[#This Row],[Sharpe Ratio Z-Score]],Table2[Sharpe Ratio Z-Score])</f>
        <v>598</v>
      </c>
      <c r="AV580">
        <f>(Table2[[#This Row],[Rank 1Y]]+Table2[[#This Row],[Rank 6M]]+Table2[[#This Row],[Rank Sharpe]])/3</f>
        <v>527.66666666666663</v>
      </c>
    </row>
    <row r="581" spans="1:48" x14ac:dyDescent="0.3">
      <c r="A581" t="s">
        <v>1267</v>
      </c>
      <c r="B581" t="s">
        <v>1268</v>
      </c>
      <c r="C581" t="s">
        <v>3129</v>
      </c>
      <c r="D581" t="s">
        <v>138</v>
      </c>
      <c r="E581">
        <v>8993.6434628539992</v>
      </c>
      <c r="F581">
        <v>83.62</v>
      </c>
      <c r="G581">
        <v>-26.862340561177099</v>
      </c>
      <c r="H581">
        <f>(Table2[[#This Row],[1Y Return vs Nifty]]-AVERAGE(Table2[1Y Return vs Nifty]))/_xlfn.STDEV.P(Table2[1Y Return vs Nifty])</f>
        <v>-0.85363628618849463</v>
      </c>
      <c r="I581">
        <v>-1.93727563749495</v>
      </c>
      <c r="J581">
        <f>(Table2[[#This Row],[1M Return vs Nifty]]-AVERAGE(Table2[1M Return vs Nifty]))/_xlfn.STDEV.P(Table2[1M Return vs Nifty])</f>
        <v>-9.7062949983868677E-2</v>
      </c>
      <c r="K581">
        <v>-5.3725052665061304</v>
      </c>
      <c r="L581">
        <f>(Table2[[#This Row],[6M Return vs Nifty]]-AVERAGE(Table2[6M Return vs Nifty]))/_xlfn.STDEV.P(Table2[6M Return vs Nifty])</f>
        <v>-0.38149992360025575</v>
      </c>
      <c r="M581">
        <v>1.3859813849633</v>
      </c>
      <c r="N581">
        <f>(Table2[[#This Row],[1W Return vs Nifty]]-AVERAGE(Table2[1W Return vs Nifty]))/_xlfn.STDEV.P(Table2[1W Return vs Nifty])</f>
        <v>3.5196845748368309E-2</v>
      </c>
      <c r="O581">
        <v>85.23</v>
      </c>
      <c r="P581">
        <v>85.949469778266206</v>
      </c>
      <c r="Q581">
        <v>85.681616943399206</v>
      </c>
      <c r="R581">
        <v>41.146015511031699</v>
      </c>
      <c r="S581" s="1">
        <f>(Table2[[#This Row],[Close Price]]-Table2[[#This Row],[20D EMA]])/Table2[[#This Row],[20D EMA]]</f>
        <v>-1.8890062184676749E-2</v>
      </c>
      <c r="T581" s="1">
        <f>(Table2[[#This Row],[Close Price]]-Table2[[#This Row],[50D EMA]])/Table2[[#This Row],[50D EMA]]</f>
        <v>-2.710278241710861E-2</v>
      </c>
      <c r="U581" s="1">
        <f>(Table2[[#This Row],[Close Price]]-Table2[[#This Row],[200D EMA]])/Table2[[#This Row],[200D EMA]]</f>
        <v>-2.4061368318493499E-2</v>
      </c>
      <c r="V581">
        <v>0.31917917682346802</v>
      </c>
      <c r="W581">
        <v>83.11</v>
      </c>
      <c r="X581">
        <v>85.24</v>
      </c>
      <c r="Y581">
        <v>83.11</v>
      </c>
      <c r="Z581">
        <v>85.45</v>
      </c>
      <c r="AA581">
        <v>82</v>
      </c>
      <c r="AB581">
        <v>88.36</v>
      </c>
      <c r="AC581" s="1">
        <f>(Table2[[#This Row],[Close Price]]/Table2[[#This Row],[Day Low]])-1</f>
        <v>6.1364456744075202E-3</v>
      </c>
      <c r="AD581" s="1">
        <f>(Table2[[#This Row],[Day High]]/Table2[[#This Row],[Close Price]])-1</f>
        <v>1.9373355656541413E-2</v>
      </c>
      <c r="AE581" s="1">
        <f>(Table2[[#This Row],[Close Price]]/Table2[[#This Row],[Current Week Low]])-1</f>
        <v>6.1364456744075202E-3</v>
      </c>
      <c r="AF581" s="1">
        <f>(Table2[[#This Row],[Current Week High]]/Table2[[#This Row],[Close Price]])-1</f>
        <v>2.1884716574982033E-2</v>
      </c>
      <c r="AG581" s="1">
        <f>(Table2[[#This Row],[Close Price]]/Table2[[#This Row],[Current Month Low]])-1</f>
        <v>1.9756097560975627E-2</v>
      </c>
      <c r="AH581" s="1">
        <f>(Table2[[#This Row],[Current Month High]]/Table2[[#This Row],[Close Price]])-1</f>
        <v>5.6685003587658489E-2</v>
      </c>
      <c r="AI581">
        <v>26.536713704855199</v>
      </c>
      <c r="AJ581">
        <v>15.497237569060699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-0.02</v>
      </c>
      <c r="AM581" t="s">
        <v>3181</v>
      </c>
      <c r="AN581">
        <v>6.08</v>
      </c>
      <c r="AO581" t="s">
        <v>3180</v>
      </c>
      <c r="AQ581">
        <f>(Table2[[#This Row],[Sharpe Ratio]]-AVERAGE(Table2[Sharpe Ratio]))/_xlfn.STDEV.P(Table2[Sharpe Ratio])</f>
        <v>-0.67957627828303946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616</v>
      </c>
      <c r="AT581">
        <f>_xlfn.RANK.AVG(Table2[[#This Row],[6M Return vs Nifty Z-Score]],Table2[6M Return vs Nifty Z-Score])</f>
        <v>431</v>
      </c>
      <c r="AU581">
        <f>_xlfn.RANK.AVG(Table2[[#This Row],[Sharpe Ratio Z-Score]],Table2[Sharpe Ratio Z-Score])</f>
        <v>538</v>
      </c>
      <c r="AV581">
        <f>(Table2[[#This Row],[Rank 1Y]]+Table2[[#This Row],[Rank 6M]]+Table2[[#This Row],[Rank Sharpe]])/3</f>
        <v>528.33333333333337</v>
      </c>
    </row>
    <row r="582" spans="1:48" x14ac:dyDescent="0.3">
      <c r="A582" t="s">
        <v>203</v>
      </c>
      <c r="B582" t="s">
        <v>204</v>
      </c>
      <c r="C582" t="s">
        <v>3131</v>
      </c>
      <c r="D582" t="s">
        <v>205</v>
      </c>
      <c r="E582">
        <v>120326.18296414</v>
      </c>
      <c r="F582">
        <v>1176.2</v>
      </c>
      <c r="G582">
        <v>-3.2703785697919301</v>
      </c>
      <c r="H582">
        <f>(Table2[[#This Row],[1Y Return vs Nifty]]-AVERAGE(Table2[1Y Return vs Nifty]))/_xlfn.STDEV.P(Table2[1Y Return vs Nifty])</f>
        <v>-0.40317092904356994</v>
      </c>
      <c r="I582">
        <v>-3.1539372521256501</v>
      </c>
      <c r="J582">
        <f>(Table2[[#This Row],[1M Return vs Nifty]]-AVERAGE(Table2[1M Return vs Nifty]))/_xlfn.STDEV.P(Table2[1M Return vs Nifty])</f>
        <v>-0.23164510885597217</v>
      </c>
      <c r="K582">
        <v>-20.401809722791</v>
      </c>
      <c r="L582">
        <f>(Table2[[#This Row],[6M Return vs Nifty]]-AVERAGE(Table2[6M Return vs Nifty]))/_xlfn.STDEV.P(Table2[6M Return vs Nifty])</f>
        <v>-0.88743897097833713</v>
      </c>
      <c r="M582">
        <v>-3.1058255863536899</v>
      </c>
      <c r="N582">
        <f>(Table2[[#This Row],[1W Return vs Nifty]]-AVERAGE(Table2[1W Return vs Nifty]))/_xlfn.STDEV.P(Table2[1W Return vs Nifty])</f>
        <v>-0.88069774925571032</v>
      </c>
      <c r="O582">
        <v>1277.43</v>
      </c>
      <c r="P582">
        <v>1332.24408942522</v>
      </c>
      <c r="Q582">
        <v>1308.3270049478199</v>
      </c>
      <c r="R582">
        <v>15.9463231712588</v>
      </c>
      <c r="S582" s="1">
        <f>(Table2[[#This Row],[Close Price]]-Table2[[#This Row],[20D EMA]])/Table2[[#This Row],[20D EMA]]</f>
        <v>-7.9245046695317956E-2</v>
      </c>
      <c r="T582" s="1">
        <f>(Table2[[#This Row],[Close Price]]-Table2[[#This Row],[50D EMA]])/Table2[[#This Row],[50D EMA]]</f>
        <v>-0.11712875340474821</v>
      </c>
      <c r="U582" s="1">
        <f>(Table2[[#This Row],[Close Price]]-Table2[[#This Row],[200D EMA]])/Table2[[#This Row],[200D EMA]]</f>
        <v>-0.10098928207408626</v>
      </c>
      <c r="V582">
        <v>0.65873449884498703</v>
      </c>
      <c r="W582">
        <v>1172.1500000000001</v>
      </c>
      <c r="X582">
        <v>1222.25</v>
      </c>
      <c r="Y582">
        <v>1172.1500000000001</v>
      </c>
      <c r="Z582">
        <v>1250</v>
      </c>
      <c r="AA582">
        <v>1172.1500000000001</v>
      </c>
      <c r="AB582">
        <v>1314</v>
      </c>
      <c r="AC582" s="1">
        <f>(Table2[[#This Row],[Close Price]]/Table2[[#This Row],[Day Low]])-1</f>
        <v>3.4551891822718339E-3</v>
      </c>
      <c r="AD582" s="1">
        <f>(Table2[[#This Row],[Day High]]/Table2[[#This Row],[Close Price]])-1</f>
        <v>3.9151504846114626E-2</v>
      </c>
      <c r="AE582" s="1">
        <f>(Table2[[#This Row],[Close Price]]/Table2[[#This Row],[Current Week Low]])-1</f>
        <v>3.4551891822718339E-3</v>
      </c>
      <c r="AF582" s="1">
        <f>(Table2[[#This Row],[Current Week High]]/Table2[[#This Row],[Close Price]])-1</f>
        <v>6.2744431219180274E-2</v>
      </c>
      <c r="AG582" s="1">
        <f>(Table2[[#This Row],[Close Price]]/Table2[[#This Row],[Current Month Low]])-1</f>
        <v>3.4551891822718339E-3</v>
      </c>
      <c r="AH582" s="1">
        <f>(Table2[[#This Row],[Current Month High]]/Table2[[#This Row],[Close Price]])-1</f>
        <v>0.1171569460976023</v>
      </c>
      <c r="AI582">
        <v>31.087400102023398</v>
      </c>
      <c r="AJ582">
        <v>20.7225700502925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</v>
      </c>
      <c r="AM582" t="s">
        <v>3181</v>
      </c>
      <c r="AN582">
        <v>-8.91</v>
      </c>
      <c r="AO582" t="s">
        <v>3181</v>
      </c>
      <c r="AP582">
        <v>6.2771137736910001E-3</v>
      </c>
      <c r="AQ582">
        <f>(Table2[[#This Row],[Sharpe Ratio]]-AVERAGE(Table2[Sharpe Ratio]))/_xlfn.STDEV.P(Table2[Sharpe Ratio])</f>
        <v>-0.60553834257240113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452</v>
      </c>
      <c r="AT582">
        <f>_xlfn.RANK.AVG(Table2[[#This Row],[6M Return vs Nifty Z-Score]],Table2[6M Return vs Nifty Z-Score])</f>
        <v>641</v>
      </c>
      <c r="AU582">
        <f>_xlfn.RANK.AVG(Table2[[#This Row],[Sharpe Ratio Z-Score]],Table2[Sharpe Ratio Z-Score])</f>
        <v>496</v>
      </c>
      <c r="AV582">
        <f>(Table2[[#This Row],[Rank 1Y]]+Table2[[#This Row],[Rank 6M]]+Table2[[#This Row],[Rank Sharpe]])/3</f>
        <v>529.66666666666663</v>
      </c>
    </row>
    <row r="583" spans="1:48" x14ac:dyDescent="0.3">
      <c r="A583" t="s">
        <v>145</v>
      </c>
      <c r="B583" t="s">
        <v>146</v>
      </c>
      <c r="C583" t="s">
        <v>3136</v>
      </c>
      <c r="D583" t="s">
        <v>114</v>
      </c>
      <c r="E583">
        <v>179975.074226597</v>
      </c>
      <c r="F583">
        <v>144.16999999999999</v>
      </c>
      <c r="G583">
        <v>-3.0223128276382698</v>
      </c>
      <c r="H583">
        <f>(Table2[[#This Row],[1Y Return vs Nifty]]-AVERAGE(Table2[1Y Return vs Nifty]))/_xlfn.STDEV.P(Table2[1Y Return vs Nifty])</f>
        <v>-0.39843435719017872</v>
      </c>
      <c r="I583">
        <v>-6.2906780043588597</v>
      </c>
      <c r="J583">
        <f>(Table2[[#This Row],[1M Return vs Nifty]]-AVERAGE(Table2[1M Return vs Nifty]))/_xlfn.STDEV.P(Table2[1M Return vs Nifty])</f>
        <v>-0.57861861174386309</v>
      </c>
      <c r="K583">
        <v>-20.3004140010428</v>
      </c>
      <c r="L583">
        <f>(Table2[[#This Row],[6M Return vs Nifty]]-AVERAGE(Table2[6M Return vs Nifty]))/_xlfn.STDEV.P(Table2[6M Return vs Nifty])</f>
        <v>-0.88402563571596937</v>
      </c>
      <c r="M583">
        <v>-0.11881103310943</v>
      </c>
      <c r="N583">
        <f>(Table2[[#This Row],[1W Return vs Nifty]]-AVERAGE(Table2[1W Return vs Nifty]))/_xlfn.STDEV.P(Table2[1W Return vs Nifty])</f>
        <v>-0.27163540486186577</v>
      </c>
      <c r="O583">
        <v>150.38999999999999</v>
      </c>
      <c r="P583">
        <v>153.64641683716999</v>
      </c>
      <c r="Q583">
        <v>153.169785409551</v>
      </c>
      <c r="R583">
        <v>32.069533458915501</v>
      </c>
      <c r="S583" s="1">
        <f>(Table2[[#This Row],[Close Price]]-Table2[[#This Row],[20D EMA]])/Table2[[#This Row],[20D EMA]]</f>
        <v>-4.1359132921071878E-2</v>
      </c>
      <c r="T583" s="1">
        <f>(Table2[[#This Row],[Close Price]]-Table2[[#This Row],[50D EMA]])/Table2[[#This Row],[50D EMA]]</f>
        <v>-6.1676783827720745E-2</v>
      </c>
      <c r="U583" s="1">
        <f>(Table2[[#This Row],[Close Price]]-Table2[[#This Row],[200D EMA]])/Table2[[#This Row],[200D EMA]]</f>
        <v>-5.8756923798561525E-2</v>
      </c>
      <c r="V583">
        <v>0.88454567321404698</v>
      </c>
      <c r="W583">
        <v>143.6</v>
      </c>
      <c r="X583">
        <v>147.13</v>
      </c>
      <c r="Y583">
        <v>143.6</v>
      </c>
      <c r="Z583">
        <v>147.69</v>
      </c>
      <c r="AA583">
        <v>143.6</v>
      </c>
      <c r="AB583">
        <v>156.91999999999999</v>
      </c>
      <c r="AC583" s="1">
        <f>(Table2[[#This Row],[Close Price]]/Table2[[#This Row],[Day Low]])-1</f>
        <v>3.969359331476241E-3</v>
      </c>
      <c r="AD583" s="1">
        <f>(Table2[[#This Row],[Day High]]/Table2[[#This Row],[Close Price]])-1</f>
        <v>2.0531317194978138E-2</v>
      </c>
      <c r="AE583" s="1">
        <f>(Table2[[#This Row],[Close Price]]/Table2[[#This Row],[Current Week Low]])-1</f>
        <v>3.969359331476241E-3</v>
      </c>
      <c r="AF583" s="1">
        <f>(Table2[[#This Row],[Current Week High]]/Table2[[#This Row],[Close Price]])-1</f>
        <v>2.4415620448082098E-2</v>
      </c>
      <c r="AG583" s="1">
        <f>(Table2[[#This Row],[Close Price]]/Table2[[#This Row],[Current Month Low]])-1</f>
        <v>3.969359331476241E-3</v>
      </c>
      <c r="AH583" s="1">
        <f>(Table2[[#This Row],[Current Month High]]/Table2[[#This Row],[Close Price]])-1</f>
        <v>8.8437261566206571E-2</v>
      </c>
      <c r="AI583">
        <v>28.0432822362488</v>
      </c>
      <c r="AJ583">
        <v>20.2418682235195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-0.03</v>
      </c>
      <c r="AM583" t="s">
        <v>3181</v>
      </c>
      <c r="AN583">
        <v>-1.1599999999999999</v>
      </c>
      <c r="AO583" t="s">
        <v>3181</v>
      </c>
      <c r="AP583">
        <v>4.2971043627200002E-3</v>
      </c>
      <c r="AQ583">
        <f>(Table2[[#This Row],[Sharpe Ratio]]-AVERAGE(Table2[Sharpe Ratio]))/_xlfn.STDEV.P(Table2[Sharpe Ratio])</f>
        <v>-0.62889235761198037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451</v>
      </c>
      <c r="AT583">
        <f>_xlfn.RANK.AVG(Table2[[#This Row],[6M Return vs Nifty Z-Score]],Table2[6M Return vs Nifty Z-Score])</f>
        <v>637</v>
      </c>
      <c r="AU583">
        <f>_xlfn.RANK.AVG(Table2[[#This Row],[Sharpe Ratio Z-Score]],Table2[Sharpe Ratio Z-Score])</f>
        <v>502</v>
      </c>
      <c r="AV583">
        <f>(Table2[[#This Row],[Rank 1Y]]+Table2[[#This Row],[Rank 6M]]+Table2[[#This Row],[Rank Sharpe]])/3</f>
        <v>530</v>
      </c>
    </row>
    <row r="584" spans="1:48" x14ac:dyDescent="0.3">
      <c r="A584" t="s">
        <v>89</v>
      </c>
      <c r="B584" t="s">
        <v>90</v>
      </c>
      <c r="C584" t="s">
        <v>3140</v>
      </c>
      <c r="D584" t="s">
        <v>91</v>
      </c>
      <c r="E584">
        <v>283716.99118469999</v>
      </c>
      <c r="F584">
        <v>3198.45</v>
      </c>
      <c r="G584">
        <v>-24.823076666639501</v>
      </c>
      <c r="H584">
        <f>(Table2[[#This Row],[1Y Return vs Nifty]]-AVERAGE(Table2[1Y Return vs Nifty]))/_xlfn.STDEV.P(Table2[1Y Return vs Nifty])</f>
        <v>-0.81469854379551043</v>
      </c>
      <c r="I584">
        <v>-3.4712932918265902</v>
      </c>
      <c r="J584">
        <f>(Table2[[#This Row],[1M Return vs Nifty]]-AVERAGE(Table2[1M Return vs Nifty]))/_xlfn.STDEV.P(Table2[1M Return vs Nifty])</f>
        <v>-0.2667497430783789</v>
      </c>
      <c r="K584">
        <v>-9.9859845188014909</v>
      </c>
      <c r="L584">
        <f>(Table2[[#This Row],[6M Return vs Nifty]]-AVERAGE(Table2[6M Return vs Nifty]))/_xlfn.STDEV.P(Table2[6M Return vs Nifty])</f>
        <v>-0.53680579984982368</v>
      </c>
      <c r="M584">
        <v>1.4512260965800901</v>
      </c>
      <c r="N584">
        <f>(Table2[[#This Row],[1W Return vs Nifty]]-AVERAGE(Table2[1W Return vs Nifty]))/_xlfn.STDEV.P(Table2[1W Return vs Nifty])</f>
        <v>4.8500462556482632E-2</v>
      </c>
      <c r="O584">
        <v>3291.05</v>
      </c>
      <c r="P584">
        <v>3411.87998868357</v>
      </c>
      <c r="Q584">
        <v>3440.25024868945</v>
      </c>
      <c r="R584">
        <v>38.951589179108602</v>
      </c>
      <c r="S584" s="1">
        <f>(Table2[[#This Row],[Close Price]]-Table2[[#This Row],[20D EMA]])/Table2[[#This Row],[20D EMA]]</f>
        <v>-2.8136916789474591E-2</v>
      </c>
      <c r="T584" s="1">
        <f>(Table2[[#This Row],[Close Price]]-Table2[[#This Row],[50D EMA]])/Table2[[#This Row],[50D EMA]]</f>
        <v>-6.255495193015842E-2</v>
      </c>
      <c r="U584" s="1">
        <f>(Table2[[#This Row],[Close Price]]-Table2[[#This Row],[200D EMA]])/Table2[[#This Row],[200D EMA]]</f>
        <v>-7.0285656917418449E-2</v>
      </c>
      <c r="V584">
        <v>1.16024716996234</v>
      </c>
      <c r="W584">
        <v>3185</v>
      </c>
      <c r="X584">
        <v>3239</v>
      </c>
      <c r="Y584">
        <v>3158.25</v>
      </c>
      <c r="Z584">
        <v>3239</v>
      </c>
      <c r="AA584">
        <v>3106</v>
      </c>
      <c r="AB584">
        <v>3318</v>
      </c>
      <c r="AC584" s="1">
        <f>(Table2[[#This Row],[Close Price]]/Table2[[#This Row],[Day Low]])-1</f>
        <v>4.2229199372056936E-3</v>
      </c>
      <c r="AD584" s="1">
        <f>(Table2[[#This Row],[Day High]]/Table2[[#This Row],[Close Price]])-1</f>
        <v>1.267801591395834E-2</v>
      </c>
      <c r="AE584" s="1">
        <f>(Table2[[#This Row],[Close Price]]/Table2[[#This Row],[Current Week Low]])-1</f>
        <v>1.2728568036095789E-2</v>
      </c>
      <c r="AF584" s="1">
        <f>(Table2[[#This Row],[Current Week High]]/Table2[[#This Row],[Close Price]])-1</f>
        <v>1.267801591395834E-2</v>
      </c>
      <c r="AG584" s="1">
        <f>(Table2[[#This Row],[Close Price]]/Table2[[#This Row],[Current Month Low]])-1</f>
        <v>2.9764971023824804E-2</v>
      </c>
      <c r="AH584" s="1">
        <f>(Table2[[#This Row],[Current Month High]]/Table2[[#This Row],[Close Price]])-1</f>
        <v>3.7377479716737882E-2</v>
      </c>
      <c r="AI584">
        <v>21.5260516812831</v>
      </c>
      <c r="AJ584">
        <v>4.6733100976878701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-0.05</v>
      </c>
      <c r="AM584" t="s">
        <v>3181</v>
      </c>
      <c r="AN584">
        <v>-2.08</v>
      </c>
      <c r="AO584" t="s">
        <v>3181</v>
      </c>
      <c r="AP584">
        <v>7.846274594209E-3</v>
      </c>
      <c r="AQ584">
        <f>(Table2[[#This Row],[Sharpe Ratio]]-AVERAGE(Table2[Sharpe Ratio]))/_xlfn.STDEV.P(Table2[Sharpe Ratio])</f>
        <v>-0.58703024599526188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608</v>
      </c>
      <c r="AT584">
        <f>_xlfn.RANK.AVG(Table2[[#This Row],[6M Return vs Nifty Z-Score]],Table2[6M Return vs Nifty Z-Score])</f>
        <v>498</v>
      </c>
      <c r="AU584">
        <f>_xlfn.RANK.AVG(Table2[[#This Row],[Sharpe Ratio Z-Score]],Table2[Sharpe Ratio Z-Score])</f>
        <v>492</v>
      </c>
      <c r="AV584">
        <f>(Table2[[#This Row],[Rank 1Y]]+Table2[[#This Row],[Rank 6M]]+Table2[[#This Row],[Rank Sharpe]])/3</f>
        <v>532.66666666666663</v>
      </c>
    </row>
    <row r="585" spans="1:48" x14ac:dyDescent="0.3">
      <c r="A585" t="s">
        <v>2078</v>
      </c>
      <c r="B585" t="s">
        <v>2079</v>
      </c>
      <c r="C585" t="s">
        <v>3133</v>
      </c>
      <c r="D585" t="s">
        <v>163</v>
      </c>
      <c r="E585">
        <v>2989.0697061750002</v>
      </c>
      <c r="F585">
        <v>190.65</v>
      </c>
      <c r="G585">
        <v>-6.17519062453104</v>
      </c>
      <c r="H585">
        <f>(Table2[[#This Row],[1Y Return vs Nifty]]-AVERAGE(Table2[1Y Return vs Nifty]))/_xlfn.STDEV.P(Table2[1Y Return vs Nifty])</f>
        <v>-0.4586354639624865</v>
      </c>
      <c r="I585">
        <v>5.8375877504831797</v>
      </c>
      <c r="J585">
        <f>(Table2[[#This Row],[1M Return vs Nifty]]-AVERAGE(Table2[1M Return vs Nifty]))/_xlfn.STDEV.P(Table2[1M Return vs Nifty])</f>
        <v>0.76296081266880633</v>
      </c>
      <c r="K585">
        <v>-12.5335267864226</v>
      </c>
      <c r="L585">
        <f>(Table2[[#This Row],[6M Return vs Nifty]]-AVERAGE(Table2[6M Return vs Nifty]))/_xlfn.STDEV.P(Table2[6M Return vs Nifty])</f>
        <v>-0.62256499860613312</v>
      </c>
      <c r="M585">
        <v>3.70937528254824</v>
      </c>
      <c r="N585">
        <f>(Table2[[#This Row],[1W Return vs Nifty]]-AVERAGE(Table2[1W Return vs Nifty]))/_xlfn.STDEV.P(Table2[1W Return vs Nifty])</f>
        <v>0.50894469966373479</v>
      </c>
      <c r="O585">
        <v>187.17</v>
      </c>
      <c r="P585">
        <v>186.42959751278599</v>
      </c>
      <c r="Q585">
        <v>185.87365271945899</v>
      </c>
      <c r="R585">
        <v>54.4865815290581</v>
      </c>
      <c r="S585" s="1">
        <f>(Table2[[#This Row],[Close Price]]-Table2[[#This Row],[20D EMA]])/Table2[[#This Row],[20D EMA]]</f>
        <v>1.859272319281946E-2</v>
      </c>
      <c r="T585" s="1">
        <f>(Table2[[#This Row],[Close Price]]-Table2[[#This Row],[50D EMA]])/Table2[[#This Row],[50D EMA]]</f>
        <v>2.2638049663356523E-2</v>
      </c>
      <c r="U585" s="1">
        <f>(Table2[[#This Row],[Close Price]]-Table2[[#This Row],[200D EMA]])/Table2[[#This Row],[200D EMA]]</f>
        <v>2.5696741903221795E-2</v>
      </c>
      <c r="V585">
        <v>0.52737089209209997</v>
      </c>
      <c r="W585">
        <v>185.55</v>
      </c>
      <c r="X585">
        <v>193.68</v>
      </c>
      <c r="Y585">
        <v>183.5</v>
      </c>
      <c r="Z585">
        <v>193.68</v>
      </c>
      <c r="AA585">
        <v>181.5</v>
      </c>
      <c r="AB585">
        <v>200.79</v>
      </c>
      <c r="AC585" s="1">
        <f>(Table2[[#This Row],[Close Price]]/Table2[[#This Row],[Day Low]])-1</f>
        <v>2.7485852869846283E-2</v>
      </c>
      <c r="AD585" s="1">
        <f>(Table2[[#This Row],[Day High]]/Table2[[#This Row],[Close Price]])-1</f>
        <v>1.5892997639653794E-2</v>
      </c>
      <c r="AE585" s="1">
        <f>(Table2[[#This Row],[Close Price]]/Table2[[#This Row],[Current Week Low]])-1</f>
        <v>3.8964577656675825E-2</v>
      </c>
      <c r="AF585" s="1">
        <f>(Table2[[#This Row],[Current Week High]]/Table2[[#This Row],[Close Price]])-1</f>
        <v>1.5892997639653794E-2</v>
      </c>
      <c r="AG585" s="1">
        <f>(Table2[[#This Row],[Close Price]]/Table2[[#This Row],[Current Month Low]])-1</f>
        <v>5.04132231404959E-2</v>
      </c>
      <c r="AH585" s="1">
        <f>(Table2[[#This Row],[Current Month High]]/Table2[[#This Row],[Close Price]])-1</f>
        <v>5.3186467348544486E-2</v>
      </c>
      <c r="AI585">
        <v>48.439548911618097</v>
      </c>
      <c r="AJ585">
        <v>43.345864661654097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</v>
      </c>
      <c r="AM585" t="s">
        <v>3182</v>
      </c>
      <c r="AN585">
        <v>9.7100000000000009</v>
      </c>
      <c r="AO585" t="s">
        <v>3180</v>
      </c>
      <c r="AP585">
        <v>-1.4472674975973E-2</v>
      </c>
      <c r="AQ585">
        <f>(Table2[[#This Row],[Sharpe Ratio]]-AVERAGE(Table2[Sharpe Ratio]))/_xlfn.STDEV.P(Table2[Sharpe Ratio])</f>
        <v>-0.85028004725455264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-0.65957499749063131</v>
      </c>
      <c r="AS585">
        <f>_xlfn.RANK.AVG(Table2[[#This Row],[1Y Return vs Nifty Z-Score]],Table2[1Y Return vs Nifty Z-Score])</f>
        <v>475</v>
      </c>
      <c r="AT585">
        <f>_xlfn.RANK.AVG(Table2[[#This Row],[6M Return vs Nifty Z-Score]],Table2[6M Return vs Nifty Z-Score])</f>
        <v>534</v>
      </c>
      <c r="AU585">
        <f>_xlfn.RANK.AVG(Table2[[#This Row],[Sharpe Ratio Z-Score]],Table2[Sharpe Ratio Z-Score])</f>
        <v>589</v>
      </c>
      <c r="AV585">
        <f>(Table2[[#This Row],[Rank 1Y]]+Table2[[#This Row],[Rank 6M]]+Table2[[#This Row],[Rank Sharpe]])/3</f>
        <v>532.66666666666663</v>
      </c>
    </row>
    <row r="586" spans="1:48" x14ac:dyDescent="0.3">
      <c r="A586" t="s">
        <v>1395</v>
      </c>
      <c r="B586" t="s">
        <v>1396</v>
      </c>
      <c r="C586" t="s">
        <v>3142</v>
      </c>
      <c r="D586" t="s">
        <v>144</v>
      </c>
      <c r="E586">
        <v>7590.5158950499999</v>
      </c>
      <c r="F586">
        <v>489.5</v>
      </c>
      <c r="G586">
        <v>-28.093745011364099</v>
      </c>
      <c r="H586">
        <f>(Table2[[#This Row],[1Y Return vs Nifty]]-AVERAGE(Table2[1Y Return vs Nifty]))/_xlfn.STDEV.P(Table2[1Y Return vs Nifty])</f>
        <v>-0.87714874545940613</v>
      </c>
      <c r="I586">
        <v>1.3035247529394001</v>
      </c>
      <c r="J586">
        <f>(Table2[[#This Row],[1M Return vs Nifty]]-AVERAGE(Table2[1M Return vs Nifty]))/_xlfn.STDEV.P(Table2[1M Return vs Nifty])</f>
        <v>0.26142120680495129</v>
      </c>
      <c r="K586">
        <v>-27.333503428188902</v>
      </c>
      <c r="L586">
        <f>(Table2[[#This Row],[6M Return vs Nifty]]-AVERAGE(Table2[6M Return vs Nifty]))/_xlfn.STDEV.P(Table2[6M Return vs Nifty])</f>
        <v>-1.1207840682332613</v>
      </c>
      <c r="M586">
        <v>2.9783054838893799</v>
      </c>
      <c r="N586">
        <f>(Table2[[#This Row],[1W Return vs Nifty]]-AVERAGE(Table2[1W Return vs Nifty]))/_xlfn.STDEV.P(Table2[1W Return vs Nifty])</f>
        <v>0.35987710138133366</v>
      </c>
      <c r="O586">
        <v>502.57</v>
      </c>
      <c r="P586">
        <v>521.75617246759305</v>
      </c>
      <c r="Q586">
        <v>552.98066833008295</v>
      </c>
      <c r="R586">
        <v>41.523386028139598</v>
      </c>
      <c r="S586" s="1">
        <f>(Table2[[#This Row],[Close Price]]-Table2[[#This Row],[20D EMA]])/Table2[[#This Row],[20D EMA]]</f>
        <v>-2.6006327476769391E-2</v>
      </c>
      <c r="T586" s="1">
        <f>(Table2[[#This Row],[Close Price]]-Table2[[#This Row],[50D EMA]])/Table2[[#This Row],[50D EMA]]</f>
        <v>-6.1822311205329383E-2</v>
      </c>
      <c r="U586" s="1">
        <f>(Table2[[#This Row],[Close Price]]-Table2[[#This Row],[200D EMA]])/Table2[[#This Row],[200D EMA]]</f>
        <v>-0.11479726501431751</v>
      </c>
      <c r="V586">
        <v>1.1562475618080501</v>
      </c>
      <c r="W586">
        <v>486</v>
      </c>
      <c r="X586">
        <v>502.25</v>
      </c>
      <c r="Y586">
        <v>486</v>
      </c>
      <c r="Z586">
        <v>512.4</v>
      </c>
      <c r="AA586">
        <v>480.75</v>
      </c>
      <c r="AB586">
        <v>530.29999999999995</v>
      </c>
      <c r="AC586" s="1">
        <f>(Table2[[#This Row],[Close Price]]/Table2[[#This Row],[Day Low]])-1</f>
        <v>7.2016460905350854E-3</v>
      </c>
      <c r="AD586" s="1">
        <f>(Table2[[#This Row],[Day High]]/Table2[[#This Row],[Close Price]])-1</f>
        <v>2.6046986721143917E-2</v>
      </c>
      <c r="AE586" s="1">
        <f>(Table2[[#This Row],[Close Price]]/Table2[[#This Row],[Current Week Low]])-1</f>
        <v>7.2016460905350854E-3</v>
      </c>
      <c r="AF586" s="1">
        <f>(Table2[[#This Row],[Current Week High]]/Table2[[#This Row],[Close Price]])-1</f>
        <v>4.6782431052093898E-2</v>
      </c>
      <c r="AG586" s="1">
        <f>(Table2[[#This Row],[Close Price]]/Table2[[#This Row],[Current Month Low]])-1</f>
        <v>1.8200728029121205E-2</v>
      </c>
      <c r="AH586" s="1">
        <f>(Table2[[#This Row],[Current Month High]]/Table2[[#This Row],[Close Price]])-1</f>
        <v>8.3350357507660844E-2</v>
      </c>
      <c r="AI586">
        <v>38.672114402451399</v>
      </c>
      <c r="AJ586">
        <v>3.2591498787047701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-0.11</v>
      </c>
      <c r="AM586" t="s">
        <v>3181</v>
      </c>
      <c r="AN586">
        <v>-0.98</v>
      </c>
      <c r="AO586" t="s">
        <v>3181</v>
      </c>
      <c r="AP586">
        <v>7.7124298737318006E-2</v>
      </c>
      <c r="AQ586">
        <f>(Table2[[#This Row],[Sharpe Ratio]]-AVERAGE(Table2[Sharpe Ratio]))/_xlfn.STDEV.P(Table2[Sharpe Ratio])</f>
        <v>0.23009719228144337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622</v>
      </c>
      <c r="AT586">
        <f>_xlfn.RANK.AVG(Table2[[#This Row],[6M Return vs Nifty Z-Score]],Table2[6M Return vs Nifty Z-Score])</f>
        <v>691</v>
      </c>
      <c r="AU586">
        <f>_xlfn.RANK.AVG(Table2[[#This Row],[Sharpe Ratio Z-Score]],Table2[Sharpe Ratio Z-Score])</f>
        <v>288</v>
      </c>
      <c r="AV586">
        <f>(Table2[[#This Row],[Rank 1Y]]+Table2[[#This Row],[Rank 6M]]+Table2[[#This Row],[Rank Sharpe]])/3</f>
        <v>533.66666666666663</v>
      </c>
    </row>
    <row r="587" spans="1:48" x14ac:dyDescent="0.3">
      <c r="A587" t="s">
        <v>1194</v>
      </c>
      <c r="B587" t="s">
        <v>1195</v>
      </c>
      <c r="C587" t="s">
        <v>3128</v>
      </c>
      <c r="D587" t="s">
        <v>21</v>
      </c>
      <c r="E587">
        <v>9816.8257308600005</v>
      </c>
      <c r="F587">
        <v>476.55</v>
      </c>
      <c r="G587">
        <v>-8.2162439792474693</v>
      </c>
      <c r="H587">
        <f>(Table2[[#This Row],[1Y Return vs Nifty]]-AVERAGE(Table2[1Y Return vs Nifty]))/_xlfn.STDEV.P(Table2[1Y Return vs Nifty])</f>
        <v>-0.49760737434111119</v>
      </c>
      <c r="I587">
        <v>9.4071784103298803</v>
      </c>
      <c r="J587">
        <f>(Table2[[#This Row],[1M Return vs Nifty]]-AVERAGE(Table2[1M Return vs Nifty]))/_xlfn.STDEV.P(Table2[1M Return vs Nifty])</f>
        <v>1.1578144116604083</v>
      </c>
      <c r="K587">
        <v>-4.5675870114017796</v>
      </c>
      <c r="L587">
        <f>(Table2[[#This Row],[6M Return vs Nifty]]-AVERAGE(Table2[6M Return vs Nifty]))/_xlfn.STDEV.P(Table2[6M Return vs Nifty])</f>
        <v>-0.35440355487678993</v>
      </c>
      <c r="M587">
        <v>8.2413887236525998</v>
      </c>
      <c r="N587">
        <f>(Table2[[#This Row],[1W Return vs Nifty]]-AVERAGE(Table2[1W Return vs Nifty]))/_xlfn.STDEV.P(Table2[1W Return vs Nifty])</f>
        <v>1.4330375294979378</v>
      </c>
      <c r="O587">
        <v>467.84</v>
      </c>
      <c r="P587">
        <v>472.46813434072101</v>
      </c>
      <c r="Q587">
        <v>477.75432150815601</v>
      </c>
      <c r="R587">
        <v>56.377748300855004</v>
      </c>
      <c r="S587" s="1">
        <f>(Table2[[#This Row],[Close Price]]-Table2[[#This Row],[20D EMA]])/Table2[[#This Row],[20D EMA]]</f>
        <v>1.8617476060191596E-2</v>
      </c>
      <c r="T587" s="1">
        <f>(Table2[[#This Row],[Close Price]]-Table2[[#This Row],[50D EMA]])/Table2[[#This Row],[50D EMA]]</f>
        <v>8.6394517695353411E-3</v>
      </c>
      <c r="U587" s="1">
        <f>(Table2[[#This Row],[Close Price]]-Table2[[#This Row],[200D EMA]])/Table2[[#This Row],[200D EMA]]</f>
        <v>-2.5207966813450156E-3</v>
      </c>
      <c r="V587">
        <v>1.3545712190402199</v>
      </c>
      <c r="W587">
        <v>474</v>
      </c>
      <c r="X587">
        <v>489.4</v>
      </c>
      <c r="Y587">
        <v>474</v>
      </c>
      <c r="Z587">
        <v>498</v>
      </c>
      <c r="AA587">
        <v>451.25</v>
      </c>
      <c r="AB587">
        <v>510</v>
      </c>
      <c r="AC587" s="1">
        <f>(Table2[[#This Row],[Close Price]]/Table2[[#This Row],[Day Low]])-1</f>
        <v>5.3797468354430666E-3</v>
      </c>
      <c r="AD587" s="1">
        <f>(Table2[[#This Row],[Day High]]/Table2[[#This Row],[Close Price]])-1</f>
        <v>2.696464169551982E-2</v>
      </c>
      <c r="AE587" s="1">
        <f>(Table2[[#This Row],[Close Price]]/Table2[[#This Row],[Current Week Low]])-1</f>
        <v>5.3797468354430666E-3</v>
      </c>
      <c r="AF587" s="1">
        <f>(Table2[[#This Row],[Current Week High]]/Table2[[#This Row],[Close Price]])-1</f>
        <v>4.5011016682404703E-2</v>
      </c>
      <c r="AG587" s="1">
        <f>(Table2[[#This Row],[Close Price]]/Table2[[#This Row],[Current Month Low]])-1</f>
        <v>5.6066481994459849E-2</v>
      </c>
      <c r="AH587" s="1">
        <f>(Table2[[#This Row],[Current Month High]]/Table2[[#This Row],[Close Price]])-1</f>
        <v>7.0192005036197713E-2</v>
      </c>
      <c r="AI587">
        <v>20.6589025285909</v>
      </c>
      <c r="AJ587">
        <v>16.515892420537899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0</v>
      </c>
      <c r="AM587">
        <v>0</v>
      </c>
      <c r="AN587">
        <v>7.15</v>
      </c>
      <c r="AO587" t="s">
        <v>3180</v>
      </c>
      <c r="AP587">
        <v>-7.5627465392956006E-2</v>
      </c>
      <c r="AQ587">
        <f>(Table2[[#This Row],[Sharpe Ratio]]-AVERAGE(Table2[Sharpe Ratio]))/_xlfn.STDEV.P(Table2[Sharpe Ratio])</f>
        <v>-1.5715947476933454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489</v>
      </c>
      <c r="AT587">
        <f>_xlfn.RANK.AVG(Table2[[#This Row],[6M Return vs Nifty Z-Score]],Table2[6M Return vs Nifty Z-Score])</f>
        <v>420</v>
      </c>
      <c r="AU587">
        <f>_xlfn.RANK.AVG(Table2[[#This Row],[Sharpe Ratio Z-Score]],Table2[Sharpe Ratio Z-Score])</f>
        <v>696</v>
      </c>
      <c r="AV587">
        <f>(Table2[[#This Row],[Rank 1Y]]+Table2[[#This Row],[Rank 6M]]+Table2[[#This Row],[Rank Sharpe]])/3</f>
        <v>535</v>
      </c>
    </row>
    <row r="588" spans="1:48" x14ac:dyDescent="0.3">
      <c r="A588" t="s">
        <v>914</v>
      </c>
      <c r="B588" t="s">
        <v>915</v>
      </c>
      <c r="C588" t="s">
        <v>3129</v>
      </c>
      <c r="D588" t="s">
        <v>569</v>
      </c>
      <c r="E588">
        <v>16364.090429100001</v>
      </c>
      <c r="F588">
        <v>327.45</v>
      </c>
      <c r="G588">
        <v>-15.2391708528591</v>
      </c>
      <c r="H588">
        <f>(Table2[[#This Row],[1Y Return vs Nifty]]-AVERAGE(Table2[1Y Return vs Nifty]))/_xlfn.STDEV.P(Table2[1Y Return vs Nifty])</f>
        <v>-0.63170326952267197</v>
      </c>
      <c r="I588">
        <v>-6.83513888535819</v>
      </c>
      <c r="J588">
        <f>(Table2[[#This Row],[1M Return vs Nifty]]-AVERAGE(Table2[1M Return vs Nifty]))/_xlfn.STDEV.P(Table2[1M Return vs Nifty])</f>
        <v>-0.63884465973054083</v>
      </c>
      <c r="K588">
        <v>-5.3501010878492101</v>
      </c>
      <c r="L588">
        <f>(Table2[[#This Row],[6M Return vs Nifty]]-AVERAGE(Table2[6M Return vs Nifty]))/_xlfn.STDEV.P(Table2[6M Return vs Nifty])</f>
        <v>-0.380745720447346</v>
      </c>
      <c r="M588">
        <v>-3.96081783722176</v>
      </c>
      <c r="N588">
        <f>(Table2[[#This Row],[1W Return vs Nifty]]-AVERAGE(Table2[1W Return vs Nifty]))/_xlfn.STDEV.P(Table2[1W Return vs Nifty])</f>
        <v>-1.0550335536081483</v>
      </c>
      <c r="O588">
        <v>347.03</v>
      </c>
      <c r="P588">
        <v>346.65248224604898</v>
      </c>
      <c r="Q588">
        <v>330.77346735469598</v>
      </c>
      <c r="R588">
        <v>26.652224395556601</v>
      </c>
      <c r="S588" s="1">
        <f>(Table2[[#This Row],[Close Price]]-Table2[[#This Row],[20D EMA]])/Table2[[#This Row],[20D EMA]]</f>
        <v>-5.6421635017145449E-2</v>
      </c>
      <c r="T588" s="1">
        <f>(Table2[[#This Row],[Close Price]]-Table2[[#This Row],[50D EMA]])/Table2[[#This Row],[50D EMA]]</f>
        <v>-5.5394042245511282E-2</v>
      </c>
      <c r="U588" s="1">
        <f>(Table2[[#This Row],[Close Price]]-Table2[[#This Row],[200D EMA]])/Table2[[#This Row],[200D EMA]]</f>
        <v>-1.0047563310548612E-2</v>
      </c>
      <c r="V588">
        <v>0.53229173435501798</v>
      </c>
      <c r="W588">
        <v>326.14999999999998</v>
      </c>
      <c r="X588">
        <v>336.2</v>
      </c>
      <c r="Y588">
        <v>326.14999999999998</v>
      </c>
      <c r="Z588">
        <v>338.9</v>
      </c>
      <c r="AA588">
        <v>326.14999999999998</v>
      </c>
      <c r="AB588">
        <v>359.45</v>
      </c>
      <c r="AC588" s="1">
        <f>(Table2[[#This Row],[Close Price]]/Table2[[#This Row],[Day Low]])-1</f>
        <v>3.9858960600951399E-3</v>
      </c>
      <c r="AD588" s="1">
        <f>(Table2[[#This Row],[Day High]]/Table2[[#This Row],[Close Price]])-1</f>
        <v>2.6721636891128497E-2</v>
      </c>
      <c r="AE588" s="1">
        <f>(Table2[[#This Row],[Close Price]]/Table2[[#This Row],[Current Week Low]])-1</f>
        <v>3.9858960600951399E-3</v>
      </c>
      <c r="AF588" s="1">
        <f>(Table2[[#This Row],[Current Week High]]/Table2[[#This Row],[Close Price]])-1</f>
        <v>3.4967170560390892E-2</v>
      </c>
      <c r="AG588" s="1">
        <f>(Table2[[#This Row],[Close Price]]/Table2[[#This Row],[Current Month Low]])-1</f>
        <v>3.9858960600951399E-3</v>
      </c>
      <c r="AH588" s="1">
        <f>(Table2[[#This Row],[Current Month High]]/Table2[[#This Row],[Close Price]])-1</f>
        <v>9.772484348755528E-2</v>
      </c>
      <c r="AI588">
        <v>22.659948083676799</v>
      </c>
      <c r="AJ588">
        <v>16.302610548748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0.04</v>
      </c>
      <c r="AM588" t="s">
        <v>3180</v>
      </c>
      <c r="AN588">
        <v>-3.06</v>
      </c>
      <c r="AO588" t="s">
        <v>3181</v>
      </c>
      <c r="AP588">
        <v>-3.1155320515614E-2</v>
      </c>
      <c r="AQ588">
        <f>(Table2[[#This Row],[Sharpe Ratio]]-AVERAGE(Table2[Sharpe Ratio]))/_xlfn.STDEV.P(Table2[Sharpe Ratio])</f>
        <v>-1.0470502003023008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-3.7533774036110072</v>
      </c>
      <c r="AS588">
        <f>_xlfn.RANK.AVG(Table2[[#This Row],[1Y Return vs Nifty Z-Score]],Table2[1Y Return vs Nifty Z-Score])</f>
        <v>551</v>
      </c>
      <c r="AT588">
        <f>_xlfn.RANK.AVG(Table2[[#This Row],[6M Return vs Nifty Z-Score]],Table2[6M Return vs Nifty Z-Score])</f>
        <v>430</v>
      </c>
      <c r="AU588">
        <f>_xlfn.RANK.AVG(Table2[[#This Row],[Sharpe Ratio Z-Score]],Table2[Sharpe Ratio Z-Score])</f>
        <v>627</v>
      </c>
      <c r="AV588">
        <f>(Table2[[#This Row],[Rank 1Y]]+Table2[[#This Row],[Rank 6M]]+Table2[[#This Row],[Rank Sharpe]])/3</f>
        <v>536</v>
      </c>
    </row>
    <row r="589" spans="1:48" x14ac:dyDescent="0.3">
      <c r="A589" t="s">
        <v>490</v>
      </c>
      <c r="B589" t="s">
        <v>491</v>
      </c>
      <c r="C589" t="s">
        <v>3137</v>
      </c>
      <c r="D589" t="s">
        <v>75</v>
      </c>
      <c r="E589">
        <v>42513.158470570001</v>
      </c>
      <c r="F589">
        <v>2263.9</v>
      </c>
      <c r="G589">
        <v>0.77594640804888404</v>
      </c>
      <c r="H589">
        <f>(Table2[[#This Row],[1Y Return vs Nifty]]-AVERAGE(Table2[1Y Return vs Nifty]))/_xlfn.STDEV.P(Table2[1Y Return vs Nifty])</f>
        <v>-0.32591032532892</v>
      </c>
      <c r="I589">
        <v>2.3941994516777498</v>
      </c>
      <c r="J589">
        <f>(Table2[[#This Row],[1M Return vs Nifty]]-AVERAGE(Table2[1M Return vs Nifty]))/_xlfn.STDEV.P(Table2[1M Return vs Nifty])</f>
        <v>0.38206720551014001</v>
      </c>
      <c r="K589">
        <v>-12.5136483328527</v>
      </c>
      <c r="L589">
        <f>(Table2[[#This Row],[6M Return vs Nifty]]-AVERAGE(Table2[6M Return vs Nifty]))/_xlfn.STDEV.P(Table2[6M Return vs Nifty])</f>
        <v>-0.62189582020923806</v>
      </c>
      <c r="M589">
        <v>0.73918083097684195</v>
      </c>
      <c r="N589">
        <f>(Table2[[#This Row],[1W Return vs Nifty]]-AVERAGE(Table2[1W Return vs Nifty]))/_xlfn.STDEV.P(Table2[1W Return vs Nifty])</f>
        <v>-9.6687969254746056E-2</v>
      </c>
      <c r="O589">
        <v>2310.44</v>
      </c>
      <c r="P589">
        <v>2355.0808803482601</v>
      </c>
      <c r="Q589">
        <v>2391.63949466029</v>
      </c>
      <c r="R589">
        <v>38.156868593433401</v>
      </c>
      <c r="S589" s="1">
        <f>(Table2[[#This Row],[Close Price]]-Table2[[#This Row],[20D EMA]])/Table2[[#This Row],[20D EMA]]</f>
        <v>-2.0143349318744466E-2</v>
      </c>
      <c r="T589" s="1">
        <f>(Table2[[#This Row],[Close Price]]-Table2[[#This Row],[50D EMA]])/Table2[[#This Row],[50D EMA]]</f>
        <v>-3.871666621265954E-2</v>
      </c>
      <c r="U589" s="1">
        <f>(Table2[[#This Row],[Close Price]]-Table2[[#This Row],[200D EMA]])/Table2[[#This Row],[200D EMA]]</f>
        <v>-5.3410848476740887E-2</v>
      </c>
      <c r="V589">
        <v>0.51980439481514495</v>
      </c>
      <c r="W589">
        <v>2257</v>
      </c>
      <c r="X589">
        <v>2293</v>
      </c>
      <c r="Y589">
        <v>2257</v>
      </c>
      <c r="Z589">
        <v>2295.85</v>
      </c>
      <c r="AA589">
        <v>2257</v>
      </c>
      <c r="AB589">
        <v>2367</v>
      </c>
      <c r="AC589" s="1">
        <f>(Table2[[#This Row],[Close Price]]/Table2[[#This Row],[Day Low]])-1</f>
        <v>3.0571555161720276E-3</v>
      </c>
      <c r="AD589" s="1">
        <f>(Table2[[#This Row],[Day High]]/Table2[[#This Row],[Close Price]])-1</f>
        <v>1.2853924643314585E-2</v>
      </c>
      <c r="AE589" s="1">
        <f>(Table2[[#This Row],[Close Price]]/Table2[[#This Row],[Current Week Low]])-1</f>
        <v>3.0571555161720276E-3</v>
      </c>
      <c r="AF589" s="1">
        <f>(Table2[[#This Row],[Current Week High]]/Table2[[#This Row],[Close Price]])-1</f>
        <v>1.4112814170237131E-2</v>
      </c>
      <c r="AG589" s="1">
        <f>(Table2[[#This Row],[Close Price]]/Table2[[#This Row],[Current Month Low]])-1</f>
        <v>3.0571555161720276E-3</v>
      </c>
      <c r="AH589" s="1">
        <f>(Table2[[#This Row],[Current Month High]]/Table2[[#This Row],[Close Price]])-1</f>
        <v>4.5540880780953197E-2</v>
      </c>
      <c r="AI589">
        <v>25.623923318167702</v>
      </c>
      <c r="AJ589">
        <v>25.5629506378258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0.06</v>
      </c>
      <c r="AM589" t="s">
        <v>3180</v>
      </c>
      <c r="AN589">
        <v>1.17</v>
      </c>
      <c r="AO589" t="s">
        <v>3180</v>
      </c>
      <c r="AP589">
        <v>-4.6429211661140002E-2</v>
      </c>
      <c r="AQ589">
        <f>(Table2[[#This Row],[Sharpe Ratio]]-AVERAGE(Table2[Sharpe Ratio]))/_xlfn.STDEV.P(Table2[Sharpe Ratio])</f>
        <v>-1.2272042346968044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422</v>
      </c>
      <c r="AT589">
        <f>_xlfn.RANK.AVG(Table2[[#This Row],[6M Return vs Nifty Z-Score]],Table2[6M Return vs Nifty Z-Score])</f>
        <v>533</v>
      </c>
      <c r="AU589">
        <f>_xlfn.RANK.AVG(Table2[[#This Row],[Sharpe Ratio Z-Score]],Table2[Sharpe Ratio Z-Score])</f>
        <v>661</v>
      </c>
      <c r="AV589">
        <f>(Table2[[#This Row],[Rank 1Y]]+Table2[[#This Row],[Rank 6M]]+Table2[[#This Row],[Rank Sharpe]])/3</f>
        <v>538.66666666666663</v>
      </c>
    </row>
    <row r="590" spans="1:48" x14ac:dyDescent="0.3">
      <c r="A590" t="s">
        <v>652</v>
      </c>
      <c r="B590" t="s">
        <v>653</v>
      </c>
      <c r="C590" t="s">
        <v>3135</v>
      </c>
      <c r="D590" t="s">
        <v>546</v>
      </c>
      <c r="E590">
        <v>27512.554660835998</v>
      </c>
      <c r="F590">
        <v>62.23</v>
      </c>
      <c r="G590">
        <v>-17.9937310544273</v>
      </c>
      <c r="H590">
        <f>(Table2[[#This Row],[1Y Return vs Nifty]]-AVERAGE(Table2[1Y Return vs Nifty]))/_xlfn.STDEV.P(Table2[1Y Return vs Nifty])</f>
        <v>-0.68429889278748213</v>
      </c>
      <c r="I590">
        <v>-0.18449785971716801</v>
      </c>
      <c r="J590">
        <f>(Table2[[#This Row],[1M Return vs Nifty]]-AVERAGE(Table2[1M Return vs Nifty]))/_xlfn.STDEV.P(Table2[1M Return vs Nifty])</f>
        <v>9.6822198129383627E-2</v>
      </c>
      <c r="K590">
        <v>-15.616308462565399</v>
      </c>
      <c r="L590">
        <f>(Table2[[#This Row],[6M Return vs Nifty]]-AVERAGE(Table2[6M Return vs Nifty]))/_xlfn.STDEV.P(Table2[6M Return vs Nifty])</f>
        <v>-0.72634223121453012</v>
      </c>
      <c r="M590">
        <v>-1.3599714664495099</v>
      </c>
      <c r="N590">
        <f>(Table2[[#This Row],[1W Return vs Nifty]]-AVERAGE(Table2[1W Return vs Nifty]))/_xlfn.STDEV.P(Table2[1W Return vs Nifty])</f>
        <v>-0.5247122043966862</v>
      </c>
      <c r="O590">
        <v>64.12</v>
      </c>
      <c r="P590">
        <v>66.172628381410405</v>
      </c>
      <c r="Q590">
        <v>67.489793108658304</v>
      </c>
      <c r="R590">
        <v>35.423098296295002</v>
      </c>
      <c r="S590" s="1">
        <f>(Table2[[#This Row],[Close Price]]-Table2[[#This Row],[20D EMA]])/Table2[[#This Row],[20D EMA]]</f>
        <v>-2.9475982532751209E-2</v>
      </c>
      <c r="T590" s="1">
        <f>(Table2[[#This Row],[Close Price]]-Table2[[#This Row],[50D EMA]])/Table2[[#This Row],[50D EMA]]</f>
        <v>-5.9580954812397842E-2</v>
      </c>
      <c r="U590" s="1">
        <f>(Table2[[#This Row],[Close Price]]-Table2[[#This Row],[200D EMA]])/Table2[[#This Row],[200D EMA]]</f>
        <v>-7.7934645616561021E-2</v>
      </c>
      <c r="V590">
        <v>0.68820268331091305</v>
      </c>
      <c r="W590">
        <v>62.02</v>
      </c>
      <c r="X590">
        <v>63.69</v>
      </c>
      <c r="Y590">
        <v>61.4</v>
      </c>
      <c r="Z590">
        <v>63.69</v>
      </c>
      <c r="AA590">
        <v>61.4</v>
      </c>
      <c r="AB590">
        <v>66.38</v>
      </c>
      <c r="AC590" s="1">
        <f>(Table2[[#This Row],[Close Price]]/Table2[[#This Row],[Day Low]])-1</f>
        <v>3.3860045146725248E-3</v>
      </c>
      <c r="AD590" s="1">
        <f>(Table2[[#This Row],[Day High]]/Table2[[#This Row],[Close Price]])-1</f>
        <v>2.3461353045155064E-2</v>
      </c>
      <c r="AE590" s="1">
        <f>(Table2[[#This Row],[Close Price]]/Table2[[#This Row],[Current Week Low]])-1</f>
        <v>1.3517915309446238E-2</v>
      </c>
      <c r="AF590" s="1">
        <f>(Table2[[#This Row],[Current Week High]]/Table2[[#This Row],[Close Price]])-1</f>
        <v>2.3461353045155064E-2</v>
      </c>
      <c r="AG590" s="1">
        <f>(Table2[[#This Row],[Close Price]]/Table2[[#This Row],[Current Month Low]])-1</f>
        <v>1.3517915309446238E-2</v>
      </c>
      <c r="AH590" s="1">
        <f>(Table2[[#This Row],[Current Month High]]/Table2[[#This Row],[Close Price]])-1</f>
        <v>6.6688092559858525E-2</v>
      </c>
      <c r="AI590">
        <v>28.555359151534599</v>
      </c>
      <c r="AJ590">
        <v>6.0136286201021898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-0.08</v>
      </c>
      <c r="AM590" t="s">
        <v>3181</v>
      </c>
      <c r="AN590">
        <v>-0.28999999999999998</v>
      </c>
      <c r="AO590" t="s">
        <v>3181</v>
      </c>
      <c r="AP590">
        <v>1.6940456459826999E-2</v>
      </c>
      <c r="AQ590">
        <f>(Table2[[#This Row],[Sharpe Ratio]]-AVERAGE(Table2[Sharpe Ratio]))/_xlfn.STDEV.P(Table2[Sharpe Ratio])</f>
        <v>-0.47976527094741234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576</v>
      </c>
      <c r="AT590">
        <f>_xlfn.RANK.AVG(Table2[[#This Row],[6M Return vs Nifty Z-Score]],Table2[6M Return vs Nifty Z-Score])</f>
        <v>575</v>
      </c>
      <c r="AU590">
        <f>_xlfn.RANK.AVG(Table2[[#This Row],[Sharpe Ratio Z-Score]],Table2[Sharpe Ratio Z-Score])</f>
        <v>469</v>
      </c>
      <c r="AV590">
        <f>(Table2[[#This Row],[Rank 1Y]]+Table2[[#This Row],[Rank 6M]]+Table2[[#This Row],[Rank Sharpe]])/3</f>
        <v>540</v>
      </c>
    </row>
    <row r="591" spans="1:48" x14ac:dyDescent="0.3">
      <c r="A591" t="s">
        <v>898</v>
      </c>
      <c r="B591" t="s">
        <v>899</v>
      </c>
      <c r="C591" t="s">
        <v>3129</v>
      </c>
      <c r="D591" t="s">
        <v>54</v>
      </c>
      <c r="E591">
        <v>16497.9745000279</v>
      </c>
      <c r="F591">
        <v>199.99</v>
      </c>
      <c r="G591">
        <v>-17.605302294848599</v>
      </c>
      <c r="H591">
        <f>(Table2[[#This Row],[1Y Return vs Nifty]]-AVERAGE(Table2[1Y Return vs Nifty]))/_xlfn.STDEV.P(Table2[1Y Return vs Nifty])</f>
        <v>-0.6768822268920015</v>
      </c>
      <c r="I591">
        <v>6.6660047056794003</v>
      </c>
      <c r="J591">
        <f>(Table2[[#This Row],[1M Return vs Nifty]]-AVERAGE(Table2[1M Return vs Nifty]))/_xlfn.STDEV.P(Table2[1M Return vs Nifty])</f>
        <v>0.85459692655278319</v>
      </c>
      <c r="K591">
        <v>-21.488213065651401</v>
      </c>
      <c r="L591">
        <f>(Table2[[#This Row],[6M Return vs Nifty]]-AVERAGE(Table2[6M Return vs Nifty]))/_xlfn.STDEV.P(Table2[6M Return vs Nifty])</f>
        <v>-0.92401111401755154</v>
      </c>
      <c r="M591">
        <v>-0.77565986166007095</v>
      </c>
      <c r="N591">
        <f>(Table2[[#This Row],[1W Return vs Nifty]]-AVERAGE(Table2[1W Return vs Nifty]))/_xlfn.STDEV.P(Table2[1W Return vs Nifty])</f>
        <v>-0.40556909694745941</v>
      </c>
      <c r="O591">
        <v>200.99</v>
      </c>
      <c r="P591">
        <v>202.560723536312</v>
      </c>
      <c r="Q591">
        <v>208.241499276306</v>
      </c>
      <c r="R591">
        <v>46.013306436821303</v>
      </c>
      <c r="S591" s="1">
        <f>(Table2[[#This Row],[Close Price]]-Table2[[#This Row],[20D EMA]])/Table2[[#This Row],[20D EMA]]</f>
        <v>-4.9753719090502016E-3</v>
      </c>
      <c r="T591" s="1">
        <f>(Table2[[#This Row],[Close Price]]-Table2[[#This Row],[50D EMA]])/Table2[[#This Row],[50D EMA]]</f>
        <v>-1.2691125364444838E-2</v>
      </c>
      <c r="U591" s="1">
        <f>(Table2[[#This Row],[Close Price]]-Table2[[#This Row],[200D EMA]])/Table2[[#This Row],[200D EMA]]</f>
        <v>-3.9624663215459564E-2</v>
      </c>
      <c r="V591">
        <v>2.8232003515564599</v>
      </c>
      <c r="W591">
        <v>198.35</v>
      </c>
      <c r="X591">
        <v>206.8</v>
      </c>
      <c r="Y591">
        <v>198.35</v>
      </c>
      <c r="Z591">
        <v>206.8</v>
      </c>
      <c r="AA591">
        <v>198.35</v>
      </c>
      <c r="AB591">
        <v>214.5</v>
      </c>
      <c r="AC591" s="1">
        <f>(Table2[[#This Row],[Close Price]]/Table2[[#This Row],[Day Low]])-1</f>
        <v>8.2682127552307083E-3</v>
      </c>
      <c r="AD591" s="1">
        <f>(Table2[[#This Row],[Day High]]/Table2[[#This Row],[Close Price]])-1</f>
        <v>3.405170258512924E-2</v>
      </c>
      <c r="AE591" s="1">
        <f>(Table2[[#This Row],[Close Price]]/Table2[[#This Row],[Current Week Low]])-1</f>
        <v>8.2682127552307083E-3</v>
      </c>
      <c r="AF591" s="1">
        <f>(Table2[[#This Row],[Current Week High]]/Table2[[#This Row],[Close Price]])-1</f>
        <v>3.405170258512924E-2</v>
      </c>
      <c r="AG591" s="1">
        <f>(Table2[[#This Row],[Close Price]]/Table2[[#This Row],[Current Month Low]])-1</f>
        <v>8.2682127552307083E-3</v>
      </c>
      <c r="AH591" s="1">
        <f>(Table2[[#This Row],[Current Month High]]/Table2[[#This Row],[Close Price]])-1</f>
        <v>7.255362768138407E-2</v>
      </c>
      <c r="AI591">
        <v>44.632231611580501</v>
      </c>
      <c r="AJ591">
        <v>12.3602449575818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-0.08</v>
      </c>
      <c r="AM591" t="s">
        <v>3181</v>
      </c>
      <c r="AN591">
        <v>9.25</v>
      </c>
      <c r="AO591" t="s">
        <v>3180</v>
      </c>
      <c r="AP591">
        <v>4.3244660712844003E-2</v>
      </c>
      <c r="AQ591">
        <f>(Table2[[#This Row],[Sharpe Ratio]]-AVERAGE(Table2[Sharpe Ratio]))/_xlfn.STDEV.P(Table2[Sharpe Ratio])</f>
        <v>-0.16950978512733983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571</v>
      </c>
      <c r="AT591">
        <f>_xlfn.RANK.AVG(Table2[[#This Row],[6M Return vs Nifty Z-Score]],Table2[6M Return vs Nifty Z-Score])</f>
        <v>655</v>
      </c>
      <c r="AU591">
        <f>_xlfn.RANK.AVG(Table2[[#This Row],[Sharpe Ratio Z-Score]],Table2[Sharpe Ratio Z-Score])</f>
        <v>396</v>
      </c>
      <c r="AV591">
        <f>(Table2[[#This Row],[Rank 1Y]]+Table2[[#This Row],[Rank 6M]]+Table2[[#This Row],[Rank Sharpe]])/3</f>
        <v>540.66666666666663</v>
      </c>
    </row>
    <row r="592" spans="1:48" x14ac:dyDescent="0.3">
      <c r="A592" t="s">
        <v>1705</v>
      </c>
      <c r="B592" t="s">
        <v>1706</v>
      </c>
      <c r="C592" t="s">
        <v>3140</v>
      </c>
      <c r="D592" t="s">
        <v>289</v>
      </c>
      <c r="E592">
        <v>4987.4278891249996</v>
      </c>
      <c r="F592">
        <v>233.75</v>
      </c>
      <c r="G592">
        <v>-15.9722827668352</v>
      </c>
      <c r="H592">
        <f>(Table2[[#This Row],[1Y Return vs Nifty]]-AVERAGE(Table2[1Y Return vs Nifty]))/_xlfn.STDEV.P(Table2[1Y Return vs Nifty])</f>
        <v>-0.64570132192191865</v>
      </c>
      <c r="I592">
        <v>6.9425797971188503</v>
      </c>
      <c r="J592">
        <f>(Table2[[#This Row],[1M Return vs Nifty]]-AVERAGE(Table2[1M Return vs Nifty]))/_xlfn.STDEV.P(Table2[1M Return vs Nifty])</f>
        <v>0.88519053816061621</v>
      </c>
      <c r="K592">
        <v>3.2591280870169701</v>
      </c>
      <c r="L592">
        <f>(Table2[[#This Row],[6M Return vs Nifty]]-AVERAGE(Table2[6M Return vs Nifty]))/_xlfn.STDEV.P(Table2[6M Return vs Nifty])</f>
        <v>-9.0928901574539145E-2</v>
      </c>
      <c r="M592">
        <v>1.0249580954572599</v>
      </c>
      <c r="N592">
        <f>(Table2[[#This Row],[1W Return vs Nifty]]-AVERAGE(Table2[1W Return vs Nifty]))/_xlfn.STDEV.P(Table2[1W Return vs Nifty])</f>
        <v>-3.8417020929483632E-2</v>
      </c>
      <c r="O592">
        <v>238.92</v>
      </c>
      <c r="P592">
        <v>242.85018196260799</v>
      </c>
      <c r="Q592">
        <v>241.69812622804099</v>
      </c>
      <c r="R592">
        <v>40.7553479795491</v>
      </c>
      <c r="S592" s="1">
        <f>(Table2[[#This Row],[Close Price]]-Table2[[#This Row],[20D EMA]])/Table2[[#This Row],[20D EMA]]</f>
        <v>-2.163904235727435E-2</v>
      </c>
      <c r="T592" s="1">
        <f>(Table2[[#This Row],[Close Price]]-Table2[[#This Row],[50D EMA]])/Table2[[#This Row],[50D EMA]]</f>
        <v>-3.7472411546346542E-2</v>
      </c>
      <c r="U592" s="1">
        <f>(Table2[[#This Row],[Close Price]]-Table2[[#This Row],[200D EMA]])/Table2[[#This Row],[200D EMA]]</f>
        <v>-3.2884517360891631E-2</v>
      </c>
      <c r="V592">
        <v>1.6920592968406101</v>
      </c>
      <c r="W592">
        <v>230.22</v>
      </c>
      <c r="X592">
        <v>243.9</v>
      </c>
      <c r="Y592">
        <v>230.22</v>
      </c>
      <c r="Z592">
        <v>243.9</v>
      </c>
      <c r="AA592">
        <v>230.22</v>
      </c>
      <c r="AB592">
        <v>251.5</v>
      </c>
      <c r="AC592" s="1">
        <f>(Table2[[#This Row],[Close Price]]/Table2[[#This Row],[Day Low]])-1</f>
        <v>1.5333159586482514E-2</v>
      </c>
      <c r="AD592" s="1">
        <f>(Table2[[#This Row],[Day High]]/Table2[[#This Row],[Close Price]])-1</f>
        <v>4.342245989304816E-2</v>
      </c>
      <c r="AE592" s="1">
        <f>(Table2[[#This Row],[Close Price]]/Table2[[#This Row],[Current Week Low]])-1</f>
        <v>1.5333159586482514E-2</v>
      </c>
      <c r="AF592" s="1">
        <f>(Table2[[#This Row],[Current Week High]]/Table2[[#This Row],[Close Price]])-1</f>
        <v>4.342245989304816E-2</v>
      </c>
      <c r="AG592" s="1">
        <f>(Table2[[#This Row],[Close Price]]/Table2[[#This Row],[Current Month Low]])-1</f>
        <v>1.5333159586482514E-2</v>
      </c>
      <c r="AH592" s="1">
        <f>(Table2[[#This Row],[Current Month High]]/Table2[[#This Row],[Close Price]])-1</f>
        <v>7.593582887700534E-2</v>
      </c>
      <c r="AI592">
        <v>27.101604278074799</v>
      </c>
      <c r="AJ592">
        <v>23.677248677248599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-0.06</v>
      </c>
      <c r="AM592" t="s">
        <v>3181</v>
      </c>
      <c r="AN592">
        <v>11.18</v>
      </c>
      <c r="AO592" t="s">
        <v>3180</v>
      </c>
      <c r="AP592">
        <v>-0.11438855907608</v>
      </c>
      <c r="AQ592">
        <f>(Table2[[#This Row],[Sharpe Ratio]]-AVERAGE(Table2[Sharpe Ratio]))/_xlfn.STDEV.P(Table2[Sharpe Ratio])</f>
        <v>-2.0287780114750529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562</v>
      </c>
      <c r="AT592">
        <f>_xlfn.RANK.AVG(Table2[[#This Row],[6M Return vs Nifty Z-Score]],Table2[6M Return vs Nifty Z-Score])</f>
        <v>336</v>
      </c>
      <c r="AU592">
        <f>_xlfn.RANK.AVG(Table2[[#This Row],[Sharpe Ratio Z-Score]],Table2[Sharpe Ratio Z-Score])</f>
        <v>726</v>
      </c>
      <c r="AV592">
        <f>(Table2[[#This Row],[Rank 1Y]]+Table2[[#This Row],[Rank 6M]]+Table2[[#This Row],[Rank Sharpe]])/3</f>
        <v>541.33333333333337</v>
      </c>
    </row>
    <row r="593" spans="1:48" x14ac:dyDescent="0.3">
      <c r="A593" t="s">
        <v>939</v>
      </c>
      <c r="B593" t="s">
        <v>940</v>
      </c>
      <c r="C593" t="s">
        <v>3128</v>
      </c>
      <c r="D593" t="s">
        <v>21</v>
      </c>
      <c r="E593">
        <v>15615.49488961</v>
      </c>
      <c r="F593">
        <v>564.54999999999995</v>
      </c>
      <c r="G593">
        <v>-26.6892503774652</v>
      </c>
      <c r="H593">
        <f>(Table2[[#This Row],[1Y Return vs Nifty]]-AVERAGE(Table2[1Y Return vs Nifty]))/_xlfn.STDEV.P(Table2[1Y Return vs Nifty])</f>
        <v>-0.850331299030049</v>
      </c>
      <c r="I593">
        <v>-1.2639135780540001</v>
      </c>
      <c r="J593">
        <f>(Table2[[#This Row],[1M Return vs Nifty]]-AVERAGE(Table2[1M Return vs Nifty]))/_xlfn.STDEV.P(Table2[1M Return vs Nifty])</f>
        <v>-2.257837796123946E-2</v>
      </c>
      <c r="K593">
        <v>-11.9333948906215</v>
      </c>
      <c r="L593">
        <f>(Table2[[#This Row],[6M Return vs Nifty]]-AVERAGE(Table2[6M Return vs Nifty]))/_xlfn.STDEV.P(Table2[6M Return vs Nifty])</f>
        <v>-0.60236245626320783</v>
      </c>
      <c r="M593">
        <v>4.9349951172589801</v>
      </c>
      <c r="N593">
        <f>(Table2[[#This Row],[1W Return vs Nifty]]-AVERAGE(Table2[1W Return vs Nifty]))/_xlfn.STDEV.P(Table2[1W Return vs Nifty])</f>
        <v>0.75885271871029525</v>
      </c>
      <c r="O593">
        <v>574.89</v>
      </c>
      <c r="P593">
        <v>595.40492013730602</v>
      </c>
      <c r="Q593">
        <v>627.52335213391302</v>
      </c>
      <c r="R593">
        <v>44.811650784033297</v>
      </c>
      <c r="S593" s="1">
        <f>(Table2[[#This Row],[Close Price]]-Table2[[#This Row],[20D EMA]])/Table2[[#This Row],[20D EMA]]</f>
        <v>-1.7986049505122774E-2</v>
      </c>
      <c r="T593" s="1">
        <f>(Table2[[#This Row],[Close Price]]-Table2[[#This Row],[50D EMA]])/Table2[[#This Row],[50D EMA]]</f>
        <v>-5.1821741967114802E-2</v>
      </c>
      <c r="U593" s="1">
        <f>(Table2[[#This Row],[Close Price]]-Table2[[#This Row],[200D EMA]])/Table2[[#This Row],[200D EMA]]</f>
        <v>-0.10035220509287852</v>
      </c>
      <c r="V593">
        <v>0.519426813004638</v>
      </c>
      <c r="W593">
        <v>562.4</v>
      </c>
      <c r="X593">
        <v>576.9</v>
      </c>
      <c r="Y593">
        <v>560.15</v>
      </c>
      <c r="Z593">
        <v>576.9</v>
      </c>
      <c r="AA593">
        <v>536.29999999999995</v>
      </c>
      <c r="AB593">
        <v>585</v>
      </c>
      <c r="AC593" s="1">
        <f>(Table2[[#This Row],[Close Price]]/Table2[[#This Row],[Day Low]])-1</f>
        <v>3.8229018492175193E-3</v>
      </c>
      <c r="AD593" s="1">
        <f>(Table2[[#This Row],[Day High]]/Table2[[#This Row],[Close Price]])-1</f>
        <v>2.187583030732454E-2</v>
      </c>
      <c r="AE593" s="1">
        <f>(Table2[[#This Row],[Close Price]]/Table2[[#This Row],[Current Week Low]])-1</f>
        <v>7.8550388288851636E-3</v>
      </c>
      <c r="AF593" s="1">
        <f>(Table2[[#This Row],[Current Week High]]/Table2[[#This Row],[Close Price]])-1</f>
        <v>2.187583030732454E-2</v>
      </c>
      <c r="AG593" s="1">
        <f>(Table2[[#This Row],[Close Price]]/Table2[[#This Row],[Current Month Low]])-1</f>
        <v>5.2675741189632586E-2</v>
      </c>
      <c r="AH593" s="1">
        <f>(Table2[[#This Row],[Current Month High]]/Table2[[#This Row],[Close Price]])-1</f>
        <v>3.6223540873262072E-2</v>
      </c>
      <c r="AI593">
        <v>52.6614117438668</v>
      </c>
      <c r="AJ593">
        <v>5.2675741189632497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-0.12</v>
      </c>
      <c r="AM593" t="s">
        <v>3181</v>
      </c>
      <c r="AN593">
        <v>-1.1599999999999999</v>
      </c>
      <c r="AO593" t="s">
        <v>3181</v>
      </c>
      <c r="AP593">
        <v>1.0222948563425999E-2</v>
      </c>
      <c r="AQ593">
        <f>(Table2[[#This Row],[Sharpe Ratio]]-AVERAGE(Table2[Sharpe Ratio]))/_xlfn.STDEV.P(Table2[Sharpe Ratio])</f>
        <v>-0.55899761174932139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615</v>
      </c>
      <c r="AT593">
        <f>_xlfn.RANK.AVG(Table2[[#This Row],[6M Return vs Nifty Z-Score]],Table2[6M Return vs Nifty Z-Score])</f>
        <v>525</v>
      </c>
      <c r="AU593">
        <f>_xlfn.RANK.AVG(Table2[[#This Row],[Sharpe Ratio Z-Score]],Table2[Sharpe Ratio Z-Score])</f>
        <v>485</v>
      </c>
      <c r="AV593">
        <f>(Table2[[#This Row],[Rank 1Y]]+Table2[[#This Row],[Rank 6M]]+Table2[[#This Row],[Rank Sharpe]])/3</f>
        <v>541.66666666666663</v>
      </c>
    </row>
    <row r="594" spans="1:48" x14ac:dyDescent="0.3">
      <c r="A594" t="s">
        <v>820</v>
      </c>
      <c r="B594" t="s">
        <v>821</v>
      </c>
      <c r="C594" t="s">
        <v>3140</v>
      </c>
      <c r="D594" t="s">
        <v>43</v>
      </c>
      <c r="E594">
        <v>18633.86146824</v>
      </c>
      <c r="F594">
        <v>843.6</v>
      </c>
      <c r="G594">
        <v>-16.085489710813199</v>
      </c>
      <c r="H594">
        <f>(Table2[[#This Row],[1Y Return vs Nifty]]-AVERAGE(Table2[1Y Return vs Nifty]))/_xlfn.STDEV.P(Table2[1Y Return vs Nifty])</f>
        <v>-0.64786289739702985</v>
      </c>
      <c r="I594">
        <v>-3.2364914844920101E-2</v>
      </c>
      <c r="J594">
        <f>(Table2[[#This Row],[1M Return vs Nifty]]-AVERAGE(Table2[1M Return vs Nifty]))/_xlfn.STDEV.P(Table2[1M Return vs Nifty])</f>
        <v>0.11365052566948815</v>
      </c>
      <c r="K594">
        <v>-11.9330605535948</v>
      </c>
      <c r="L594">
        <f>(Table2[[#This Row],[6M Return vs Nifty]]-AVERAGE(Table2[6M Return vs Nifty]))/_xlfn.STDEV.P(Table2[6M Return vs Nifty])</f>
        <v>-0.60235120130744557</v>
      </c>
      <c r="M594">
        <v>5.72956220753239</v>
      </c>
      <c r="N594">
        <f>(Table2[[#This Row],[1W Return vs Nifty]]-AVERAGE(Table2[1W Return vs Nifty]))/_xlfn.STDEV.P(Table2[1W Return vs Nifty])</f>
        <v>0.92086762896726071</v>
      </c>
      <c r="O594">
        <v>848.62</v>
      </c>
      <c r="P594">
        <v>866.80863343755198</v>
      </c>
      <c r="Q594">
        <v>863.686623545202</v>
      </c>
      <c r="R594">
        <v>48.369465784368501</v>
      </c>
      <c r="S594" s="1">
        <f>(Table2[[#This Row],[Close Price]]-Table2[[#This Row],[20D EMA]])/Table2[[#This Row],[20D EMA]]</f>
        <v>-5.9154863189648859E-3</v>
      </c>
      <c r="T594" s="1">
        <f>(Table2[[#This Row],[Close Price]]-Table2[[#This Row],[50D EMA]])/Table2[[#This Row],[50D EMA]]</f>
        <v>-2.6774806505459187E-2</v>
      </c>
      <c r="U594" s="1">
        <f>(Table2[[#This Row],[Close Price]]-Table2[[#This Row],[200D EMA]])/Table2[[#This Row],[200D EMA]]</f>
        <v>-2.3256842236078372E-2</v>
      </c>
      <c r="V594">
        <v>0.55274204943609895</v>
      </c>
      <c r="W594">
        <v>831</v>
      </c>
      <c r="X594">
        <v>853.15</v>
      </c>
      <c r="Y594">
        <v>831</v>
      </c>
      <c r="Z594">
        <v>861.2</v>
      </c>
      <c r="AA594">
        <v>813.75</v>
      </c>
      <c r="AB594">
        <v>870.15</v>
      </c>
      <c r="AC594" s="1">
        <f>(Table2[[#This Row],[Close Price]]/Table2[[#This Row],[Day Low]])-1</f>
        <v>1.5162454873646203E-2</v>
      </c>
      <c r="AD594" s="1">
        <f>(Table2[[#This Row],[Day High]]/Table2[[#This Row],[Close Price]])-1</f>
        <v>1.1320531057373184E-2</v>
      </c>
      <c r="AE594" s="1">
        <f>(Table2[[#This Row],[Close Price]]/Table2[[#This Row],[Current Week Low]])-1</f>
        <v>1.5162454873646203E-2</v>
      </c>
      <c r="AF594" s="1">
        <f>(Table2[[#This Row],[Current Week High]]/Table2[[#This Row],[Close Price]])-1</f>
        <v>2.0862968231389223E-2</v>
      </c>
      <c r="AG594" s="1">
        <f>(Table2[[#This Row],[Close Price]]/Table2[[#This Row],[Current Month Low]])-1</f>
        <v>3.6682027649769688E-2</v>
      </c>
      <c r="AH594" s="1">
        <f>(Table2[[#This Row],[Current Month High]]/Table2[[#This Row],[Close Price]])-1</f>
        <v>3.1472261735419504E-2</v>
      </c>
      <c r="AI594">
        <v>21.503082029397799</v>
      </c>
      <c r="AJ594">
        <v>18.6164229471315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0.04</v>
      </c>
      <c r="AM594" t="s">
        <v>3180</v>
      </c>
      <c r="AN594">
        <v>2.2200000000000002</v>
      </c>
      <c r="AO594" t="s">
        <v>3180</v>
      </c>
      <c r="AQ594">
        <f>(Table2[[#This Row],[Sharpe Ratio]]-AVERAGE(Table2[Sharpe Ratio]))/_xlfn.STDEV.P(Table2[Sharpe Ratio])</f>
        <v>-0.67957627828303946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564</v>
      </c>
      <c r="AT594">
        <f>_xlfn.RANK.AVG(Table2[[#This Row],[6M Return vs Nifty Z-Score]],Table2[6M Return vs Nifty Z-Score])</f>
        <v>524</v>
      </c>
      <c r="AU594">
        <f>_xlfn.RANK.AVG(Table2[[#This Row],[Sharpe Ratio Z-Score]],Table2[Sharpe Ratio Z-Score])</f>
        <v>538</v>
      </c>
      <c r="AV594">
        <f>(Table2[[#This Row],[Rank 1Y]]+Table2[[#This Row],[Rank 6M]]+Table2[[#This Row],[Rank Sharpe]])/3</f>
        <v>542</v>
      </c>
    </row>
    <row r="595" spans="1:48" x14ac:dyDescent="0.3">
      <c r="A595" t="s">
        <v>1389</v>
      </c>
      <c r="B595" t="s">
        <v>1390</v>
      </c>
      <c r="C595" t="s">
        <v>3143</v>
      </c>
      <c r="D595" t="s">
        <v>472</v>
      </c>
      <c r="E595">
        <v>7613.7665359699904</v>
      </c>
      <c r="F595">
        <v>481.55</v>
      </c>
      <c r="G595">
        <v>-15.4503419474566</v>
      </c>
      <c r="H595">
        <f>(Table2[[#This Row],[1Y Return vs Nifty]]-AVERAGE(Table2[1Y Return vs Nifty]))/_xlfn.STDEV.P(Table2[1Y Return vs Nifty])</f>
        <v>-0.63573537429553006</v>
      </c>
      <c r="I595">
        <v>0.81992730677423298</v>
      </c>
      <c r="J595">
        <f>(Table2[[#This Row],[1M Return vs Nifty]]-AVERAGE(Table2[1M Return vs Nifty]))/_xlfn.STDEV.P(Table2[1M Return vs Nifty])</f>
        <v>0.20792762440924203</v>
      </c>
      <c r="K595">
        <v>-5.0522110639780298</v>
      </c>
      <c r="L595">
        <f>(Table2[[#This Row],[6M Return vs Nifty]]-AVERAGE(Table2[6M Return vs Nifty]))/_xlfn.STDEV.P(Table2[6M Return vs Nifty])</f>
        <v>-0.3707176985026715</v>
      </c>
      <c r="M595">
        <v>0.64211367068041203</v>
      </c>
      <c r="N595">
        <f>(Table2[[#This Row],[1W Return vs Nifty]]-AVERAGE(Table2[1W Return vs Nifty]))/_xlfn.STDEV.P(Table2[1W Return vs Nifty])</f>
        <v>-0.11648029070479901</v>
      </c>
      <c r="O595">
        <v>479.76</v>
      </c>
      <c r="P595">
        <v>488.89773777939598</v>
      </c>
      <c r="Q595">
        <v>493.54785605228199</v>
      </c>
      <c r="R595">
        <v>52.580958555180402</v>
      </c>
      <c r="S595" s="1">
        <f>(Table2[[#This Row],[Close Price]]-Table2[[#This Row],[20D EMA]])/Table2[[#This Row],[20D EMA]]</f>
        <v>3.7310321827580886E-3</v>
      </c>
      <c r="T595" s="1">
        <f>(Table2[[#This Row],[Close Price]]-Table2[[#This Row],[50D EMA]])/Table2[[#This Row],[50D EMA]]</f>
        <v>-1.5029191611255667E-2</v>
      </c>
      <c r="U595" s="1">
        <f>(Table2[[#This Row],[Close Price]]-Table2[[#This Row],[200D EMA]])/Table2[[#This Row],[200D EMA]]</f>
        <v>-2.4309407700093485E-2</v>
      </c>
      <c r="V595">
        <v>1.84452318942669</v>
      </c>
      <c r="W595">
        <v>475.45</v>
      </c>
      <c r="X595">
        <v>492</v>
      </c>
      <c r="Y595">
        <v>475.45</v>
      </c>
      <c r="Z595">
        <v>494.8</v>
      </c>
      <c r="AA595">
        <v>463.35</v>
      </c>
      <c r="AB595">
        <v>513.85</v>
      </c>
      <c r="AC595" s="1">
        <f>(Table2[[#This Row],[Close Price]]/Table2[[#This Row],[Day Low]])-1</f>
        <v>1.2829950573141291E-2</v>
      </c>
      <c r="AD595" s="1">
        <f>(Table2[[#This Row],[Day High]]/Table2[[#This Row],[Close Price]])-1</f>
        <v>2.1700757969058238E-2</v>
      </c>
      <c r="AE595" s="1">
        <f>(Table2[[#This Row],[Close Price]]/Table2[[#This Row],[Current Week Low]])-1</f>
        <v>1.2829950573141291E-2</v>
      </c>
      <c r="AF595" s="1">
        <f>(Table2[[#This Row],[Current Week High]]/Table2[[#This Row],[Close Price]])-1</f>
        <v>2.7515315128231688E-2</v>
      </c>
      <c r="AG595" s="1">
        <f>(Table2[[#This Row],[Close Price]]/Table2[[#This Row],[Current Month Low]])-1</f>
        <v>3.9279162620049712E-2</v>
      </c>
      <c r="AH595" s="1">
        <f>(Table2[[#This Row],[Current Month High]]/Table2[[#This Row],[Close Price]])-1</f>
        <v>6.7075070086179966E-2</v>
      </c>
      <c r="AI595">
        <v>31.637420828574299</v>
      </c>
      <c r="AJ595">
        <v>19.5506454816285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7.0000000000000007E-2</v>
      </c>
      <c r="AM595" t="s">
        <v>3180</v>
      </c>
      <c r="AN595">
        <v>8.73</v>
      </c>
      <c r="AO595" t="s">
        <v>3180</v>
      </c>
      <c r="AP595">
        <v>-3.7720093160385999E-2</v>
      </c>
      <c r="AQ595">
        <f>(Table2[[#This Row],[Sharpe Ratio]]-AVERAGE(Table2[Sharpe Ratio]))/_xlfn.STDEV.P(Table2[Sharpe Ratio])</f>
        <v>-1.1244810439275534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554</v>
      </c>
      <c r="AT595">
        <f>_xlfn.RANK.AVG(Table2[[#This Row],[6M Return vs Nifty Z-Score]],Table2[6M Return vs Nifty Z-Score])</f>
        <v>427</v>
      </c>
      <c r="AU595">
        <f>_xlfn.RANK.AVG(Table2[[#This Row],[Sharpe Ratio Z-Score]],Table2[Sharpe Ratio Z-Score])</f>
        <v>646</v>
      </c>
      <c r="AV595">
        <f>(Table2[[#This Row],[Rank 1Y]]+Table2[[#This Row],[Rank 6M]]+Table2[[#This Row],[Rank Sharpe]])/3</f>
        <v>542.33333333333337</v>
      </c>
    </row>
    <row r="596" spans="1:48" x14ac:dyDescent="0.3">
      <c r="A596" t="s">
        <v>95</v>
      </c>
      <c r="B596" t="s">
        <v>96</v>
      </c>
      <c r="C596" t="s">
        <v>3129</v>
      </c>
      <c r="D596" t="s">
        <v>40</v>
      </c>
      <c r="E596">
        <v>269748.32637617498</v>
      </c>
      <c r="F596">
        <v>1691.75</v>
      </c>
      <c r="G596">
        <v>-16.226524590953399</v>
      </c>
      <c r="H596">
        <f>(Table2[[#This Row],[1Y Return vs Nifty]]-AVERAGE(Table2[1Y Return vs Nifty]))/_xlfn.STDEV.P(Table2[1Y Return vs Nifty])</f>
        <v>-0.65055581999818723</v>
      </c>
      <c r="I596">
        <v>-4.4527419642423398</v>
      </c>
      <c r="J596">
        <f>(Table2[[#This Row],[1M Return vs Nifty]]-AVERAGE(Table2[1M Return vs Nifty]))/_xlfn.STDEV.P(Table2[1M Return vs Nifty])</f>
        <v>-0.37531360304363648</v>
      </c>
      <c r="K596">
        <v>-1.25390273525484</v>
      </c>
      <c r="L596">
        <f>(Table2[[#This Row],[6M Return vs Nifty]]-AVERAGE(Table2[6M Return vs Nifty]))/_xlfn.STDEV.P(Table2[6M Return vs Nifty])</f>
        <v>-0.24285333172029308</v>
      </c>
      <c r="M596">
        <v>1.74804099822725</v>
      </c>
      <c r="N596">
        <f>(Table2[[#This Row],[1W Return vs Nifty]]-AVERAGE(Table2[1W Return vs Nifty]))/_xlfn.STDEV.P(Table2[1W Return vs Nifty])</f>
        <v>0.10902202233659818</v>
      </c>
      <c r="O596">
        <v>1756.05</v>
      </c>
      <c r="P596">
        <v>1774.39594273649</v>
      </c>
      <c r="Q596">
        <v>1687.95711242891</v>
      </c>
      <c r="R596">
        <v>31.295213162092299</v>
      </c>
      <c r="S596" s="1">
        <f>(Table2[[#This Row],[Close Price]]-Table2[[#This Row],[20D EMA]])/Table2[[#This Row],[20D EMA]]</f>
        <v>-3.6616269468409186E-2</v>
      </c>
      <c r="T596" s="1">
        <f>(Table2[[#This Row],[Close Price]]-Table2[[#This Row],[50D EMA]])/Table2[[#This Row],[50D EMA]]</f>
        <v>-4.6576945283718751E-2</v>
      </c>
      <c r="U596" s="1">
        <f>(Table2[[#This Row],[Close Price]]-Table2[[#This Row],[200D EMA]])/Table2[[#This Row],[200D EMA]]</f>
        <v>2.2470284008769322E-3</v>
      </c>
      <c r="V596">
        <v>0.50764732033612403</v>
      </c>
      <c r="W596">
        <v>1688.75</v>
      </c>
      <c r="X596">
        <v>1732.95</v>
      </c>
      <c r="Y596">
        <v>1688.75</v>
      </c>
      <c r="Z596">
        <v>1751.95</v>
      </c>
      <c r="AA596">
        <v>1686</v>
      </c>
      <c r="AB596">
        <v>1772.15</v>
      </c>
      <c r="AC596" s="1">
        <f>(Table2[[#This Row],[Close Price]]/Table2[[#This Row],[Day Low]])-1</f>
        <v>1.7764618800888421E-3</v>
      </c>
      <c r="AD596" s="1">
        <f>(Table2[[#This Row],[Day High]]/Table2[[#This Row],[Close Price]])-1</f>
        <v>2.4353480124131854E-2</v>
      </c>
      <c r="AE596" s="1">
        <f>(Table2[[#This Row],[Close Price]]/Table2[[#This Row],[Current Week Low]])-1</f>
        <v>1.7764618800888421E-3</v>
      </c>
      <c r="AF596" s="1">
        <f>(Table2[[#This Row],[Current Week High]]/Table2[[#This Row],[Close Price]])-1</f>
        <v>3.5584453967784757E-2</v>
      </c>
      <c r="AG596" s="1">
        <f>(Table2[[#This Row],[Close Price]]/Table2[[#This Row],[Current Month Low]])-1</f>
        <v>3.4104389086595521E-3</v>
      </c>
      <c r="AH596" s="1">
        <f>(Table2[[#This Row],[Current Month High]]/Table2[[#This Row],[Close Price]])-1</f>
        <v>4.7524752475247567E-2</v>
      </c>
      <c r="AI596">
        <v>19.988177922269799</v>
      </c>
      <c r="AJ596">
        <v>19.217081850533798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0</v>
      </c>
      <c r="AM596" t="s">
        <v>3182</v>
      </c>
      <c r="AN596">
        <v>-0.92</v>
      </c>
      <c r="AO596" t="s">
        <v>3181</v>
      </c>
      <c r="AP596">
        <v>-5.5716693234731003E-2</v>
      </c>
      <c r="AQ596">
        <f>(Table2[[#This Row],[Sharpe Ratio]]-AVERAGE(Table2[Sharpe Ratio]))/_xlfn.STDEV.P(Table2[Sharpe Ratio])</f>
        <v>-1.3367491606691975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566</v>
      </c>
      <c r="AT596">
        <f>_xlfn.RANK.AVG(Table2[[#This Row],[6M Return vs Nifty Z-Score]],Table2[6M Return vs Nifty Z-Score])</f>
        <v>392</v>
      </c>
      <c r="AU596">
        <f>_xlfn.RANK.AVG(Table2[[#This Row],[Sharpe Ratio Z-Score]],Table2[Sharpe Ratio Z-Score])</f>
        <v>674</v>
      </c>
      <c r="AV596">
        <f>(Table2[[#This Row],[Rank 1Y]]+Table2[[#This Row],[Rank 6M]]+Table2[[#This Row],[Rank Sharpe]])/3</f>
        <v>544</v>
      </c>
    </row>
    <row r="597" spans="1:48" x14ac:dyDescent="0.3">
      <c r="A597" t="s">
        <v>1063</v>
      </c>
      <c r="B597" t="s">
        <v>1064</v>
      </c>
      <c r="C597" t="s">
        <v>3131</v>
      </c>
      <c r="D597" t="s">
        <v>205</v>
      </c>
      <c r="E597">
        <v>12153.290184489901</v>
      </c>
      <c r="F597">
        <v>374.15</v>
      </c>
      <c r="G597">
        <v>-3.8667659880417</v>
      </c>
      <c r="H597">
        <f>(Table2[[#This Row],[1Y Return vs Nifty]]-AVERAGE(Table2[1Y Return vs Nifty]))/_xlfn.STDEV.P(Table2[1Y Return vs Nifty])</f>
        <v>-0.4145583614011128</v>
      </c>
      <c r="I597">
        <v>-7.4325855396718001</v>
      </c>
      <c r="J597">
        <f>(Table2[[#This Row],[1M Return vs Nifty]]-AVERAGE(Table2[1M Return vs Nifty]))/_xlfn.STDEV.P(Table2[1M Return vs Nifty])</f>
        <v>-0.70493177843432842</v>
      </c>
      <c r="K597">
        <v>-20.3575834550625</v>
      </c>
      <c r="L597">
        <f>(Table2[[#This Row],[6M Return vs Nifty]]-AVERAGE(Table2[6M Return vs Nifty]))/_xlfn.STDEV.P(Table2[6M Return vs Nifty])</f>
        <v>-0.88595015984747405</v>
      </c>
      <c r="M597">
        <v>-0.64726455273736705</v>
      </c>
      <c r="N597">
        <f>(Table2[[#This Row],[1W Return vs Nifty]]-AVERAGE(Table2[1W Return vs Nifty]))/_xlfn.STDEV.P(Table2[1W Return vs Nifty])</f>
        <v>-0.379388860303919</v>
      </c>
      <c r="O597">
        <v>399.51</v>
      </c>
      <c r="P597">
        <v>426.58252050869999</v>
      </c>
      <c r="Q597">
        <v>434.33428921931898</v>
      </c>
      <c r="R597">
        <v>23.6025019730473</v>
      </c>
      <c r="S597" s="1">
        <f>(Table2[[#This Row],[Close Price]]-Table2[[#This Row],[20D EMA]])/Table2[[#This Row],[20D EMA]]</f>
        <v>-6.347776025631402E-2</v>
      </c>
      <c r="T597" s="1">
        <f>(Table2[[#This Row],[Close Price]]-Table2[[#This Row],[50D EMA]])/Table2[[#This Row],[50D EMA]]</f>
        <v>-0.1229129605361565</v>
      </c>
      <c r="U597" s="1">
        <f>(Table2[[#This Row],[Close Price]]-Table2[[#This Row],[200D EMA]])/Table2[[#This Row],[200D EMA]]</f>
        <v>-0.13856674619794682</v>
      </c>
      <c r="V597">
        <v>0.174548313875934</v>
      </c>
      <c r="W597">
        <v>372.1</v>
      </c>
      <c r="X597">
        <v>387.7</v>
      </c>
      <c r="Y597">
        <v>372.1</v>
      </c>
      <c r="Z597">
        <v>387.7</v>
      </c>
      <c r="AA597">
        <v>367</v>
      </c>
      <c r="AB597">
        <v>403</v>
      </c>
      <c r="AC597" s="1">
        <f>(Table2[[#This Row],[Close Price]]/Table2[[#This Row],[Day Low]])-1</f>
        <v>5.5092717011555603E-3</v>
      </c>
      <c r="AD597" s="1">
        <f>(Table2[[#This Row],[Day High]]/Table2[[#This Row],[Close Price]])-1</f>
        <v>3.6215421622344035E-2</v>
      </c>
      <c r="AE597" s="1">
        <f>(Table2[[#This Row],[Close Price]]/Table2[[#This Row],[Current Week Low]])-1</f>
        <v>5.5092717011555603E-3</v>
      </c>
      <c r="AF597" s="1">
        <f>(Table2[[#This Row],[Current Week High]]/Table2[[#This Row],[Close Price]])-1</f>
        <v>3.6215421622344035E-2</v>
      </c>
      <c r="AG597" s="1">
        <f>(Table2[[#This Row],[Close Price]]/Table2[[#This Row],[Current Month Low]])-1</f>
        <v>1.9482288828337913E-2</v>
      </c>
      <c r="AH597" s="1">
        <f>(Table2[[#This Row],[Current Month High]]/Table2[[#This Row],[Close Price]])-1</f>
        <v>7.7108111719898398E-2</v>
      </c>
      <c r="AI597">
        <v>46.1980489108646</v>
      </c>
      <c r="AJ597">
        <v>21.064552661381601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-0.26</v>
      </c>
      <c r="AM597" t="s">
        <v>3181</v>
      </c>
      <c r="AN597">
        <v>-6.44</v>
      </c>
      <c r="AO597" t="s">
        <v>3181</v>
      </c>
      <c r="AQ597">
        <f>(Table2[[#This Row],[Sharpe Ratio]]-AVERAGE(Table2[Sharpe Ratio]))/_xlfn.STDEV.P(Table2[Sharpe Ratio])</f>
        <v>-0.67957627828303946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456</v>
      </c>
      <c r="AT597">
        <f>_xlfn.RANK.AVG(Table2[[#This Row],[6M Return vs Nifty Z-Score]],Table2[6M Return vs Nifty Z-Score])</f>
        <v>639</v>
      </c>
      <c r="AU597">
        <f>_xlfn.RANK.AVG(Table2[[#This Row],[Sharpe Ratio Z-Score]],Table2[Sharpe Ratio Z-Score])</f>
        <v>538</v>
      </c>
      <c r="AV597">
        <f>(Table2[[#This Row],[Rank 1Y]]+Table2[[#This Row],[Rank 6M]]+Table2[[#This Row],[Rank Sharpe]])/3</f>
        <v>544.33333333333337</v>
      </c>
    </row>
    <row r="598" spans="1:48" x14ac:dyDescent="0.3">
      <c r="A598" t="s">
        <v>1175</v>
      </c>
      <c r="B598" t="s">
        <v>1176</v>
      </c>
      <c r="C598" t="s">
        <v>3128</v>
      </c>
      <c r="D598" t="s">
        <v>241</v>
      </c>
      <c r="E598">
        <v>10116.323944850001</v>
      </c>
      <c r="F598">
        <v>1859.5</v>
      </c>
      <c r="G598">
        <v>-33.885043270218503</v>
      </c>
      <c r="H598">
        <f>(Table2[[#This Row],[1Y Return vs Nifty]]-AVERAGE(Table2[1Y Return vs Nifty]))/_xlfn.STDEV.P(Table2[1Y Return vs Nifty])</f>
        <v>-0.98772790116761922</v>
      </c>
      <c r="I598">
        <v>-7.66203867342964</v>
      </c>
      <c r="J598">
        <f>(Table2[[#This Row],[1M Return vs Nifty]]-AVERAGE(Table2[1M Return vs Nifty]))/_xlfn.STDEV.P(Table2[1M Return vs Nifty])</f>
        <v>-0.73031295075846137</v>
      </c>
      <c r="K598">
        <v>-11.187600667189001</v>
      </c>
      <c r="L598">
        <f>(Table2[[#This Row],[6M Return vs Nifty]]-AVERAGE(Table2[6M Return vs Nifty]))/_xlfn.STDEV.P(Table2[6M Return vs Nifty])</f>
        <v>-0.57725640960342861</v>
      </c>
      <c r="M598">
        <v>-0.43087144860757398</v>
      </c>
      <c r="N598">
        <f>(Table2[[#This Row],[1W Return vs Nifty]]-AVERAGE(Table2[1W Return vs Nifty]))/_xlfn.STDEV.P(Table2[1W Return vs Nifty])</f>
        <v>-0.33526557634843718</v>
      </c>
      <c r="O598">
        <v>1988.97</v>
      </c>
      <c r="P598">
        <v>2051.0804620771601</v>
      </c>
      <c r="Q598">
        <v>2032.9204216364001</v>
      </c>
      <c r="R598">
        <v>34.467311734514197</v>
      </c>
      <c r="S598" s="1">
        <f>(Table2[[#This Row],[Close Price]]-Table2[[#This Row],[20D EMA]])/Table2[[#This Row],[20D EMA]]</f>
        <v>-6.5093993373454617E-2</v>
      </c>
      <c r="T598" s="1">
        <f>(Table2[[#This Row],[Close Price]]-Table2[[#This Row],[50D EMA]])/Table2[[#This Row],[50D EMA]]</f>
        <v>-9.3404654580514918E-2</v>
      </c>
      <c r="U598" s="1">
        <f>(Table2[[#This Row],[Close Price]]-Table2[[#This Row],[200D EMA]])/Table2[[#This Row],[200D EMA]]</f>
        <v>-8.5306055166097072E-2</v>
      </c>
      <c r="V598">
        <v>0.81496652728029695</v>
      </c>
      <c r="W598">
        <v>1850</v>
      </c>
      <c r="X598">
        <v>1901.4</v>
      </c>
      <c r="Y598">
        <v>1850</v>
      </c>
      <c r="Z598">
        <v>1989.85</v>
      </c>
      <c r="AA598">
        <v>1850</v>
      </c>
      <c r="AB598">
        <v>2092</v>
      </c>
      <c r="AC598" s="1">
        <f>(Table2[[#This Row],[Close Price]]/Table2[[#This Row],[Day Low]])-1</f>
        <v>5.1351351351351937E-3</v>
      </c>
      <c r="AD598" s="1">
        <f>(Table2[[#This Row],[Day High]]/Table2[[#This Row],[Close Price]])-1</f>
        <v>2.2532938962086524E-2</v>
      </c>
      <c r="AE598" s="1">
        <f>(Table2[[#This Row],[Close Price]]/Table2[[#This Row],[Current Week Low]])-1</f>
        <v>5.1351351351351937E-3</v>
      </c>
      <c r="AF598" s="1">
        <f>(Table2[[#This Row],[Current Week High]]/Table2[[#This Row],[Close Price]])-1</f>
        <v>7.0099489109975766E-2</v>
      </c>
      <c r="AG598" s="1">
        <f>(Table2[[#This Row],[Close Price]]/Table2[[#This Row],[Current Month Low]])-1</f>
        <v>5.1351351351351937E-3</v>
      </c>
      <c r="AH598" s="1">
        <f>(Table2[[#This Row],[Current Month High]]/Table2[[#This Row],[Close Price]])-1</f>
        <v>0.12503361118580258</v>
      </c>
      <c r="AI598">
        <v>47.7735950524334</v>
      </c>
      <c r="AJ598">
        <v>16.218749999999901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-0.13</v>
      </c>
      <c r="AM598" t="s">
        <v>3181</v>
      </c>
      <c r="AN598">
        <v>-3.91</v>
      </c>
      <c r="AO598" t="s">
        <v>3181</v>
      </c>
      <c r="AP598">
        <v>1.7560417117996999E-2</v>
      </c>
      <c r="AQ598">
        <f>(Table2[[#This Row],[Sharpe Ratio]]-AVERAGE(Table2[Sharpe Ratio]))/_xlfn.STDEV.P(Table2[Sharpe Ratio])</f>
        <v>-0.47245289634220827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653</v>
      </c>
      <c r="AT598">
        <f>_xlfn.RANK.AVG(Table2[[#This Row],[6M Return vs Nifty Z-Score]],Table2[6M Return vs Nifty Z-Score])</f>
        <v>515</v>
      </c>
      <c r="AU598">
        <f>_xlfn.RANK.AVG(Table2[[#This Row],[Sharpe Ratio Z-Score]],Table2[Sharpe Ratio Z-Score])</f>
        <v>466</v>
      </c>
      <c r="AV598">
        <f>(Table2[[#This Row],[Rank 1Y]]+Table2[[#This Row],[Rank 6M]]+Table2[[#This Row],[Rank Sharpe]])/3</f>
        <v>544.66666666666663</v>
      </c>
    </row>
    <row r="599" spans="1:48" x14ac:dyDescent="0.3">
      <c r="A599" t="s">
        <v>1352</v>
      </c>
      <c r="B599" t="s">
        <v>1353</v>
      </c>
      <c r="C599" t="s">
        <v>3139</v>
      </c>
      <c r="D599" t="s">
        <v>472</v>
      </c>
      <c r="E599">
        <v>8208.1241812600001</v>
      </c>
      <c r="F599">
        <v>612.54999999999995</v>
      </c>
      <c r="G599">
        <v>-46.395560475014499</v>
      </c>
      <c r="H599">
        <f>(Table2[[#This Row],[1Y Return vs Nifty]]-AVERAGE(Table2[1Y Return vs Nifty]))/_xlfn.STDEV.P(Table2[1Y Return vs Nifty])</f>
        <v>-1.2266039472880748</v>
      </c>
      <c r="I599">
        <v>3.5182763487990698</v>
      </c>
      <c r="J599">
        <f>(Table2[[#This Row],[1M Return vs Nifty]]-AVERAGE(Table2[1M Return vs Nifty]))/_xlfn.STDEV.P(Table2[1M Return vs Nifty])</f>
        <v>0.50640801953241987</v>
      </c>
      <c r="K599">
        <v>-31.672792946306</v>
      </c>
      <c r="L599">
        <f>(Table2[[#This Row],[6M Return vs Nifty]]-AVERAGE(Table2[6M Return vs Nifty]))/_xlfn.STDEV.P(Table2[6M Return vs Nifty])</f>
        <v>-1.2668597573298244</v>
      </c>
      <c r="M599">
        <v>1.0394528981997</v>
      </c>
      <c r="N599">
        <f>(Table2[[#This Row],[1W Return vs Nifty]]-AVERAGE(Table2[1W Return vs Nifty]))/_xlfn.STDEV.P(Table2[1W Return vs Nifty])</f>
        <v>-3.5461481750657622E-2</v>
      </c>
      <c r="O599">
        <v>622.26</v>
      </c>
      <c r="P599">
        <v>628.91510097776904</v>
      </c>
      <c r="Q599">
        <v>687.31582410721205</v>
      </c>
      <c r="R599">
        <v>42.831852395249498</v>
      </c>
      <c r="S599" s="1">
        <f>(Table2[[#This Row],[Close Price]]-Table2[[#This Row],[20D EMA]])/Table2[[#This Row],[20D EMA]]</f>
        <v>-1.5604409732266313E-2</v>
      </c>
      <c r="T599" s="1">
        <f>(Table2[[#This Row],[Close Price]]-Table2[[#This Row],[50D EMA]])/Table2[[#This Row],[50D EMA]]</f>
        <v>-2.6021160809028759E-2</v>
      </c>
      <c r="U599" s="1">
        <f>(Table2[[#This Row],[Close Price]]-Table2[[#This Row],[200D EMA]])/Table2[[#This Row],[200D EMA]]</f>
        <v>-0.10877943077235136</v>
      </c>
      <c r="V599">
        <v>0.84478393271386398</v>
      </c>
      <c r="W599">
        <v>608.5</v>
      </c>
      <c r="X599">
        <v>627.70000000000005</v>
      </c>
      <c r="Y599">
        <v>608.5</v>
      </c>
      <c r="Z599">
        <v>634.95000000000005</v>
      </c>
      <c r="AA599">
        <v>608.5</v>
      </c>
      <c r="AB599">
        <v>660</v>
      </c>
      <c r="AC599" s="1">
        <f>(Table2[[#This Row],[Close Price]]/Table2[[#This Row],[Day Low]])-1</f>
        <v>6.6557107641740387E-3</v>
      </c>
      <c r="AD599" s="1">
        <f>(Table2[[#This Row],[Day High]]/Table2[[#This Row],[Close Price]])-1</f>
        <v>2.4732674883683137E-2</v>
      </c>
      <c r="AE599" s="1">
        <f>(Table2[[#This Row],[Close Price]]/Table2[[#This Row],[Current Week Low]])-1</f>
        <v>6.6557107641740387E-3</v>
      </c>
      <c r="AF599" s="1">
        <f>(Table2[[#This Row],[Current Week High]]/Table2[[#This Row],[Close Price]])-1</f>
        <v>3.6568443392376304E-2</v>
      </c>
      <c r="AG599" s="1">
        <f>(Table2[[#This Row],[Close Price]]/Table2[[#This Row],[Current Month Low]])-1</f>
        <v>6.6557107641740387E-3</v>
      </c>
      <c r="AH599" s="1">
        <f>(Table2[[#This Row],[Current Month High]]/Table2[[#This Row],[Close Price]])-1</f>
        <v>7.7463064239653878E-2</v>
      </c>
      <c r="AI599">
        <v>79.087421434984904</v>
      </c>
      <c r="AJ599">
        <v>8.1288614298322894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-0.04</v>
      </c>
      <c r="AM599" t="s">
        <v>3181</v>
      </c>
      <c r="AN599">
        <v>7.49</v>
      </c>
      <c r="AO599" t="s">
        <v>3180</v>
      </c>
      <c r="AP599">
        <v>9.9649729407345997E-2</v>
      </c>
      <c r="AQ599">
        <f>(Table2[[#This Row],[Sharpe Ratio]]-AVERAGE(Table2[Sharpe Ratio]))/_xlfn.STDEV.P(Table2[Sharpe Ratio])</f>
        <v>0.49578241767784836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704</v>
      </c>
      <c r="AT599">
        <f>_xlfn.RANK.AVG(Table2[[#This Row],[6M Return vs Nifty Z-Score]],Table2[6M Return vs Nifty Z-Score])</f>
        <v>707</v>
      </c>
      <c r="AU599">
        <f>_xlfn.RANK.AVG(Table2[[#This Row],[Sharpe Ratio Z-Score]],Table2[Sharpe Ratio Z-Score])</f>
        <v>225</v>
      </c>
      <c r="AV599">
        <f>(Table2[[#This Row],[Rank 1Y]]+Table2[[#This Row],[Rank 6M]]+Table2[[#This Row],[Rank Sharpe]])/3</f>
        <v>545.33333333333337</v>
      </c>
    </row>
    <row r="600" spans="1:48" x14ac:dyDescent="0.3">
      <c r="A600" t="s">
        <v>1921</v>
      </c>
      <c r="B600" t="s">
        <v>1922</v>
      </c>
      <c r="C600" t="s">
        <v>3129</v>
      </c>
      <c r="D600" t="s">
        <v>24</v>
      </c>
      <c r="E600">
        <v>3721.2314560959999</v>
      </c>
      <c r="F600">
        <v>118.58</v>
      </c>
      <c r="G600">
        <v>-18.118610071894398</v>
      </c>
      <c r="H600">
        <f>(Table2[[#This Row],[1Y Return vs Nifty]]-AVERAGE(Table2[1Y Return vs Nifty]))/_xlfn.STDEV.P(Table2[1Y Return vs Nifty])</f>
        <v>-0.68668333504895096</v>
      </c>
      <c r="I600">
        <v>5.9926632627087004</v>
      </c>
      <c r="J600">
        <f>(Table2[[#This Row],[1M Return vs Nifty]]-AVERAGE(Table2[1M Return vs Nifty]))/_xlfn.STDEV.P(Table2[1M Return vs Nifty])</f>
        <v>0.78011463504023271</v>
      </c>
      <c r="K600">
        <v>-15.6849769572519</v>
      </c>
      <c r="L600">
        <f>(Table2[[#This Row],[6M Return vs Nifty]]-AVERAGE(Table2[6M Return vs Nifty]))/_xlfn.STDEV.P(Table2[6M Return vs Nifty])</f>
        <v>-0.72865385334499055</v>
      </c>
      <c r="M600">
        <v>2.0429973175966798</v>
      </c>
      <c r="N600">
        <f>(Table2[[#This Row],[1W Return vs Nifty]]-AVERAGE(Table2[1W Return vs Nifty]))/_xlfn.STDEV.P(Table2[1W Return vs Nifty])</f>
        <v>0.16916461092017446</v>
      </c>
      <c r="O600">
        <v>118.98</v>
      </c>
      <c r="P600">
        <v>119.723634632856</v>
      </c>
      <c r="Q600">
        <v>124.175481984374</v>
      </c>
      <c r="R600">
        <v>46.123690314223303</v>
      </c>
      <c r="S600" s="1">
        <f>(Table2[[#This Row],[Close Price]]-Table2[[#This Row],[20D EMA]])/Table2[[#This Row],[20D EMA]]</f>
        <v>-3.3619095646327591E-3</v>
      </c>
      <c r="T600" s="1">
        <f>(Table2[[#This Row],[Close Price]]-Table2[[#This Row],[50D EMA]])/Table2[[#This Row],[50D EMA]]</f>
        <v>-9.5522879535279021E-3</v>
      </c>
      <c r="U600" s="1">
        <f>(Table2[[#This Row],[Close Price]]-Table2[[#This Row],[200D EMA]])/Table2[[#This Row],[200D EMA]]</f>
        <v>-4.5061085287980827E-2</v>
      </c>
      <c r="V600">
        <v>0.85253210914242705</v>
      </c>
      <c r="W600">
        <v>118.2</v>
      </c>
      <c r="X600">
        <v>121.4</v>
      </c>
      <c r="Y600">
        <v>118.19</v>
      </c>
      <c r="Z600">
        <v>121.4</v>
      </c>
      <c r="AA600">
        <v>118.19</v>
      </c>
      <c r="AB600">
        <v>124.4</v>
      </c>
      <c r="AC600" s="1">
        <f>(Table2[[#This Row],[Close Price]]/Table2[[#This Row],[Day Low]])-1</f>
        <v>3.2148900169204353E-3</v>
      </c>
      <c r="AD600" s="1">
        <f>(Table2[[#This Row],[Day High]]/Table2[[#This Row],[Close Price]])-1</f>
        <v>2.3781413391803063E-2</v>
      </c>
      <c r="AE600" s="1">
        <f>(Table2[[#This Row],[Close Price]]/Table2[[#This Row],[Current Week Low]])-1</f>
        <v>3.2997715542770756E-3</v>
      </c>
      <c r="AF600" s="1">
        <f>(Table2[[#This Row],[Current Week High]]/Table2[[#This Row],[Close Price]])-1</f>
        <v>2.3781413391803063E-2</v>
      </c>
      <c r="AG600" s="1">
        <f>(Table2[[#This Row],[Close Price]]/Table2[[#This Row],[Current Month Low]])-1</f>
        <v>3.2997715542770756E-3</v>
      </c>
      <c r="AH600" s="1">
        <f>(Table2[[#This Row],[Current Month High]]/Table2[[#This Row],[Close Price]])-1</f>
        <v>4.9080789340529618E-2</v>
      </c>
      <c r="AI600">
        <v>37.839433293978701</v>
      </c>
      <c r="AJ600">
        <v>9.0992731622044207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-0.04</v>
      </c>
      <c r="AM600" t="s">
        <v>3181</v>
      </c>
      <c r="AN600">
        <v>1.92</v>
      </c>
      <c r="AO600" t="s">
        <v>3180</v>
      </c>
      <c r="AP600">
        <v>1.0730103008433E-2</v>
      </c>
      <c r="AQ600">
        <f>(Table2[[#This Row],[Sharpe Ratio]]-AVERAGE(Table2[Sharpe Ratio]))/_xlfn.STDEV.P(Table2[Sharpe Ratio])</f>
        <v>-0.55301577526387014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578</v>
      </c>
      <c r="AT600">
        <f>_xlfn.RANK.AVG(Table2[[#This Row],[6M Return vs Nifty Z-Score]],Table2[6M Return vs Nifty Z-Score])</f>
        <v>576</v>
      </c>
      <c r="AU600">
        <f>_xlfn.RANK.AVG(Table2[[#This Row],[Sharpe Ratio Z-Score]],Table2[Sharpe Ratio Z-Score])</f>
        <v>484</v>
      </c>
      <c r="AV600">
        <f>(Table2[[#This Row],[Rank 1Y]]+Table2[[#This Row],[Rank 6M]]+Table2[[#This Row],[Rank Sharpe]])/3</f>
        <v>546</v>
      </c>
    </row>
    <row r="601" spans="1:48" x14ac:dyDescent="0.3">
      <c r="A601" t="s">
        <v>979</v>
      </c>
      <c r="B601" t="s">
        <v>980</v>
      </c>
      <c r="C601" t="s">
        <v>3147</v>
      </c>
      <c r="D601" t="s">
        <v>981</v>
      </c>
      <c r="E601">
        <v>14518.86074656</v>
      </c>
      <c r="F601">
        <v>1478.6</v>
      </c>
      <c r="G601">
        <v>-33.434080291321898</v>
      </c>
      <c r="H601">
        <f>(Table2[[#This Row],[1Y Return vs Nifty]]-AVERAGE(Table2[1Y Return vs Nifty]))/_xlfn.STDEV.P(Table2[1Y Return vs Nifty])</f>
        <v>-0.979117205735761</v>
      </c>
      <c r="I601">
        <v>-5.51727440589202</v>
      </c>
      <c r="J601">
        <f>(Table2[[#This Row],[1M Return vs Nifty]]-AVERAGE(Table2[1M Return vs Nifty]))/_xlfn.STDEV.P(Table2[1M Return vs Nifty])</f>
        <v>-0.49306785160690042</v>
      </c>
      <c r="K601">
        <v>4.1003557854853501</v>
      </c>
      <c r="L601">
        <f>(Table2[[#This Row],[6M Return vs Nifty]]-AVERAGE(Table2[6M Return vs Nifty]))/_xlfn.STDEV.P(Table2[6M Return vs Nifty])</f>
        <v>-6.2610229767130987E-2</v>
      </c>
      <c r="M601">
        <v>-0.96936429796803403</v>
      </c>
      <c r="N601">
        <f>(Table2[[#This Row],[1W Return vs Nifty]]-AVERAGE(Table2[1W Return vs Nifty]))/_xlfn.STDEV.P(Table2[1W Return vs Nifty])</f>
        <v>-0.44506608499161798</v>
      </c>
      <c r="O601">
        <v>1529</v>
      </c>
      <c r="P601">
        <v>1550.53437969265</v>
      </c>
      <c r="Q601">
        <v>1513.6561868234701</v>
      </c>
      <c r="R601">
        <v>35.989868086133001</v>
      </c>
      <c r="S601" s="1">
        <f>(Table2[[#This Row],[Close Price]]-Table2[[#This Row],[20D EMA]])/Table2[[#This Row],[20D EMA]]</f>
        <v>-3.2962720732504967E-2</v>
      </c>
      <c r="T601" s="1">
        <f>(Table2[[#This Row],[Close Price]]-Table2[[#This Row],[50D EMA]])/Table2[[#This Row],[50D EMA]]</f>
        <v>-4.6393282622284732E-2</v>
      </c>
      <c r="U601" s="1">
        <f>(Table2[[#This Row],[Close Price]]-Table2[[#This Row],[200D EMA]])/Table2[[#This Row],[200D EMA]]</f>
        <v>-2.3159940235198597E-2</v>
      </c>
      <c r="V601">
        <v>0.92169959382373401</v>
      </c>
      <c r="W601">
        <v>1464.95</v>
      </c>
      <c r="X601">
        <v>1502.5</v>
      </c>
      <c r="Y601">
        <v>1452.5</v>
      </c>
      <c r="Z601">
        <v>1502.5</v>
      </c>
      <c r="AA601">
        <v>1441</v>
      </c>
      <c r="AB601">
        <v>1588</v>
      </c>
      <c r="AC601" s="1">
        <f>(Table2[[#This Row],[Close Price]]/Table2[[#This Row],[Day Low]])-1</f>
        <v>9.3177241544080136E-3</v>
      </c>
      <c r="AD601" s="1">
        <f>(Table2[[#This Row],[Day High]]/Table2[[#This Row],[Close Price]])-1</f>
        <v>1.6163938861084803E-2</v>
      </c>
      <c r="AE601" s="1">
        <f>(Table2[[#This Row],[Close Price]]/Table2[[#This Row],[Current Week Low]])-1</f>
        <v>1.7969018932874281E-2</v>
      </c>
      <c r="AF601" s="1">
        <f>(Table2[[#This Row],[Current Week High]]/Table2[[#This Row],[Close Price]])-1</f>
        <v>1.6163938861084803E-2</v>
      </c>
      <c r="AG601" s="1">
        <f>(Table2[[#This Row],[Close Price]]/Table2[[#This Row],[Current Month Low]])-1</f>
        <v>2.6092990978487052E-2</v>
      </c>
      <c r="AH601" s="1">
        <f>(Table2[[#This Row],[Current Month High]]/Table2[[#This Row],[Close Price]])-1</f>
        <v>7.3988908426890321E-2</v>
      </c>
      <c r="AI601">
        <v>23.792776951170001</v>
      </c>
      <c r="AJ601">
        <v>22.7869124730111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0.05</v>
      </c>
      <c r="AM601" t="s">
        <v>3180</v>
      </c>
      <c r="AN601">
        <v>-0.74</v>
      </c>
      <c r="AO601" t="s">
        <v>3181</v>
      </c>
      <c r="AP601">
        <v>-4.9956702566277003E-2</v>
      </c>
      <c r="AQ601">
        <f>(Table2[[#This Row],[Sharpe Ratio]]-AVERAGE(Table2[Sharpe Ratio]))/_xlfn.STDEV.P(Table2[Sharpe Ratio])</f>
        <v>-1.2688106408048183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650</v>
      </c>
      <c r="AT601">
        <f>_xlfn.RANK.AVG(Table2[[#This Row],[6M Return vs Nifty Z-Score]],Table2[6M Return vs Nifty Z-Score])</f>
        <v>325</v>
      </c>
      <c r="AU601">
        <f>_xlfn.RANK.AVG(Table2[[#This Row],[Sharpe Ratio Z-Score]],Table2[Sharpe Ratio Z-Score])</f>
        <v>666</v>
      </c>
      <c r="AV601">
        <f>(Table2[[#This Row],[Rank 1Y]]+Table2[[#This Row],[Rank 6M]]+Table2[[#This Row],[Rank Sharpe]])/3</f>
        <v>547</v>
      </c>
    </row>
    <row r="602" spans="1:48" x14ac:dyDescent="0.3">
      <c r="A602" t="s">
        <v>1537</v>
      </c>
      <c r="B602" t="s">
        <v>1538</v>
      </c>
      <c r="C602" t="s">
        <v>3141</v>
      </c>
      <c r="D602" t="s">
        <v>289</v>
      </c>
      <c r="E602">
        <v>6286.0252735559998</v>
      </c>
      <c r="F602">
        <v>163.38</v>
      </c>
      <c r="G602">
        <v>-34.267223489753</v>
      </c>
      <c r="H602">
        <f>(Table2[[#This Row],[1Y Return vs Nifty]]-AVERAGE(Table2[1Y Return vs Nifty]))/_xlfn.STDEV.P(Table2[1Y Return vs Nifty])</f>
        <v>-0.99502525732431368</v>
      </c>
      <c r="I602">
        <v>-11.655909843588899</v>
      </c>
      <c r="J602">
        <f>(Table2[[#This Row],[1M Return vs Nifty]]-AVERAGE(Table2[1M Return vs Nifty]))/_xlfn.STDEV.P(Table2[1M Return vs Nifty])</f>
        <v>-1.1720987339815467</v>
      </c>
      <c r="K602">
        <v>-30.600412651560401</v>
      </c>
      <c r="L602">
        <f>(Table2[[#This Row],[6M Return vs Nifty]]-AVERAGE(Table2[6M Return vs Nifty]))/_xlfn.STDEV.P(Table2[6M Return vs Nifty])</f>
        <v>-1.2307596792238324</v>
      </c>
      <c r="M602">
        <v>-8.4236648771808191</v>
      </c>
      <c r="N602">
        <f>(Table2[[#This Row],[1W Return vs Nifty]]-AVERAGE(Table2[1W Return vs Nifty]))/_xlfn.STDEV.P(Table2[1W Return vs Nifty])</f>
        <v>-1.9650231209091684</v>
      </c>
      <c r="O602">
        <v>193.91</v>
      </c>
      <c r="P602">
        <v>203.51132045637101</v>
      </c>
      <c r="Q602">
        <v>204.19423309695</v>
      </c>
      <c r="R602">
        <v>19.416331766010199</v>
      </c>
      <c r="S602" s="1">
        <f>(Table2[[#This Row],[Close Price]]-Table2[[#This Row],[20D EMA]])/Table2[[#This Row],[20D EMA]]</f>
        <v>-0.15744417513279357</v>
      </c>
      <c r="T602" s="1">
        <f>(Table2[[#This Row],[Close Price]]-Table2[[#This Row],[50D EMA]])/Table2[[#This Row],[50D EMA]]</f>
        <v>-0.19719453623698743</v>
      </c>
      <c r="U602" s="1">
        <f>(Table2[[#This Row],[Close Price]]-Table2[[#This Row],[200D EMA]])/Table2[[#This Row],[200D EMA]]</f>
        <v>-0.19987946024690958</v>
      </c>
      <c r="V602">
        <v>0.64503448875728298</v>
      </c>
      <c r="W602">
        <v>155.01</v>
      </c>
      <c r="X602">
        <v>180.99</v>
      </c>
      <c r="Y602">
        <v>155.01</v>
      </c>
      <c r="Z602">
        <v>189.79</v>
      </c>
      <c r="AA602">
        <v>155.01</v>
      </c>
      <c r="AB602">
        <v>210.5</v>
      </c>
      <c r="AC602" s="1">
        <f>(Table2[[#This Row],[Close Price]]/Table2[[#This Row],[Day Low]])-1</f>
        <v>5.3996516353783663E-2</v>
      </c>
      <c r="AD602" s="1">
        <f>(Table2[[#This Row],[Day High]]/Table2[[#This Row],[Close Price]])-1</f>
        <v>0.1077855306647082</v>
      </c>
      <c r="AE602" s="1">
        <f>(Table2[[#This Row],[Close Price]]/Table2[[#This Row],[Current Week Low]])-1</f>
        <v>5.3996516353783663E-2</v>
      </c>
      <c r="AF602" s="1">
        <f>(Table2[[#This Row],[Current Week High]]/Table2[[#This Row],[Close Price]])-1</f>
        <v>0.16164769249602151</v>
      </c>
      <c r="AG602" s="1">
        <f>(Table2[[#This Row],[Close Price]]/Table2[[#This Row],[Current Month Low]])-1</f>
        <v>5.3996516353783663E-2</v>
      </c>
      <c r="AH602" s="1">
        <f>(Table2[[#This Row],[Current Month High]]/Table2[[#This Row],[Close Price]])-1</f>
        <v>0.28840739380585134</v>
      </c>
      <c r="AI602">
        <v>60.362345452319701</v>
      </c>
      <c r="AJ602">
        <v>5.3996516353783601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-0.18</v>
      </c>
      <c r="AM602" t="s">
        <v>3181</v>
      </c>
      <c r="AN602">
        <v>-10.92</v>
      </c>
      <c r="AO602" t="s">
        <v>3181</v>
      </c>
      <c r="AP602">
        <v>7.9462274765400007E-2</v>
      </c>
      <c r="AQ602">
        <f>(Table2[[#This Row],[Sharpe Ratio]]-AVERAGE(Table2[Sharpe Ratio]))/_xlfn.STDEV.P(Table2[Sharpe Ratio])</f>
        <v>0.25767338814165713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656</v>
      </c>
      <c r="AT602">
        <f>_xlfn.RANK.AVG(Table2[[#This Row],[6M Return vs Nifty Z-Score]],Table2[6M Return vs Nifty Z-Score])</f>
        <v>704</v>
      </c>
      <c r="AU602">
        <f>_xlfn.RANK.AVG(Table2[[#This Row],[Sharpe Ratio Z-Score]],Table2[Sharpe Ratio Z-Score])</f>
        <v>282</v>
      </c>
      <c r="AV602">
        <f>(Table2[[#This Row],[Rank 1Y]]+Table2[[#This Row],[Rank 6M]]+Table2[[#This Row],[Rank Sharpe]])/3</f>
        <v>547.33333333333337</v>
      </c>
    </row>
    <row r="603" spans="1:48" x14ac:dyDescent="0.3">
      <c r="A603" t="s">
        <v>1981</v>
      </c>
      <c r="B603" t="s">
        <v>1982</v>
      </c>
      <c r="C603" t="s">
        <v>3145</v>
      </c>
      <c r="D603" t="s">
        <v>454</v>
      </c>
      <c r="E603">
        <v>3433.8753930599901</v>
      </c>
      <c r="F603">
        <v>22.27</v>
      </c>
      <c r="G603">
        <v>-33.416765956960901</v>
      </c>
      <c r="H603">
        <f>(Table2[[#This Row],[1Y Return vs Nifty]]-AVERAGE(Table2[1Y Return vs Nifty]))/_xlfn.STDEV.P(Table2[1Y Return vs Nifty])</f>
        <v>-0.97878660551630892</v>
      </c>
      <c r="I603">
        <v>-6.7077909669143896</v>
      </c>
      <c r="J603">
        <f>(Table2[[#This Row],[1M Return vs Nifty]]-AVERAGE(Table2[1M Return vs Nifty]))/_xlfn.STDEV.P(Table2[1M Return vs Nifty])</f>
        <v>-0.62475795099744957</v>
      </c>
      <c r="K603">
        <v>-7.0621556161564802</v>
      </c>
      <c r="L603">
        <f>(Table2[[#This Row],[6M Return vs Nifty]]-AVERAGE(Table2[6M Return vs Nifty]))/_xlfn.STDEV.P(Table2[6M Return vs Nifty])</f>
        <v>-0.4383794745329444</v>
      </c>
      <c r="M603">
        <v>3.70355555277124</v>
      </c>
      <c r="N603">
        <f>(Table2[[#This Row],[1W Return vs Nifty]]-AVERAGE(Table2[1W Return vs Nifty]))/_xlfn.STDEV.P(Table2[1W Return vs Nifty])</f>
        <v>0.50775803712877388</v>
      </c>
      <c r="O603">
        <v>22.83</v>
      </c>
      <c r="P603">
        <v>22.901086804460199</v>
      </c>
      <c r="Q603">
        <v>23.6553544608627</v>
      </c>
      <c r="R603">
        <v>42.938121745873701</v>
      </c>
      <c r="S603" s="1">
        <f>(Table2[[#This Row],[Close Price]]-Table2[[#This Row],[20D EMA]])/Table2[[#This Row],[20D EMA]]</f>
        <v>-2.4529128339903582E-2</v>
      </c>
      <c r="T603" s="1">
        <f>(Table2[[#This Row],[Close Price]]-Table2[[#This Row],[50D EMA]])/Table2[[#This Row],[50D EMA]]</f>
        <v>-2.755706791772387E-2</v>
      </c>
      <c r="U603" s="1">
        <f>(Table2[[#This Row],[Close Price]]-Table2[[#This Row],[200D EMA]])/Table2[[#This Row],[200D EMA]]</f>
        <v>-5.8564096477807637E-2</v>
      </c>
      <c r="V603">
        <v>0.26231771534387499</v>
      </c>
      <c r="W603">
        <v>22.11</v>
      </c>
      <c r="X603">
        <v>23</v>
      </c>
      <c r="Y603">
        <v>22</v>
      </c>
      <c r="Z603">
        <v>23.04</v>
      </c>
      <c r="AA603">
        <v>22</v>
      </c>
      <c r="AB603">
        <v>25.15</v>
      </c>
      <c r="AC603" s="1">
        <f>(Table2[[#This Row],[Close Price]]/Table2[[#This Row],[Day Low]])-1</f>
        <v>7.2365445499773529E-3</v>
      </c>
      <c r="AD603" s="1">
        <f>(Table2[[#This Row],[Day High]]/Table2[[#This Row],[Close Price]])-1</f>
        <v>3.2779524023349715E-2</v>
      </c>
      <c r="AE603" s="1">
        <f>(Table2[[#This Row],[Close Price]]/Table2[[#This Row],[Current Week Low]])-1</f>
        <v>1.2272727272727213E-2</v>
      </c>
      <c r="AF603" s="1">
        <f>(Table2[[#This Row],[Current Week High]]/Table2[[#This Row],[Close Price]])-1</f>
        <v>3.4575662325999179E-2</v>
      </c>
      <c r="AG603" s="1">
        <f>(Table2[[#This Row],[Close Price]]/Table2[[#This Row],[Current Month Low]])-1</f>
        <v>1.2272727272727213E-2</v>
      </c>
      <c r="AH603" s="1">
        <f>(Table2[[#This Row],[Current Month High]]/Table2[[#This Row],[Close Price]])-1</f>
        <v>0.12932195779074984</v>
      </c>
      <c r="AI603">
        <v>102.73911091154</v>
      </c>
      <c r="AJ603">
        <v>33.353293413173603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0.1</v>
      </c>
      <c r="AM603" t="s">
        <v>3180</v>
      </c>
      <c r="AN603">
        <v>2.2000000000000002</v>
      </c>
      <c r="AO603" t="s">
        <v>3180</v>
      </c>
      <c r="AQ603">
        <f>(Table2[[#This Row],[Sharpe Ratio]]-AVERAGE(Table2[Sharpe Ratio]))/_xlfn.STDEV.P(Table2[Sharpe Ratio])</f>
        <v>-0.67957627828303946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649</v>
      </c>
      <c r="AT603">
        <f>_xlfn.RANK.AVG(Table2[[#This Row],[6M Return vs Nifty Z-Score]],Table2[6M Return vs Nifty Z-Score])</f>
        <v>456</v>
      </c>
      <c r="AU603">
        <f>_xlfn.RANK.AVG(Table2[[#This Row],[Sharpe Ratio Z-Score]],Table2[Sharpe Ratio Z-Score])</f>
        <v>538</v>
      </c>
      <c r="AV603">
        <f>(Table2[[#This Row],[Rank 1Y]]+Table2[[#This Row],[Rank 6M]]+Table2[[#This Row],[Rank Sharpe]])/3</f>
        <v>547.66666666666663</v>
      </c>
    </row>
    <row r="604" spans="1:48" x14ac:dyDescent="0.3">
      <c r="A604" t="s">
        <v>1252</v>
      </c>
      <c r="B604" t="s">
        <v>1253</v>
      </c>
      <c r="C604" t="s">
        <v>3140</v>
      </c>
      <c r="D604" t="s">
        <v>817</v>
      </c>
      <c r="E604">
        <v>9112.2164365499993</v>
      </c>
      <c r="F604">
        <v>7065.9</v>
      </c>
      <c r="G604">
        <v>-41.326079778510199</v>
      </c>
      <c r="H604">
        <f>(Table2[[#This Row],[1Y Return vs Nifty]]-AVERAGE(Table2[1Y Return vs Nifty]))/_xlfn.STDEV.P(Table2[1Y Return vs Nifty])</f>
        <v>-1.1298071894209674</v>
      </c>
      <c r="I604">
        <v>-8.5649485934698006</v>
      </c>
      <c r="J604">
        <f>(Table2[[#This Row],[1M Return vs Nifty]]-AVERAGE(Table2[1M Return vs Nifty]))/_xlfn.STDEV.P(Table2[1M Return vs Nifty])</f>
        <v>-0.8301891734031015</v>
      </c>
      <c r="K604">
        <v>-9.0408961637511496</v>
      </c>
      <c r="L604">
        <f>(Table2[[#This Row],[6M Return vs Nifty]]-AVERAGE(Table2[6M Return vs Nifty]))/_xlfn.STDEV.P(Table2[6M Return vs Nifty])</f>
        <v>-0.50499081443695348</v>
      </c>
      <c r="M604">
        <v>-1.5544776815129</v>
      </c>
      <c r="N604">
        <f>(Table2[[#This Row],[1W Return vs Nifty]]-AVERAGE(Table2[1W Return vs Nifty]))/_xlfn.STDEV.P(Table2[1W Return vs Nifty])</f>
        <v>-0.56437267783395584</v>
      </c>
      <c r="O604">
        <v>7300.89</v>
      </c>
      <c r="P604">
        <v>7798.5610045695603</v>
      </c>
      <c r="Q604">
        <v>8067.3781381927001</v>
      </c>
      <c r="R604">
        <v>39.999957335135903</v>
      </c>
      <c r="S604" s="1">
        <f>(Table2[[#This Row],[Close Price]]-Table2[[#This Row],[20D EMA]])/Table2[[#This Row],[20D EMA]]</f>
        <v>-3.2186486852972811E-2</v>
      </c>
      <c r="T604" s="1">
        <f>(Table2[[#This Row],[Close Price]]-Table2[[#This Row],[50D EMA]])/Table2[[#This Row],[50D EMA]]</f>
        <v>-9.3948230210709194E-2</v>
      </c>
      <c r="U604" s="1">
        <f>(Table2[[#This Row],[Close Price]]-Table2[[#This Row],[200D EMA]])/Table2[[#This Row],[200D EMA]]</f>
        <v>-0.12413923347059784</v>
      </c>
      <c r="V604">
        <v>0.55988764360528498</v>
      </c>
      <c r="W604">
        <v>6888</v>
      </c>
      <c r="X604">
        <v>7184.95</v>
      </c>
      <c r="Y604">
        <v>6888</v>
      </c>
      <c r="Z604">
        <v>7184.95</v>
      </c>
      <c r="AA604">
        <v>6888</v>
      </c>
      <c r="AB604">
        <v>7380</v>
      </c>
      <c r="AC604" s="1">
        <f>(Table2[[#This Row],[Close Price]]/Table2[[#This Row],[Day Low]])-1</f>
        <v>2.5827526132404133E-2</v>
      </c>
      <c r="AD604" s="1">
        <f>(Table2[[#This Row],[Day High]]/Table2[[#This Row],[Close Price]])-1</f>
        <v>1.6848526019332288E-2</v>
      </c>
      <c r="AE604" s="1">
        <f>(Table2[[#This Row],[Close Price]]/Table2[[#This Row],[Current Week Low]])-1</f>
        <v>2.5827526132404133E-2</v>
      </c>
      <c r="AF604" s="1">
        <f>(Table2[[#This Row],[Current Week High]]/Table2[[#This Row],[Close Price]])-1</f>
        <v>1.6848526019332288E-2</v>
      </c>
      <c r="AG604" s="1">
        <f>(Table2[[#This Row],[Close Price]]/Table2[[#This Row],[Current Month Low]])-1</f>
        <v>2.5827526132404133E-2</v>
      </c>
      <c r="AH604" s="1">
        <f>(Table2[[#This Row],[Current Month High]]/Table2[[#This Row],[Close Price]])-1</f>
        <v>4.4452935931728499E-2</v>
      </c>
      <c r="AI604">
        <v>52.704538699953297</v>
      </c>
      <c r="AJ604">
        <v>7.2020269450175904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-0.21</v>
      </c>
      <c r="AM604" t="s">
        <v>3181</v>
      </c>
      <c r="AN604">
        <v>1.05</v>
      </c>
      <c r="AO604" t="s">
        <v>3180</v>
      </c>
      <c r="AP604">
        <v>1.5926305560577E-2</v>
      </c>
      <c r="AQ604">
        <f>(Table2[[#This Row],[Sharpe Ratio]]-AVERAGE(Table2[Sharpe Ratio]))/_xlfn.STDEV.P(Table2[Sharpe Ratio])</f>
        <v>-0.49172708043288971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690</v>
      </c>
      <c r="AT604">
        <f>_xlfn.RANK.AVG(Table2[[#This Row],[6M Return vs Nifty Z-Score]],Table2[6M Return vs Nifty Z-Score])</f>
        <v>484</v>
      </c>
      <c r="AU604">
        <f>_xlfn.RANK.AVG(Table2[[#This Row],[Sharpe Ratio Z-Score]],Table2[Sharpe Ratio Z-Score])</f>
        <v>472</v>
      </c>
      <c r="AV604">
        <f>(Table2[[#This Row],[Rank 1Y]]+Table2[[#This Row],[Rank 6M]]+Table2[[#This Row],[Rank Sharpe]])/3</f>
        <v>548.66666666666663</v>
      </c>
    </row>
    <row r="605" spans="1:48" x14ac:dyDescent="0.3">
      <c r="A605" t="s">
        <v>1028</v>
      </c>
      <c r="B605" t="s">
        <v>1029</v>
      </c>
      <c r="C605" t="s">
        <v>3129</v>
      </c>
      <c r="D605" t="s">
        <v>569</v>
      </c>
      <c r="E605">
        <v>13094.3701189</v>
      </c>
      <c r="F605">
        <v>1654.55</v>
      </c>
      <c r="G605">
        <v>-12.5024812949439</v>
      </c>
      <c r="H605">
        <f>(Table2[[#This Row],[1Y Return vs Nifty]]-AVERAGE(Table2[1Y Return vs Nifty]))/_xlfn.STDEV.P(Table2[1Y Return vs Nifty])</f>
        <v>-0.57944886865719003</v>
      </c>
      <c r="I605">
        <v>-3.65138621464062</v>
      </c>
      <c r="J605">
        <f>(Table2[[#This Row],[1M Return vs Nifty]]-AVERAGE(Table2[1M Return vs Nifty]))/_xlfn.STDEV.P(Table2[1M Return vs Nifty])</f>
        <v>-0.28667088964735005</v>
      </c>
      <c r="K605">
        <v>-3.62737944568432</v>
      </c>
      <c r="L605">
        <f>(Table2[[#This Row],[6M Return vs Nifty]]-AVERAGE(Table2[6M Return vs Nifty]))/_xlfn.STDEV.P(Table2[6M Return vs Nifty])</f>
        <v>-0.32275287393407759</v>
      </c>
      <c r="M605">
        <v>6.6120530685289197E-2</v>
      </c>
      <c r="N605">
        <f>(Table2[[#This Row],[1W Return vs Nifty]]-AVERAGE(Table2[1W Return vs Nifty]))/_xlfn.STDEV.P(Table2[1W Return vs Nifty])</f>
        <v>-0.2339272351193058</v>
      </c>
      <c r="O605">
        <v>1690.11</v>
      </c>
      <c r="P605">
        <v>1720.8767367467899</v>
      </c>
      <c r="Q605">
        <v>1682.41872260834</v>
      </c>
      <c r="R605">
        <v>35.710725569305502</v>
      </c>
      <c r="S605" s="1">
        <f>(Table2[[#This Row],[Close Price]]-Table2[[#This Row],[20D EMA]])/Table2[[#This Row],[20D EMA]]</f>
        <v>-2.1040050647590954E-2</v>
      </c>
      <c r="T605" s="1">
        <f>(Table2[[#This Row],[Close Price]]-Table2[[#This Row],[50D EMA]])/Table2[[#This Row],[50D EMA]]</f>
        <v>-3.8542409999786795E-2</v>
      </c>
      <c r="U605" s="1">
        <f>(Table2[[#This Row],[Close Price]]-Table2[[#This Row],[200D EMA]])/Table2[[#This Row],[200D EMA]]</f>
        <v>-1.6564676934368461E-2</v>
      </c>
      <c r="V605">
        <v>0.40509850045286899</v>
      </c>
      <c r="W605">
        <v>1650</v>
      </c>
      <c r="X605">
        <v>1665</v>
      </c>
      <c r="Y605">
        <v>1650</v>
      </c>
      <c r="Z605">
        <v>1668.55</v>
      </c>
      <c r="AA605">
        <v>1650</v>
      </c>
      <c r="AB605">
        <v>1730</v>
      </c>
      <c r="AC605" s="1">
        <f>(Table2[[#This Row],[Close Price]]/Table2[[#This Row],[Day Low]])-1</f>
        <v>2.7575757575757365E-3</v>
      </c>
      <c r="AD605" s="1">
        <f>(Table2[[#This Row],[Day High]]/Table2[[#This Row],[Close Price]])-1</f>
        <v>6.3159167145145911E-3</v>
      </c>
      <c r="AE605" s="1">
        <f>(Table2[[#This Row],[Close Price]]/Table2[[#This Row],[Current Week Low]])-1</f>
        <v>2.7575757575757365E-3</v>
      </c>
      <c r="AF605" s="1">
        <f>(Table2[[#This Row],[Current Week High]]/Table2[[#This Row],[Close Price]])-1</f>
        <v>8.4615152156175544E-3</v>
      </c>
      <c r="AG605" s="1">
        <f>(Table2[[#This Row],[Close Price]]/Table2[[#This Row],[Current Month Low]])-1</f>
        <v>2.7575757575757365E-3</v>
      </c>
      <c r="AH605" s="1">
        <f>(Table2[[#This Row],[Current Month High]]/Table2[[#This Row],[Close Price]])-1</f>
        <v>4.5601523072738903E-2</v>
      </c>
      <c r="AI605">
        <v>19.606539542473801</v>
      </c>
      <c r="AJ605">
        <v>26.591430757459801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-0.03</v>
      </c>
      <c r="AM605" t="s">
        <v>3181</v>
      </c>
      <c r="AN605">
        <v>-1.1599999999999999</v>
      </c>
      <c r="AO605" t="s">
        <v>3181</v>
      </c>
      <c r="AP605">
        <v>-9.7549497256630993E-2</v>
      </c>
      <c r="AQ605">
        <f>(Table2[[#This Row],[Sharpe Ratio]]-AVERAGE(Table2[Sharpe Ratio]))/_xlfn.STDEV.P(Table2[Sharpe Ratio])</f>
        <v>-1.8301629438875904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526</v>
      </c>
      <c r="AT605">
        <f>_xlfn.RANK.AVG(Table2[[#This Row],[6M Return vs Nifty Z-Score]],Table2[6M Return vs Nifty Z-Score])</f>
        <v>415</v>
      </c>
      <c r="AU605">
        <f>_xlfn.RANK.AVG(Table2[[#This Row],[Sharpe Ratio Z-Score]],Table2[Sharpe Ratio Z-Score])</f>
        <v>709</v>
      </c>
      <c r="AV605">
        <f>(Table2[[#This Row],[Rank 1Y]]+Table2[[#This Row],[Rank 6M]]+Table2[[#This Row],[Rank Sharpe]])/3</f>
        <v>550</v>
      </c>
    </row>
    <row r="606" spans="1:48" x14ac:dyDescent="0.3">
      <c r="A606" t="s">
        <v>2024</v>
      </c>
      <c r="B606" t="s">
        <v>2025</v>
      </c>
      <c r="C606" t="s">
        <v>3136</v>
      </c>
      <c r="D606" t="s">
        <v>114</v>
      </c>
      <c r="E606">
        <v>3195.2837279999999</v>
      </c>
      <c r="F606">
        <v>1097.5999999999999</v>
      </c>
      <c r="G606">
        <v>-14.4838188629875</v>
      </c>
      <c r="H606">
        <f>(Table2[[#This Row],[1Y Return vs Nifty]]-AVERAGE(Table2[1Y Return vs Nifty]))/_xlfn.STDEV.P(Table2[1Y Return vs Nifty])</f>
        <v>-0.61728056470431525</v>
      </c>
      <c r="I606">
        <v>1.4802831042258899</v>
      </c>
      <c r="J606">
        <f>(Table2[[#This Row],[1M Return vs Nifty]]-AVERAGE(Table2[1M Return vs Nifty]))/_xlfn.STDEV.P(Table2[1M Return vs Nifty])</f>
        <v>0.28097349663537402</v>
      </c>
      <c r="K606">
        <v>-18.085615062692799</v>
      </c>
      <c r="L606">
        <f>(Table2[[#This Row],[6M Return vs Nifty]]-AVERAGE(Table2[6M Return vs Nifty]))/_xlfn.STDEV.P(Table2[6M Return vs Nifty])</f>
        <v>-0.80946774328241777</v>
      </c>
      <c r="M606">
        <v>4.1573897957512296</v>
      </c>
      <c r="N606">
        <f>(Table2[[#This Row],[1W Return vs Nifty]]-AVERAGE(Table2[1W Return vs Nifty]))/_xlfn.STDEV.P(Table2[1W Return vs Nifty])</f>
        <v>0.60029637032684269</v>
      </c>
      <c r="O606">
        <v>1052.73</v>
      </c>
      <c r="P606">
        <v>1076.94280610497</v>
      </c>
      <c r="Q606">
        <v>1109.3849591992901</v>
      </c>
      <c r="R606">
        <v>68.190137531321</v>
      </c>
      <c r="S606" s="1">
        <f>(Table2[[#This Row],[Close Price]]-Table2[[#This Row],[20D EMA]])/Table2[[#This Row],[20D EMA]]</f>
        <v>4.2622514794866576E-2</v>
      </c>
      <c r="T606" s="1">
        <f>(Table2[[#This Row],[Close Price]]-Table2[[#This Row],[50D EMA]])/Table2[[#This Row],[50D EMA]]</f>
        <v>1.9181328644314665E-2</v>
      </c>
      <c r="U606" s="1">
        <f>(Table2[[#This Row],[Close Price]]-Table2[[#This Row],[200D EMA]])/Table2[[#This Row],[200D EMA]]</f>
        <v>-1.0622966447819931E-2</v>
      </c>
      <c r="V606">
        <v>0.65420897181150395</v>
      </c>
      <c r="W606">
        <v>1072.55</v>
      </c>
      <c r="X606">
        <v>1117</v>
      </c>
      <c r="Y606">
        <v>1017</v>
      </c>
      <c r="Z606">
        <v>1117</v>
      </c>
      <c r="AA606">
        <v>1013.95</v>
      </c>
      <c r="AB606">
        <v>1117</v>
      </c>
      <c r="AC606" s="1">
        <f>(Table2[[#This Row],[Close Price]]/Table2[[#This Row],[Day Low]])-1</f>
        <v>2.3355554519602695E-2</v>
      </c>
      <c r="AD606" s="1">
        <f>(Table2[[#This Row],[Day High]]/Table2[[#This Row],[Close Price]])-1</f>
        <v>1.7674927113702665E-2</v>
      </c>
      <c r="AE606" s="1">
        <f>(Table2[[#This Row],[Close Price]]/Table2[[#This Row],[Current Week Low]])-1</f>
        <v>7.9252704031465004E-2</v>
      </c>
      <c r="AF606" s="1">
        <f>(Table2[[#This Row],[Current Week High]]/Table2[[#This Row],[Close Price]])-1</f>
        <v>1.7674927113702665E-2</v>
      </c>
      <c r="AG606" s="1">
        <f>(Table2[[#This Row],[Close Price]]/Table2[[#This Row],[Current Month Low]])-1</f>
        <v>8.2499137038315462E-2</v>
      </c>
      <c r="AH606" s="1">
        <f>(Table2[[#This Row],[Current Month High]]/Table2[[#This Row],[Close Price]])-1</f>
        <v>1.7674927113702665E-2</v>
      </c>
      <c r="AI606">
        <v>23.8155976676385</v>
      </c>
      <c r="AJ606">
        <v>14.9319371727748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0.05</v>
      </c>
      <c r="AM606" t="s">
        <v>3180</v>
      </c>
      <c r="AN606">
        <v>11.21</v>
      </c>
      <c r="AO606" t="s">
        <v>3180</v>
      </c>
      <c r="AP606">
        <v>5.8628589935760004E-3</v>
      </c>
      <c r="AQ606">
        <f>(Table2[[#This Row],[Sharpe Ratio]]-AVERAGE(Table2[Sharpe Ratio]))/_xlfn.STDEV.P(Table2[Sharpe Ratio])</f>
        <v>-0.61042443670479163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543</v>
      </c>
      <c r="AT606">
        <f>_xlfn.RANK.AVG(Table2[[#This Row],[6M Return vs Nifty Z-Score]],Table2[6M Return vs Nifty Z-Score])</f>
        <v>609</v>
      </c>
      <c r="AU606">
        <f>_xlfn.RANK.AVG(Table2[[#This Row],[Sharpe Ratio Z-Score]],Table2[Sharpe Ratio Z-Score])</f>
        <v>498</v>
      </c>
      <c r="AV606">
        <f>(Table2[[#This Row],[Rank 1Y]]+Table2[[#This Row],[Rank 6M]]+Table2[[#This Row],[Rank Sharpe]])/3</f>
        <v>550</v>
      </c>
    </row>
    <row r="607" spans="1:48" x14ac:dyDescent="0.3">
      <c r="A607" t="s">
        <v>640</v>
      </c>
      <c r="B607" t="s">
        <v>641</v>
      </c>
      <c r="C607" t="s">
        <v>3129</v>
      </c>
      <c r="D607" t="s">
        <v>54</v>
      </c>
      <c r="E607">
        <v>27945.275224950001</v>
      </c>
      <c r="F607">
        <v>361.65</v>
      </c>
      <c r="G607">
        <v>-30.750408584353298</v>
      </c>
      <c r="H607">
        <f>(Table2[[#This Row],[1Y Return vs Nifty]]-AVERAGE(Table2[1Y Return vs Nifty]))/_xlfn.STDEV.P(Table2[1Y Return vs Nifty])</f>
        <v>-0.92787512869355548</v>
      </c>
      <c r="I607">
        <v>-1.1810801750167701</v>
      </c>
      <c r="J607">
        <f>(Table2[[#This Row],[1M Return vs Nifty]]-AVERAGE(Table2[1M Return vs Nifty]))/_xlfn.STDEV.P(Table2[1M Return vs Nifty])</f>
        <v>-1.3415683853513174E-2</v>
      </c>
      <c r="K607">
        <v>-29.101777806971999</v>
      </c>
      <c r="L607">
        <f>(Table2[[#This Row],[6M Return vs Nifty]]-AVERAGE(Table2[6M Return vs Nifty]))/_xlfn.STDEV.P(Table2[6M Return vs Nifty])</f>
        <v>-1.1803103794678755</v>
      </c>
      <c r="M607">
        <v>-2.8314945974059</v>
      </c>
      <c r="N607">
        <f>(Table2[[#This Row],[1W Return vs Nifty]]-AVERAGE(Table2[1W Return vs Nifty]))/_xlfn.STDEV.P(Table2[1W Return vs Nifty])</f>
        <v>-0.82476073512668679</v>
      </c>
      <c r="O607">
        <v>367.86</v>
      </c>
      <c r="P607">
        <v>376.66522431043398</v>
      </c>
      <c r="Q607">
        <v>402.55318350781198</v>
      </c>
      <c r="R607">
        <v>45.456989119013002</v>
      </c>
      <c r="S607" s="1">
        <f>(Table2[[#This Row],[Close Price]]-Table2[[#This Row],[20D EMA]])/Table2[[#This Row],[20D EMA]]</f>
        <v>-1.6881422280215396E-2</v>
      </c>
      <c r="T607" s="1">
        <f>(Table2[[#This Row],[Close Price]]-Table2[[#This Row],[50D EMA]])/Table2[[#This Row],[50D EMA]]</f>
        <v>-3.986358002101887E-2</v>
      </c>
      <c r="U607" s="1">
        <f>(Table2[[#This Row],[Close Price]]-Table2[[#This Row],[200D EMA]])/Table2[[#This Row],[200D EMA]]</f>
        <v>-0.10160939022115131</v>
      </c>
      <c r="V607">
        <v>1.9773082019372099</v>
      </c>
      <c r="W607">
        <v>359.55</v>
      </c>
      <c r="X607">
        <v>371.9</v>
      </c>
      <c r="Y607">
        <v>340.05</v>
      </c>
      <c r="Z607">
        <v>371.9</v>
      </c>
      <c r="AA607">
        <v>340.05</v>
      </c>
      <c r="AB607">
        <v>383.7</v>
      </c>
      <c r="AC607" s="1">
        <f>(Table2[[#This Row],[Close Price]]/Table2[[#This Row],[Day Low]])-1</f>
        <v>5.8406341259906736E-3</v>
      </c>
      <c r="AD607" s="1">
        <f>(Table2[[#This Row],[Day High]]/Table2[[#This Row],[Close Price]])-1</f>
        <v>2.8342319922577186E-2</v>
      </c>
      <c r="AE607" s="1">
        <f>(Table2[[#This Row],[Close Price]]/Table2[[#This Row],[Current Week Low]])-1</f>
        <v>6.3520070577856025E-2</v>
      </c>
      <c r="AF607" s="1">
        <f>(Table2[[#This Row],[Current Week High]]/Table2[[#This Row],[Close Price]])-1</f>
        <v>2.8342319922577186E-2</v>
      </c>
      <c r="AG607" s="1">
        <f>(Table2[[#This Row],[Close Price]]/Table2[[#This Row],[Current Month Low]])-1</f>
        <v>6.3520070577856025E-2</v>
      </c>
      <c r="AH607" s="1">
        <f>(Table2[[#This Row],[Current Month High]]/Table2[[#This Row],[Close Price]])-1</f>
        <v>6.0970551638324322E-2</v>
      </c>
      <c r="AI607">
        <v>43.702474768422498</v>
      </c>
      <c r="AJ607">
        <v>33.919644510275802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-0.12</v>
      </c>
      <c r="AM607" t="s">
        <v>3181</v>
      </c>
      <c r="AN607">
        <v>21.75</v>
      </c>
      <c r="AO607" t="s">
        <v>3180</v>
      </c>
      <c r="AP607">
        <v>6.6371807464099E-2</v>
      </c>
      <c r="AQ607">
        <f>(Table2[[#This Row],[Sharpe Ratio]]-AVERAGE(Table2[Sharpe Ratio]))/_xlfn.STDEV.P(Table2[Sharpe Ratio])</f>
        <v>0.10327262189490438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636</v>
      </c>
      <c r="AT607">
        <f>_xlfn.RANK.AVG(Table2[[#This Row],[6M Return vs Nifty Z-Score]],Table2[6M Return vs Nifty Z-Score])</f>
        <v>698</v>
      </c>
      <c r="AU607">
        <f>_xlfn.RANK.AVG(Table2[[#This Row],[Sharpe Ratio Z-Score]],Table2[Sharpe Ratio Z-Score])</f>
        <v>317</v>
      </c>
      <c r="AV607">
        <f>(Table2[[#This Row],[Rank 1Y]]+Table2[[#This Row],[Rank 6M]]+Table2[[#This Row],[Rank Sharpe]])/3</f>
        <v>550.33333333333337</v>
      </c>
    </row>
    <row r="608" spans="1:48" x14ac:dyDescent="0.3">
      <c r="A608" t="s">
        <v>60</v>
      </c>
      <c r="B608" t="s">
        <v>61</v>
      </c>
      <c r="C608" t="s">
        <v>3135</v>
      </c>
      <c r="D608" t="s">
        <v>62</v>
      </c>
      <c r="E608">
        <v>350341.93223394</v>
      </c>
      <c r="F608">
        <v>11143.1</v>
      </c>
      <c r="G608">
        <v>-15.4962915502133</v>
      </c>
      <c r="H608">
        <f>(Table2[[#This Row],[1Y Return vs Nifty]]-AVERAGE(Table2[1Y Return vs Nifty]))/_xlfn.STDEV.P(Table2[1Y Return vs Nifty])</f>
        <v>-0.63661273685757636</v>
      </c>
      <c r="I608">
        <v>-6.4494363859289603</v>
      </c>
      <c r="J608">
        <f>(Table2[[#This Row],[1M Return vs Nifty]]-AVERAGE(Table2[1M Return vs Nifty]))/_xlfn.STDEV.P(Table2[1M Return vs Nifty])</f>
        <v>-0.5961798181416097</v>
      </c>
      <c r="K608">
        <v>-20.367447256387699</v>
      </c>
      <c r="L608">
        <f>(Table2[[#This Row],[6M Return vs Nifty]]-AVERAGE(Table2[6M Return vs Nifty]))/_xlfn.STDEV.P(Table2[6M Return vs Nifty])</f>
        <v>-0.8862822099606722</v>
      </c>
      <c r="M608">
        <v>4.7379349298506197</v>
      </c>
      <c r="N608">
        <f>(Table2[[#This Row],[1W Return vs Nifty]]-AVERAGE(Table2[1W Return vs Nifty]))/_xlfn.STDEV.P(Table2[1W Return vs Nifty])</f>
        <v>0.7186714816958093</v>
      </c>
      <c r="O608">
        <v>11545.26</v>
      </c>
      <c r="P608">
        <v>11958.460283488301</v>
      </c>
      <c r="Q608">
        <v>11895.588498256</v>
      </c>
      <c r="R608">
        <v>35.130659541621398</v>
      </c>
      <c r="S608" s="1">
        <f>(Table2[[#This Row],[Close Price]]-Table2[[#This Row],[20D EMA]])/Table2[[#This Row],[20D EMA]]</f>
        <v>-3.483334286105292E-2</v>
      </c>
      <c r="T608" s="1">
        <f>(Table2[[#This Row],[Close Price]]-Table2[[#This Row],[50D EMA]])/Table2[[#This Row],[50D EMA]]</f>
        <v>-6.818271451000367E-2</v>
      </c>
      <c r="U608" s="1">
        <f>(Table2[[#This Row],[Close Price]]-Table2[[#This Row],[200D EMA]])/Table2[[#This Row],[200D EMA]]</f>
        <v>-6.3257778155853428E-2</v>
      </c>
      <c r="V608">
        <v>1.26299182465864</v>
      </c>
      <c r="W608">
        <v>11107.25</v>
      </c>
      <c r="X608">
        <v>11516.9</v>
      </c>
      <c r="Y608">
        <v>11107.25</v>
      </c>
      <c r="Z608">
        <v>11518.15</v>
      </c>
      <c r="AA608">
        <v>10860</v>
      </c>
      <c r="AB608">
        <v>11518.15</v>
      </c>
      <c r="AC608" s="1">
        <f>(Table2[[#This Row],[Close Price]]/Table2[[#This Row],[Day Low]])-1</f>
        <v>3.2276215985054257E-3</v>
      </c>
      <c r="AD608" s="1">
        <f>(Table2[[#This Row],[Day High]]/Table2[[#This Row],[Close Price]])-1</f>
        <v>3.3545422727966123E-2</v>
      </c>
      <c r="AE608" s="1">
        <f>(Table2[[#This Row],[Close Price]]/Table2[[#This Row],[Current Week Low]])-1</f>
        <v>3.2276215985054257E-3</v>
      </c>
      <c r="AF608" s="1">
        <f>(Table2[[#This Row],[Current Week High]]/Table2[[#This Row],[Close Price]])-1</f>
        <v>3.3657599770261282E-2</v>
      </c>
      <c r="AG608" s="1">
        <f>(Table2[[#This Row],[Close Price]]/Table2[[#This Row],[Current Month Low]])-1</f>
        <v>2.6068139963167702E-2</v>
      </c>
      <c r="AH608" s="1">
        <f>(Table2[[#This Row],[Current Month High]]/Table2[[#This Row],[Close Price]])-1</f>
        <v>3.3657599770261282E-2</v>
      </c>
      <c r="AI608">
        <v>22.766555087901899</v>
      </c>
      <c r="AJ608">
        <v>14.433153789672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0.01</v>
      </c>
      <c r="AM608" t="s">
        <v>3180</v>
      </c>
      <c r="AN608">
        <v>-3.13</v>
      </c>
      <c r="AO608" t="s">
        <v>3181</v>
      </c>
      <c r="AP608">
        <v>1.9282961937437001E-2</v>
      </c>
      <c r="AQ608">
        <f>(Table2[[#This Row],[Sharpe Ratio]]-AVERAGE(Table2[Sharpe Ratio]))/_xlfn.STDEV.P(Table2[Sharpe Ratio])</f>
        <v>-0.45213565067829842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555</v>
      </c>
      <c r="AT608">
        <f>_xlfn.RANK.AVG(Table2[[#This Row],[6M Return vs Nifty Z-Score]],Table2[6M Return vs Nifty Z-Score])</f>
        <v>640</v>
      </c>
      <c r="AU608">
        <f>_xlfn.RANK.AVG(Table2[[#This Row],[Sharpe Ratio Z-Score]],Table2[Sharpe Ratio Z-Score])</f>
        <v>458</v>
      </c>
      <c r="AV608">
        <f>(Table2[[#This Row],[Rank 1Y]]+Table2[[#This Row],[Rank 6M]]+Table2[[#This Row],[Rank Sharpe]])/3</f>
        <v>551</v>
      </c>
    </row>
    <row r="609" spans="1:48" x14ac:dyDescent="0.3">
      <c r="A609" t="s">
        <v>1061</v>
      </c>
      <c r="B609" t="s">
        <v>1062</v>
      </c>
      <c r="C609" t="s">
        <v>3137</v>
      </c>
      <c r="D609" t="s">
        <v>75</v>
      </c>
      <c r="E609">
        <v>12195.096844185</v>
      </c>
      <c r="F609">
        <v>341.45</v>
      </c>
      <c r="G609">
        <v>-24.4682666237745</v>
      </c>
      <c r="H609">
        <f>(Table2[[#This Row],[1Y Return vs Nifty]]-AVERAGE(Table2[1Y Return vs Nifty]))/_xlfn.STDEV.P(Table2[1Y Return vs Nifty])</f>
        <v>-0.80792379429667038</v>
      </c>
      <c r="I609">
        <v>0.5708329741207</v>
      </c>
      <c r="J609">
        <f>(Table2[[#This Row],[1M Return vs Nifty]]-AVERAGE(Table2[1M Return vs Nifty]))/_xlfn.STDEV.P(Table2[1M Return vs Nifty])</f>
        <v>0.18037382255654366</v>
      </c>
      <c r="K609">
        <v>2.0158535173363998</v>
      </c>
      <c r="L609">
        <f>(Table2[[#This Row],[6M Return vs Nifty]]-AVERAGE(Table2[6M Return vs Nifty]))/_xlfn.STDEV.P(Table2[6M Return vs Nifty])</f>
        <v>-0.1327818797508207</v>
      </c>
      <c r="M609">
        <v>-1.9911768025848899</v>
      </c>
      <c r="N609">
        <f>(Table2[[#This Row],[1W Return vs Nifty]]-AVERAGE(Table2[1W Return vs Nifty]))/_xlfn.STDEV.P(Table2[1W Return vs Nifty])</f>
        <v>-0.65341710186796487</v>
      </c>
      <c r="O609">
        <v>349.61</v>
      </c>
      <c r="P609">
        <v>349.66556972617201</v>
      </c>
      <c r="Q609">
        <v>345.88068650347702</v>
      </c>
      <c r="R609">
        <v>36.250275840968598</v>
      </c>
      <c r="S609" s="1">
        <f>(Table2[[#This Row],[Close Price]]-Table2[[#This Row],[20D EMA]])/Table2[[#This Row],[20D EMA]]</f>
        <v>-2.3340293469866494E-2</v>
      </c>
      <c r="T609" s="1">
        <f>(Table2[[#This Row],[Close Price]]-Table2[[#This Row],[50D EMA]])/Table2[[#This Row],[50D EMA]]</f>
        <v>-2.3495506671147942E-2</v>
      </c>
      <c r="U609" s="1">
        <f>(Table2[[#This Row],[Close Price]]-Table2[[#This Row],[200D EMA]])/Table2[[#This Row],[200D EMA]]</f>
        <v>-1.2809869635298338E-2</v>
      </c>
      <c r="V609">
        <v>0.26905108512290299</v>
      </c>
      <c r="W609">
        <v>338.35</v>
      </c>
      <c r="X609">
        <v>346.7</v>
      </c>
      <c r="Y609">
        <v>338.35</v>
      </c>
      <c r="Z609">
        <v>350.75</v>
      </c>
      <c r="AA609">
        <v>338.35</v>
      </c>
      <c r="AB609">
        <v>362.65</v>
      </c>
      <c r="AC609" s="1">
        <f>(Table2[[#This Row],[Close Price]]/Table2[[#This Row],[Day Low]])-1</f>
        <v>9.1621102408747657E-3</v>
      </c>
      <c r="AD609" s="1">
        <f>(Table2[[#This Row],[Day High]]/Table2[[#This Row],[Close Price]])-1</f>
        <v>1.5375604041587332E-2</v>
      </c>
      <c r="AE609" s="1">
        <f>(Table2[[#This Row],[Close Price]]/Table2[[#This Row],[Current Week Low]])-1</f>
        <v>9.1621102408747657E-3</v>
      </c>
      <c r="AF609" s="1">
        <f>(Table2[[#This Row],[Current Week High]]/Table2[[#This Row],[Close Price]])-1</f>
        <v>2.7236784302240524E-2</v>
      </c>
      <c r="AG609" s="1">
        <f>(Table2[[#This Row],[Close Price]]/Table2[[#This Row],[Current Month Low]])-1</f>
        <v>9.1621102408747657E-3</v>
      </c>
      <c r="AH609" s="1">
        <f>(Table2[[#This Row],[Current Month High]]/Table2[[#This Row],[Close Price]])-1</f>
        <v>6.2088153463171647E-2</v>
      </c>
      <c r="AI609">
        <v>16.5617220676526</v>
      </c>
      <c r="AJ609">
        <v>17.215928595949102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0.1</v>
      </c>
      <c r="AM609" t="s">
        <v>3180</v>
      </c>
      <c r="AN609">
        <v>2.99</v>
      </c>
      <c r="AO609" t="s">
        <v>3180</v>
      </c>
      <c r="AP609">
        <v>-9.1765225905150002E-2</v>
      </c>
      <c r="AQ609">
        <f>(Table2[[#This Row],[Sharpe Ratio]]-AVERAGE(Table2[Sharpe Ratio]))/_xlfn.STDEV.P(Table2[Sharpe Ratio])</f>
        <v>-1.761938035769983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603</v>
      </c>
      <c r="AT609">
        <f>_xlfn.RANK.AVG(Table2[[#This Row],[6M Return vs Nifty Z-Score]],Table2[6M Return vs Nifty Z-Score])</f>
        <v>352</v>
      </c>
      <c r="AU609">
        <f>_xlfn.RANK.AVG(Table2[[#This Row],[Sharpe Ratio Z-Score]],Table2[Sharpe Ratio Z-Score])</f>
        <v>704</v>
      </c>
      <c r="AV609">
        <f>(Table2[[#This Row],[Rank 1Y]]+Table2[[#This Row],[Rank 6M]]+Table2[[#This Row],[Rank Sharpe]])/3</f>
        <v>553</v>
      </c>
    </row>
    <row r="610" spans="1:48" x14ac:dyDescent="0.3">
      <c r="A610" t="s">
        <v>1434</v>
      </c>
      <c r="B610" t="s">
        <v>1435</v>
      </c>
      <c r="C610" t="s">
        <v>3143</v>
      </c>
      <c r="D610" t="s">
        <v>477</v>
      </c>
      <c r="E610">
        <v>7187.8984379699996</v>
      </c>
      <c r="F610">
        <v>259.89999999999998</v>
      </c>
      <c r="G610">
        <v>-28.0840087013488</v>
      </c>
      <c r="H610">
        <f>(Table2[[#This Row],[1Y Return vs Nifty]]-AVERAGE(Table2[1Y Return vs Nifty]))/_xlfn.STDEV.P(Table2[1Y Return vs Nifty])</f>
        <v>-0.87696284017650017</v>
      </c>
      <c r="I610">
        <v>-0.90526601053947797</v>
      </c>
      <c r="J610">
        <f>(Table2[[#This Row],[1M Return vs Nifty]]-AVERAGE(Table2[1M Return vs Nifty]))/_xlfn.STDEV.P(Table2[1M Return vs Nifty])</f>
        <v>1.7093757108940916E-2</v>
      </c>
      <c r="K610">
        <v>3.1838721069246199</v>
      </c>
      <c r="L610">
        <f>(Table2[[#This Row],[6M Return vs Nifty]]-AVERAGE(Table2[6M Return vs Nifty]))/_xlfn.STDEV.P(Table2[6M Return vs Nifty])</f>
        <v>-9.3462281544861428E-2</v>
      </c>
      <c r="M610">
        <v>-2.76645371361963E-2</v>
      </c>
      <c r="N610">
        <f>(Table2[[#This Row],[1W Return vs Nifty]]-AVERAGE(Table2[1W Return vs Nifty]))/_xlfn.STDEV.P(Table2[1W Return vs Nifty])</f>
        <v>-0.25305032684125583</v>
      </c>
      <c r="O610">
        <v>269.29000000000002</v>
      </c>
      <c r="P610">
        <v>274.20242055805699</v>
      </c>
      <c r="Q610">
        <v>270.00290842258102</v>
      </c>
      <c r="R610">
        <v>39.5644752998382</v>
      </c>
      <c r="S610" s="1">
        <f>(Table2[[#This Row],[Close Price]]-Table2[[#This Row],[20D EMA]])/Table2[[#This Row],[20D EMA]]</f>
        <v>-3.4869471573396871E-2</v>
      </c>
      <c r="T610" s="1">
        <f>(Table2[[#This Row],[Close Price]]-Table2[[#This Row],[50D EMA]])/Table2[[#This Row],[50D EMA]]</f>
        <v>-5.2160081333157859E-2</v>
      </c>
      <c r="U610" s="1">
        <f>(Table2[[#This Row],[Close Price]]-Table2[[#This Row],[200D EMA]])/Table2[[#This Row],[200D EMA]]</f>
        <v>-3.741777628102063E-2</v>
      </c>
      <c r="V610">
        <v>0.52253012723151004</v>
      </c>
      <c r="W610">
        <v>258.3</v>
      </c>
      <c r="X610">
        <v>266.8</v>
      </c>
      <c r="Y610">
        <v>258.3</v>
      </c>
      <c r="Z610">
        <v>268.3</v>
      </c>
      <c r="AA610">
        <v>258.3</v>
      </c>
      <c r="AB610">
        <v>284</v>
      </c>
      <c r="AC610" s="1">
        <f>(Table2[[#This Row],[Close Price]]/Table2[[#This Row],[Day Low]])-1</f>
        <v>6.194347657762167E-3</v>
      </c>
      <c r="AD610" s="1">
        <f>(Table2[[#This Row],[Day High]]/Table2[[#This Row],[Close Price]])-1</f>
        <v>2.6548672566371723E-2</v>
      </c>
      <c r="AE610" s="1">
        <f>(Table2[[#This Row],[Close Price]]/Table2[[#This Row],[Current Week Low]])-1</f>
        <v>6.194347657762167E-3</v>
      </c>
      <c r="AF610" s="1">
        <f>(Table2[[#This Row],[Current Week High]]/Table2[[#This Row],[Close Price]])-1</f>
        <v>3.2320123124278677E-2</v>
      </c>
      <c r="AG610" s="1">
        <f>(Table2[[#This Row],[Close Price]]/Table2[[#This Row],[Current Month Low]])-1</f>
        <v>6.194347657762167E-3</v>
      </c>
      <c r="AH610" s="1">
        <f>(Table2[[#This Row],[Current Month High]]/Table2[[#This Row],[Close Price]])-1</f>
        <v>9.2727972297037331E-2</v>
      </c>
      <c r="AI610">
        <v>25.240477106579402</v>
      </c>
      <c r="AJ610">
        <v>18.136363636363601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0.01</v>
      </c>
      <c r="AM610" t="s">
        <v>3180</v>
      </c>
      <c r="AN610">
        <v>6.23</v>
      </c>
      <c r="AO610" t="s">
        <v>3180</v>
      </c>
      <c r="AP610">
        <v>-8.8337038555535999E-2</v>
      </c>
      <c r="AQ610">
        <f>(Table2[[#This Row],[Sharpe Ratio]]-AVERAGE(Table2[Sharpe Ratio]))/_xlfn.STDEV.P(Table2[Sharpe Ratio])</f>
        <v>-1.7215029052712254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621</v>
      </c>
      <c r="AT610">
        <f>_xlfn.RANK.AVG(Table2[[#This Row],[6M Return vs Nifty Z-Score]],Table2[6M Return vs Nifty Z-Score])</f>
        <v>337</v>
      </c>
      <c r="AU610">
        <f>_xlfn.RANK.AVG(Table2[[#This Row],[Sharpe Ratio Z-Score]],Table2[Sharpe Ratio Z-Score])</f>
        <v>702</v>
      </c>
      <c r="AV610">
        <f>(Table2[[#This Row],[Rank 1Y]]+Table2[[#This Row],[Rank 6M]]+Table2[[#This Row],[Rank Sharpe]])/3</f>
        <v>553.33333333333337</v>
      </c>
    </row>
    <row r="611" spans="1:48" x14ac:dyDescent="0.3">
      <c r="A611" t="s">
        <v>216</v>
      </c>
      <c r="B611" t="s">
        <v>217</v>
      </c>
      <c r="C611" t="s">
        <v>3134</v>
      </c>
      <c r="D611" t="s">
        <v>218</v>
      </c>
      <c r="E611">
        <v>111004.52253401</v>
      </c>
      <c r="F611">
        <v>924.05</v>
      </c>
      <c r="G611">
        <v>-2.0625846787053499</v>
      </c>
      <c r="H611">
        <f>(Table2[[#This Row],[1Y Return vs Nifty]]-AVERAGE(Table2[1Y Return vs Nifty]))/_xlfn.STDEV.P(Table2[1Y Return vs Nifty])</f>
        <v>-0.380109290223346</v>
      </c>
      <c r="I611">
        <v>-5.6511469218238402</v>
      </c>
      <c r="J611">
        <f>(Table2[[#This Row],[1M Return vs Nifty]]-AVERAGE(Table2[1M Return vs Nifty]))/_xlfn.STDEV.P(Table2[1M Return vs Nifty])</f>
        <v>-0.50787628477441937</v>
      </c>
      <c r="K611">
        <v>-15.0499348769038</v>
      </c>
      <c r="L611">
        <f>(Table2[[#This Row],[6M Return vs Nifty]]-AVERAGE(Table2[6M Return vs Nifty]))/_xlfn.STDEV.P(Table2[6M Return vs Nifty])</f>
        <v>-0.70727611187259953</v>
      </c>
      <c r="M611">
        <v>-5.1035622913181102</v>
      </c>
      <c r="N611">
        <f>(Table2[[#This Row],[1W Return vs Nifty]]-AVERAGE(Table2[1W Return vs Nifty]))/_xlfn.STDEV.P(Table2[1W Return vs Nifty])</f>
        <v>-1.2880430029591881</v>
      </c>
      <c r="O611">
        <v>970.99</v>
      </c>
      <c r="P611">
        <v>993.63601465318595</v>
      </c>
      <c r="Q611">
        <v>1032.0888520994099</v>
      </c>
      <c r="R611">
        <v>41.230849013668198</v>
      </c>
      <c r="S611" s="1">
        <f>(Table2[[#This Row],[Close Price]]-Table2[[#This Row],[20D EMA]])/Table2[[#This Row],[20D EMA]]</f>
        <v>-4.8342413413114509E-2</v>
      </c>
      <c r="T611" s="1">
        <f>(Table2[[#This Row],[Close Price]]-Table2[[#This Row],[50D EMA]])/Table2[[#This Row],[50D EMA]]</f>
        <v>-7.0031695336117597E-2</v>
      </c>
      <c r="U611" s="1">
        <f>(Table2[[#This Row],[Close Price]]-Table2[[#This Row],[200D EMA]])/Table2[[#This Row],[200D EMA]]</f>
        <v>-0.10467979755778212</v>
      </c>
      <c r="V611">
        <v>1.2156170495612</v>
      </c>
      <c r="W611">
        <v>901.55</v>
      </c>
      <c r="X611">
        <v>937.95</v>
      </c>
      <c r="Y611">
        <v>897</v>
      </c>
      <c r="Z611">
        <v>937.95</v>
      </c>
      <c r="AA611">
        <v>897</v>
      </c>
      <c r="AB611">
        <v>1090.95</v>
      </c>
      <c r="AC611" s="1">
        <f>(Table2[[#This Row],[Close Price]]/Table2[[#This Row],[Day Low]])-1</f>
        <v>2.4957018468193759E-2</v>
      </c>
      <c r="AD611" s="1">
        <f>(Table2[[#This Row],[Day High]]/Table2[[#This Row],[Close Price]])-1</f>
        <v>1.504247605649045E-2</v>
      </c>
      <c r="AE611" s="1">
        <f>(Table2[[#This Row],[Close Price]]/Table2[[#This Row],[Current Week Low]])-1</f>
        <v>3.0156075808249749E-2</v>
      </c>
      <c r="AF611" s="1">
        <f>(Table2[[#This Row],[Current Week High]]/Table2[[#This Row],[Close Price]])-1</f>
        <v>1.504247605649045E-2</v>
      </c>
      <c r="AG611" s="1">
        <f>(Table2[[#This Row],[Close Price]]/Table2[[#This Row],[Current Month Low]])-1</f>
        <v>3.0156075808249749E-2</v>
      </c>
      <c r="AH611" s="1">
        <f>(Table2[[#This Row],[Current Month High]]/Table2[[#This Row],[Close Price]])-1</f>
        <v>0.18061793193009046</v>
      </c>
      <c r="AI611">
        <v>45.879551972295801</v>
      </c>
      <c r="AJ611">
        <v>28.3402777777777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0.02</v>
      </c>
      <c r="AM611" t="s">
        <v>3180</v>
      </c>
      <c r="AN611">
        <v>0.51</v>
      </c>
      <c r="AO611" t="s">
        <v>3180</v>
      </c>
      <c r="AP611">
        <v>-4.1465885864908E-2</v>
      </c>
      <c r="AQ611">
        <f>(Table2[[#This Row],[Sharpe Ratio]]-AVERAGE(Table2[Sharpe Ratio]))/_xlfn.STDEV.P(Table2[Sharpe Ratio])</f>
        <v>-1.1686622981538415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443</v>
      </c>
      <c r="AT611">
        <f>_xlfn.RANK.AVG(Table2[[#This Row],[6M Return vs Nifty Z-Score]],Table2[6M Return vs Nifty Z-Score])</f>
        <v>569</v>
      </c>
      <c r="AU611">
        <f>_xlfn.RANK.AVG(Table2[[#This Row],[Sharpe Ratio Z-Score]],Table2[Sharpe Ratio Z-Score])</f>
        <v>651</v>
      </c>
      <c r="AV611">
        <f>(Table2[[#This Row],[Rank 1Y]]+Table2[[#This Row],[Rank 6M]]+Table2[[#This Row],[Rank Sharpe]])/3</f>
        <v>554.33333333333337</v>
      </c>
    </row>
    <row r="612" spans="1:48" x14ac:dyDescent="0.3">
      <c r="A612" t="s">
        <v>1643</v>
      </c>
      <c r="B612" t="s">
        <v>1644</v>
      </c>
      <c r="C612" t="s">
        <v>3131</v>
      </c>
      <c r="D612" t="s">
        <v>37</v>
      </c>
      <c r="E612">
        <v>5480.4988094999999</v>
      </c>
      <c r="F612">
        <v>323.25</v>
      </c>
      <c r="G612">
        <v>-11.421835550180401</v>
      </c>
      <c r="H612">
        <f>(Table2[[#This Row],[1Y Return vs Nifty]]-AVERAGE(Table2[1Y Return vs Nifty]))/_xlfn.STDEV.P(Table2[1Y Return vs Nifty])</f>
        <v>-0.55881499888663888</v>
      </c>
      <c r="I612">
        <v>-9.5925104988418699</v>
      </c>
      <c r="J612">
        <f>(Table2[[#This Row],[1M Return vs Nifty]]-AVERAGE(Table2[1M Return vs Nifty]))/_xlfn.STDEV.P(Table2[1M Return vs Nifty])</f>
        <v>-0.94385389162607403</v>
      </c>
      <c r="K612">
        <v>-14.1734161148986</v>
      </c>
      <c r="L612">
        <f>(Table2[[#This Row],[6M Return vs Nifty]]-AVERAGE(Table2[6M Return vs Nifty]))/_xlfn.STDEV.P(Table2[6M Return vs Nifty])</f>
        <v>-0.67776941921441192</v>
      </c>
      <c r="M612">
        <v>-1.75400438830672</v>
      </c>
      <c r="N612">
        <f>(Table2[[#This Row],[1W Return vs Nifty]]-AVERAGE(Table2[1W Return vs Nifty]))/_xlfn.STDEV.P(Table2[1W Return vs Nifty])</f>
        <v>-0.60505684647218272</v>
      </c>
      <c r="O612">
        <v>342.48</v>
      </c>
      <c r="P612">
        <v>363.01697026937802</v>
      </c>
      <c r="Q612">
        <v>362.92111697597699</v>
      </c>
      <c r="R612">
        <v>34.488190957660997</v>
      </c>
      <c r="S612" s="1">
        <f>(Table2[[#This Row],[Close Price]]-Table2[[#This Row],[20D EMA]])/Table2[[#This Row],[20D EMA]]</f>
        <v>-5.614926419060972E-2</v>
      </c>
      <c r="T612" s="1">
        <f>(Table2[[#This Row],[Close Price]]-Table2[[#This Row],[50D EMA]])/Table2[[#This Row],[50D EMA]]</f>
        <v>-0.10954576101461262</v>
      </c>
      <c r="U612" s="1">
        <f>(Table2[[#This Row],[Close Price]]-Table2[[#This Row],[200D EMA]])/Table2[[#This Row],[200D EMA]]</f>
        <v>-0.10931057775456741</v>
      </c>
      <c r="V612">
        <v>0.32590524388222603</v>
      </c>
      <c r="W612">
        <v>321</v>
      </c>
      <c r="X612">
        <v>333.45</v>
      </c>
      <c r="Y612">
        <v>321</v>
      </c>
      <c r="Z612">
        <v>334.7</v>
      </c>
      <c r="AA612">
        <v>321</v>
      </c>
      <c r="AB612">
        <v>354.95</v>
      </c>
      <c r="AC612" s="1">
        <f>(Table2[[#This Row],[Close Price]]/Table2[[#This Row],[Day Low]])-1</f>
        <v>7.0093457943924964E-3</v>
      </c>
      <c r="AD612" s="1">
        <f>(Table2[[#This Row],[Day High]]/Table2[[#This Row],[Close Price]])-1</f>
        <v>3.1554524361948832E-2</v>
      </c>
      <c r="AE612" s="1">
        <f>(Table2[[#This Row],[Close Price]]/Table2[[#This Row],[Current Week Low]])-1</f>
        <v>7.0093457943924964E-3</v>
      </c>
      <c r="AF612" s="1">
        <f>(Table2[[#This Row],[Current Week High]]/Table2[[#This Row],[Close Price]])-1</f>
        <v>3.5421500386697558E-2</v>
      </c>
      <c r="AG612" s="1">
        <f>(Table2[[#This Row],[Close Price]]/Table2[[#This Row],[Current Month Low]])-1</f>
        <v>7.0093457943924964E-3</v>
      </c>
      <c r="AH612" s="1">
        <f>(Table2[[#This Row],[Current Month High]]/Table2[[#This Row],[Close Price]])-1</f>
        <v>9.8066511987625615E-2</v>
      </c>
      <c r="AI612">
        <v>50.394431554524303</v>
      </c>
      <c r="AJ612">
        <v>11.997417200812601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-0.17</v>
      </c>
      <c r="AM612" t="s">
        <v>3181</v>
      </c>
      <c r="AN612">
        <v>4.0599999999999996</v>
      </c>
      <c r="AO612" t="s">
        <v>3180</v>
      </c>
      <c r="AP612">
        <v>-1.6411462896005001E-2</v>
      </c>
      <c r="AQ612">
        <f>(Table2[[#This Row],[Sharpe Ratio]]-AVERAGE(Table2[Sharpe Ratio]))/_xlfn.STDEV.P(Table2[Sharpe Ratio])</f>
        <v>-0.87314785888822422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518</v>
      </c>
      <c r="AT612">
        <f>_xlfn.RANK.AVG(Table2[[#This Row],[6M Return vs Nifty Z-Score]],Table2[6M Return vs Nifty Z-Score])</f>
        <v>553</v>
      </c>
      <c r="AU612">
        <f>_xlfn.RANK.AVG(Table2[[#This Row],[Sharpe Ratio Z-Score]],Table2[Sharpe Ratio Z-Score])</f>
        <v>594</v>
      </c>
      <c r="AV612">
        <f>(Table2[[#This Row],[Rank 1Y]]+Table2[[#This Row],[Rank 6M]]+Table2[[#This Row],[Rank Sharpe]])/3</f>
        <v>555</v>
      </c>
    </row>
    <row r="613" spans="1:48" x14ac:dyDescent="0.3">
      <c r="A613" t="s">
        <v>1949</v>
      </c>
      <c r="B613" t="s">
        <v>1950</v>
      </c>
      <c r="C613" t="s">
        <v>3146</v>
      </c>
      <c r="D613" t="s">
        <v>1450</v>
      </c>
      <c r="E613">
        <v>3534.60731161999</v>
      </c>
      <c r="F613">
        <v>535.15</v>
      </c>
      <c r="G613">
        <v>-47.987410763604302</v>
      </c>
      <c r="H613">
        <f>(Table2[[#This Row],[1Y Return vs Nifty]]-AVERAGE(Table2[1Y Return vs Nifty]))/_xlfn.STDEV.P(Table2[1Y Return vs Nifty])</f>
        <v>-1.2569987660417121</v>
      </c>
      <c r="I613">
        <v>-6.48844377956702</v>
      </c>
      <c r="J613">
        <f>(Table2[[#This Row],[1M Return vs Nifty]]-AVERAGE(Table2[1M Return vs Nifty]))/_xlfn.STDEV.P(Table2[1M Return vs Nifty])</f>
        <v>-0.60049465735791674</v>
      </c>
      <c r="K613">
        <v>-23.169339270739499</v>
      </c>
      <c r="L613">
        <f>(Table2[[#This Row],[6M Return vs Nifty]]-AVERAGE(Table2[6M Return vs Nifty]))/_xlfn.STDEV.P(Table2[6M Return vs Nifty])</f>
        <v>-0.98060371237754584</v>
      </c>
      <c r="M613">
        <v>-0.41769637729297598</v>
      </c>
      <c r="N613">
        <f>(Table2[[#This Row],[1W Return vs Nifty]]-AVERAGE(Table2[1W Return vs Nifty]))/_xlfn.STDEV.P(Table2[1W Return vs Nifty])</f>
        <v>-0.33257913485999197</v>
      </c>
      <c r="O613">
        <v>569.47</v>
      </c>
      <c r="P613">
        <v>589.15092694027305</v>
      </c>
      <c r="Q613">
        <v>619.24425565780302</v>
      </c>
      <c r="R613">
        <v>24.108634418404101</v>
      </c>
      <c r="S613" s="1">
        <f>(Table2[[#This Row],[Close Price]]-Table2[[#This Row],[20D EMA]])/Table2[[#This Row],[20D EMA]]</f>
        <v>-6.0266563646899834E-2</v>
      </c>
      <c r="T613" s="1">
        <f>(Table2[[#This Row],[Close Price]]-Table2[[#This Row],[50D EMA]])/Table2[[#This Row],[50D EMA]]</f>
        <v>-9.1658901770254847E-2</v>
      </c>
      <c r="U613" s="1">
        <f>(Table2[[#This Row],[Close Price]]-Table2[[#This Row],[200D EMA]])/Table2[[#This Row],[200D EMA]]</f>
        <v>-0.13580143035557504</v>
      </c>
      <c r="V613">
        <v>0.59753183744364302</v>
      </c>
      <c r="W613">
        <v>531</v>
      </c>
      <c r="X613">
        <v>555</v>
      </c>
      <c r="Y613">
        <v>531</v>
      </c>
      <c r="Z613">
        <v>557.1</v>
      </c>
      <c r="AA613">
        <v>531</v>
      </c>
      <c r="AB613">
        <v>581.95000000000005</v>
      </c>
      <c r="AC613" s="1">
        <f>(Table2[[#This Row],[Close Price]]/Table2[[#This Row],[Day Low]])-1</f>
        <v>7.8154425612051437E-3</v>
      </c>
      <c r="AD613" s="1">
        <f>(Table2[[#This Row],[Day High]]/Table2[[#This Row],[Close Price]])-1</f>
        <v>3.709240399887892E-2</v>
      </c>
      <c r="AE613" s="1">
        <f>(Table2[[#This Row],[Close Price]]/Table2[[#This Row],[Current Week Low]])-1</f>
        <v>7.8154425612051437E-3</v>
      </c>
      <c r="AF613" s="1">
        <f>(Table2[[#This Row],[Current Week High]]/Table2[[#This Row],[Close Price]])-1</f>
        <v>4.1016537419415133E-2</v>
      </c>
      <c r="AG613" s="1">
        <f>(Table2[[#This Row],[Close Price]]/Table2[[#This Row],[Current Month Low]])-1</f>
        <v>7.8154425612051437E-3</v>
      </c>
      <c r="AH613" s="1">
        <f>(Table2[[#This Row],[Current Month High]]/Table2[[#This Row],[Close Price]])-1</f>
        <v>8.7452116229094878E-2</v>
      </c>
      <c r="AI613">
        <v>52.293749416051497</v>
      </c>
      <c r="AJ613">
        <v>0.78154425612051404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-0.08</v>
      </c>
      <c r="AM613" t="s">
        <v>3181</v>
      </c>
      <c r="AN613">
        <v>-2.5099999999999998</v>
      </c>
      <c r="AO613" t="s">
        <v>3181</v>
      </c>
      <c r="AP613">
        <v>7.7761832239421999E-2</v>
      </c>
      <c r="AQ613">
        <f>(Table2[[#This Row],[Sharpe Ratio]]-AVERAGE(Table2[Sharpe Ratio]))/_xlfn.STDEV.P(Table2[Sharpe Ratio])</f>
        <v>0.23761683684165316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711</v>
      </c>
      <c r="AT613">
        <f>_xlfn.RANK.AVG(Table2[[#This Row],[6M Return vs Nifty Z-Score]],Table2[6M Return vs Nifty Z-Score])</f>
        <v>668</v>
      </c>
      <c r="AU613">
        <f>_xlfn.RANK.AVG(Table2[[#This Row],[Sharpe Ratio Z-Score]],Table2[Sharpe Ratio Z-Score])</f>
        <v>286</v>
      </c>
      <c r="AV613">
        <f>(Table2[[#This Row],[Rank 1Y]]+Table2[[#This Row],[Rank 6M]]+Table2[[#This Row],[Rank Sharpe]])/3</f>
        <v>555</v>
      </c>
    </row>
    <row r="614" spans="1:48" x14ac:dyDescent="0.3">
      <c r="A614" t="s">
        <v>1903</v>
      </c>
      <c r="B614" t="s">
        <v>1904</v>
      </c>
      <c r="C614" t="s">
        <v>3139</v>
      </c>
      <c r="D614" t="s">
        <v>114</v>
      </c>
      <c r="E614">
        <v>3773.1905663699899</v>
      </c>
      <c r="F614">
        <v>191.98</v>
      </c>
      <c r="G614">
        <v>-36.093944723165301</v>
      </c>
      <c r="H614">
        <f>(Table2[[#This Row],[1Y Return vs Nifty]]-AVERAGE(Table2[1Y Return vs Nifty]))/_xlfn.STDEV.P(Table2[1Y Return vs Nifty])</f>
        <v>-1.0299047062278754</v>
      </c>
      <c r="I614">
        <v>-4.6113860706952501</v>
      </c>
      <c r="J614">
        <f>(Table2[[#This Row],[1M Return vs Nifty]]-AVERAGE(Table2[1M Return vs Nifty]))/_xlfn.STDEV.P(Table2[1M Return vs Nifty])</f>
        <v>-0.39286216879274916</v>
      </c>
      <c r="K614">
        <v>-19.6355377869757</v>
      </c>
      <c r="L614">
        <f>(Table2[[#This Row],[6M Return vs Nifty]]-AVERAGE(Table2[6M Return vs Nifty]))/_xlfn.STDEV.P(Table2[6M Return vs Nifty])</f>
        <v>-0.86164357277034942</v>
      </c>
      <c r="M614">
        <v>0.41910700816264401</v>
      </c>
      <c r="N614">
        <f>(Table2[[#This Row],[1W Return vs Nifty]]-AVERAGE(Table2[1W Return vs Nifty]))/_xlfn.STDEV.P(Table2[1W Return vs Nifty])</f>
        <v>-0.16195210152707851</v>
      </c>
      <c r="O614">
        <v>203.36</v>
      </c>
      <c r="P614">
        <v>211.20499547288799</v>
      </c>
      <c r="Q614">
        <v>216.723423293796</v>
      </c>
      <c r="R614">
        <v>35.121052520754702</v>
      </c>
      <c r="S614" s="1">
        <f>(Table2[[#This Row],[Close Price]]-Table2[[#This Row],[20D EMA]])/Table2[[#This Row],[20D EMA]]</f>
        <v>-5.5959874114870294E-2</v>
      </c>
      <c r="T614" s="1">
        <f>(Table2[[#This Row],[Close Price]]-Table2[[#This Row],[50D EMA]])/Table2[[#This Row],[50D EMA]]</f>
        <v>-9.1025287682439671E-2</v>
      </c>
      <c r="U614" s="1">
        <f>(Table2[[#This Row],[Close Price]]-Table2[[#This Row],[200D EMA]])/Table2[[#This Row],[200D EMA]]</f>
        <v>-0.11417050781932866</v>
      </c>
      <c r="V614">
        <v>0.38463260789688503</v>
      </c>
      <c r="W614">
        <v>190.5</v>
      </c>
      <c r="X614">
        <v>200.77</v>
      </c>
      <c r="Y614">
        <v>190.5</v>
      </c>
      <c r="Z614">
        <v>201.72</v>
      </c>
      <c r="AA614">
        <v>190.5</v>
      </c>
      <c r="AB614">
        <v>209.79</v>
      </c>
      <c r="AC614" s="1">
        <f>(Table2[[#This Row],[Close Price]]/Table2[[#This Row],[Day Low]])-1</f>
        <v>7.7690288713909705E-3</v>
      </c>
      <c r="AD614" s="1">
        <f>(Table2[[#This Row],[Day High]]/Table2[[#This Row],[Close Price]])-1</f>
        <v>4.5786019377018539E-2</v>
      </c>
      <c r="AE614" s="1">
        <f>(Table2[[#This Row],[Close Price]]/Table2[[#This Row],[Current Week Low]])-1</f>
        <v>7.7690288713909705E-3</v>
      </c>
      <c r="AF614" s="1">
        <f>(Table2[[#This Row],[Current Week High]]/Table2[[#This Row],[Close Price]])-1</f>
        <v>5.0734451505365152E-2</v>
      </c>
      <c r="AG614" s="1">
        <f>(Table2[[#This Row],[Close Price]]/Table2[[#This Row],[Current Month Low]])-1</f>
        <v>7.7690288713909705E-3</v>
      </c>
      <c r="AH614" s="1">
        <f>(Table2[[#This Row],[Current Month High]]/Table2[[#This Row],[Close Price]])-1</f>
        <v>9.277008021668931E-2</v>
      </c>
      <c r="AI614">
        <v>44.806750703198198</v>
      </c>
      <c r="AJ614">
        <v>15.026962252845999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-0.16</v>
      </c>
      <c r="AM614" t="s">
        <v>3181</v>
      </c>
      <c r="AN614">
        <v>1.93</v>
      </c>
      <c r="AO614" t="s">
        <v>3180</v>
      </c>
      <c r="AP614">
        <v>4.9930391918501002E-2</v>
      </c>
      <c r="AQ614">
        <f>(Table2[[#This Row],[Sharpe Ratio]]-AVERAGE(Table2[Sharpe Ratio]))/_xlfn.STDEV.P(Table2[Sharpe Ratio])</f>
        <v>-9.0652247247796566E-2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667</v>
      </c>
      <c r="AT614">
        <f>_xlfn.RANK.AVG(Table2[[#This Row],[6M Return vs Nifty Z-Score]],Table2[6M Return vs Nifty Z-Score])</f>
        <v>623</v>
      </c>
      <c r="AU614">
        <f>_xlfn.RANK.AVG(Table2[[#This Row],[Sharpe Ratio Z-Score]],Table2[Sharpe Ratio Z-Score])</f>
        <v>378</v>
      </c>
      <c r="AV614">
        <f>(Table2[[#This Row],[Rank 1Y]]+Table2[[#This Row],[Rank 6M]]+Table2[[#This Row],[Rank Sharpe]])/3</f>
        <v>556</v>
      </c>
    </row>
    <row r="615" spans="1:48" x14ac:dyDescent="0.3">
      <c r="A615" t="s">
        <v>1300</v>
      </c>
      <c r="B615" t="s">
        <v>1301</v>
      </c>
      <c r="C615" t="s">
        <v>3143</v>
      </c>
      <c r="D615" t="s">
        <v>407</v>
      </c>
      <c r="E615">
        <v>8657.7450423600003</v>
      </c>
      <c r="F615">
        <v>589.20000000000005</v>
      </c>
      <c r="G615">
        <v>-34.971841263319497</v>
      </c>
      <c r="H615">
        <f>(Table2[[#This Row],[1Y Return vs Nifty]]-AVERAGE(Table2[1Y Return vs Nifty]))/_xlfn.STDEV.P(Table2[1Y Return vs Nifty])</f>
        <v>-1.0084792420813338</v>
      </c>
      <c r="I615">
        <v>-2.3552243554436698</v>
      </c>
      <c r="J615">
        <f>(Table2[[#This Row],[1M Return vs Nifty]]-AVERAGE(Table2[1M Return vs Nifty]))/_xlfn.STDEV.P(Table2[1M Return vs Nifty])</f>
        <v>-0.14329473709949983</v>
      </c>
      <c r="K615">
        <v>-17.447615207443999</v>
      </c>
      <c r="L615">
        <f>(Table2[[#This Row],[6M Return vs Nifty]]-AVERAGE(Table2[6M Return vs Nifty]))/_xlfn.STDEV.P(Table2[6M Return vs Nifty])</f>
        <v>-0.78799043274347591</v>
      </c>
      <c r="M615">
        <v>1.5853345993235</v>
      </c>
      <c r="N615">
        <f>(Table2[[#This Row],[1W Return vs Nifty]]-AVERAGE(Table2[1W Return vs Nifty]))/_xlfn.STDEV.P(Table2[1W Return vs Nifty])</f>
        <v>7.5845638694086212E-2</v>
      </c>
      <c r="O615">
        <v>623.21</v>
      </c>
      <c r="P615">
        <v>640.55426010997701</v>
      </c>
      <c r="Q615">
        <v>660.66603541268398</v>
      </c>
      <c r="R615">
        <v>30.360479807248399</v>
      </c>
      <c r="S615" s="1">
        <f>(Table2[[#This Row],[Close Price]]-Table2[[#This Row],[20D EMA]])/Table2[[#This Row],[20D EMA]]</f>
        <v>-5.4572295053031863E-2</v>
      </c>
      <c r="T615" s="1">
        <f>(Table2[[#This Row],[Close Price]]-Table2[[#This Row],[50D EMA]])/Table2[[#This Row],[50D EMA]]</f>
        <v>-8.017160029684281E-2</v>
      </c>
      <c r="U615" s="1">
        <f>(Table2[[#This Row],[Close Price]]-Table2[[#This Row],[200D EMA]])/Table2[[#This Row],[200D EMA]]</f>
        <v>-0.10817270993512296</v>
      </c>
      <c r="V615">
        <v>0.62714735527768894</v>
      </c>
      <c r="W615">
        <v>585.35</v>
      </c>
      <c r="X615">
        <v>613.4</v>
      </c>
      <c r="Y615">
        <v>585.35</v>
      </c>
      <c r="Z615">
        <v>616.75</v>
      </c>
      <c r="AA615">
        <v>585.35</v>
      </c>
      <c r="AB615">
        <v>647</v>
      </c>
      <c r="AC615" s="1">
        <f>(Table2[[#This Row],[Close Price]]/Table2[[#This Row],[Day Low]])-1</f>
        <v>6.5772614674981522E-3</v>
      </c>
      <c r="AD615" s="1">
        <f>(Table2[[#This Row],[Day High]]/Table2[[#This Row],[Close Price]])-1</f>
        <v>4.1072640868974775E-2</v>
      </c>
      <c r="AE615" s="1">
        <f>(Table2[[#This Row],[Close Price]]/Table2[[#This Row],[Current Week Low]])-1</f>
        <v>6.5772614674981522E-3</v>
      </c>
      <c r="AF615" s="1">
        <f>(Table2[[#This Row],[Current Week High]]/Table2[[#This Row],[Close Price]])-1</f>
        <v>4.6758316361167562E-2</v>
      </c>
      <c r="AG615" s="1">
        <f>(Table2[[#This Row],[Close Price]]/Table2[[#This Row],[Current Month Low]])-1</f>
        <v>6.5772614674981522E-3</v>
      </c>
      <c r="AH615" s="1">
        <f>(Table2[[#This Row],[Current Month High]]/Table2[[#This Row],[Close Price]])-1</f>
        <v>9.8099117447386197E-2</v>
      </c>
      <c r="AI615">
        <v>38.306177868295897</v>
      </c>
      <c r="AJ615">
        <v>0.657726146749815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-0.03</v>
      </c>
      <c r="AM615" t="s">
        <v>3181</v>
      </c>
      <c r="AN615">
        <v>-1.34</v>
      </c>
      <c r="AO615" t="s">
        <v>3181</v>
      </c>
      <c r="AP615">
        <v>3.6935650593969999E-2</v>
      </c>
      <c r="AQ615">
        <f>(Table2[[#This Row],[Sharpe Ratio]]-AVERAGE(Table2[Sharpe Ratio]))/_xlfn.STDEV.P(Table2[Sharpe Ratio])</f>
        <v>-0.24392393507260954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661</v>
      </c>
      <c r="AT615">
        <f>_xlfn.RANK.AVG(Table2[[#This Row],[6M Return vs Nifty Z-Score]],Table2[6M Return vs Nifty Z-Score])</f>
        <v>599</v>
      </c>
      <c r="AU615">
        <f>_xlfn.RANK.AVG(Table2[[#This Row],[Sharpe Ratio Z-Score]],Table2[Sharpe Ratio Z-Score])</f>
        <v>411</v>
      </c>
      <c r="AV615">
        <f>(Table2[[#This Row],[Rank 1Y]]+Table2[[#This Row],[Rank 6M]]+Table2[[#This Row],[Rank Sharpe]])/3</f>
        <v>557</v>
      </c>
    </row>
    <row r="616" spans="1:48" x14ac:dyDescent="0.3">
      <c r="A616" t="s">
        <v>1440</v>
      </c>
      <c r="B616" t="s">
        <v>1441</v>
      </c>
      <c r="C616" t="s">
        <v>3140</v>
      </c>
      <c r="D616" t="s">
        <v>111</v>
      </c>
      <c r="E616">
        <v>7140.91892637</v>
      </c>
      <c r="F616">
        <v>1499.1</v>
      </c>
      <c r="G616">
        <v>-24.3641785024919</v>
      </c>
      <c r="H616">
        <f>(Table2[[#This Row],[1Y Return vs Nifty]]-AVERAGE(Table2[1Y Return vs Nifty]))/_xlfn.STDEV.P(Table2[1Y Return vs Nifty])</f>
        <v>-0.80593633379019658</v>
      </c>
      <c r="I616">
        <v>4.1513953279358198</v>
      </c>
      <c r="J616">
        <f>(Table2[[#This Row],[1M Return vs Nifty]]-AVERAGE(Table2[1M Return vs Nifty]))/_xlfn.STDEV.P(Table2[1M Return vs Nifty])</f>
        <v>0.57644106570605891</v>
      </c>
      <c r="K616">
        <v>1.1219499728135101</v>
      </c>
      <c r="L616">
        <f>(Table2[[#This Row],[6M Return vs Nifty]]-AVERAGE(Table2[6M Return vs Nifty]))/_xlfn.STDEV.P(Table2[6M Return vs Nifty])</f>
        <v>-0.16287380510101063</v>
      </c>
      <c r="M616">
        <v>-8.4587273010993407</v>
      </c>
      <c r="N616">
        <f>(Table2[[#This Row],[1W Return vs Nifty]]-AVERAGE(Table2[1W Return vs Nifty]))/_xlfn.STDEV.P(Table2[1W Return vs Nifty])</f>
        <v>-1.9721724674326901</v>
      </c>
      <c r="O616">
        <v>1580.77</v>
      </c>
      <c r="P616">
        <v>1544.84620685257</v>
      </c>
      <c r="Q616">
        <v>1468.36502099376</v>
      </c>
      <c r="R616">
        <v>31.632236308666702</v>
      </c>
      <c r="S616" s="1">
        <f>(Table2[[#This Row],[Close Price]]-Table2[[#This Row],[20D EMA]])/Table2[[#This Row],[20D EMA]]</f>
        <v>-5.1664695053676421E-2</v>
      </c>
      <c r="T616" s="1">
        <f>(Table2[[#This Row],[Close Price]]-Table2[[#This Row],[50D EMA]])/Table2[[#This Row],[50D EMA]]</f>
        <v>-2.9612143040291555E-2</v>
      </c>
      <c r="U616" s="1">
        <f>(Table2[[#This Row],[Close Price]]-Table2[[#This Row],[200D EMA]])/Table2[[#This Row],[200D EMA]]</f>
        <v>2.09314295606409E-2</v>
      </c>
      <c r="V616">
        <v>0.37907377507576001</v>
      </c>
      <c r="W616">
        <v>1487</v>
      </c>
      <c r="X616">
        <v>1510</v>
      </c>
      <c r="Y616">
        <v>1480</v>
      </c>
      <c r="Z616">
        <v>1532.35</v>
      </c>
      <c r="AA616">
        <v>1480</v>
      </c>
      <c r="AB616">
        <v>1686.05</v>
      </c>
      <c r="AC616" s="1">
        <f>(Table2[[#This Row],[Close Price]]/Table2[[#This Row],[Day Low]])-1</f>
        <v>8.1371889710826206E-3</v>
      </c>
      <c r="AD616" s="1">
        <f>(Table2[[#This Row],[Day High]]/Table2[[#This Row],[Close Price]])-1</f>
        <v>7.2710292842372848E-3</v>
      </c>
      <c r="AE616" s="1">
        <f>(Table2[[#This Row],[Close Price]]/Table2[[#This Row],[Current Week Low]])-1</f>
        <v>1.2905405405405412E-2</v>
      </c>
      <c r="AF616" s="1">
        <f>(Table2[[#This Row],[Current Week High]]/Table2[[#This Row],[Close Price]])-1</f>
        <v>2.217997465145749E-2</v>
      </c>
      <c r="AG616" s="1">
        <f>(Table2[[#This Row],[Close Price]]/Table2[[#This Row],[Current Month Low]])-1</f>
        <v>1.2905405405405412E-2</v>
      </c>
      <c r="AH616" s="1">
        <f>(Table2[[#This Row],[Current Month High]]/Table2[[#This Row],[Close Price]])-1</f>
        <v>0.1247081582282703</v>
      </c>
      <c r="AI616">
        <v>14.755519978653799</v>
      </c>
      <c r="AJ616">
        <v>19.927999999999901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0.14000000000000001</v>
      </c>
      <c r="AM616" t="s">
        <v>3180</v>
      </c>
      <c r="AN616">
        <v>-6.39</v>
      </c>
      <c r="AO616" t="s">
        <v>3181</v>
      </c>
      <c r="AP616">
        <v>-0.100080001729543</v>
      </c>
      <c r="AQ616">
        <f>(Table2[[#This Row],[Sharpe Ratio]]-AVERAGE(Table2[Sharpe Ratio]))/_xlfn.STDEV.P(Table2[Sharpe Ratio])</f>
        <v>-1.8600099936999082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-4.2245515343177464</v>
      </c>
      <c r="AS616">
        <f>_xlfn.RANK.AVG(Table2[[#This Row],[1Y Return vs Nifty Z-Score]],Table2[1Y Return vs Nifty Z-Score])</f>
        <v>601</v>
      </c>
      <c r="AT616">
        <f>_xlfn.RANK.AVG(Table2[[#This Row],[6M Return vs Nifty Z-Score]],Table2[6M Return vs Nifty Z-Score])</f>
        <v>361</v>
      </c>
      <c r="AU616">
        <f>_xlfn.RANK.AVG(Table2[[#This Row],[Sharpe Ratio Z-Score]],Table2[Sharpe Ratio Z-Score])</f>
        <v>711</v>
      </c>
      <c r="AV616">
        <f>(Table2[[#This Row],[Rank 1Y]]+Table2[[#This Row],[Rank 6M]]+Table2[[#This Row],[Rank Sharpe]])/3</f>
        <v>557.66666666666663</v>
      </c>
    </row>
    <row r="617" spans="1:48" x14ac:dyDescent="0.3">
      <c r="A617" t="s">
        <v>1430</v>
      </c>
      <c r="B617" t="s">
        <v>1431</v>
      </c>
      <c r="C617" t="s">
        <v>3141</v>
      </c>
      <c r="D617" t="s">
        <v>238</v>
      </c>
      <c r="E617">
        <v>7249.9738468550004</v>
      </c>
      <c r="F617">
        <v>359.65</v>
      </c>
      <c r="G617">
        <v>-33.230529561780003</v>
      </c>
      <c r="H617">
        <f>(Table2[[#This Row],[1Y Return vs Nifty]]-AVERAGE(Table2[1Y Return vs Nifty]))/_xlfn.STDEV.P(Table2[1Y Return vs Nifty])</f>
        <v>-0.97523060435374431</v>
      </c>
      <c r="I617">
        <v>-1.7889131089343899</v>
      </c>
      <c r="J617">
        <f>(Table2[[#This Row],[1M Return vs Nifty]]-AVERAGE(Table2[1M Return vs Nifty]))/_xlfn.STDEV.P(Table2[1M Return vs Nifty])</f>
        <v>-8.0651690559476491E-2</v>
      </c>
      <c r="K617">
        <v>-19.8146435955817</v>
      </c>
      <c r="L617">
        <f>(Table2[[#This Row],[6M Return vs Nifty]]-AVERAGE(Table2[6M Return vs Nifty]))/_xlfn.STDEV.P(Table2[6M Return vs Nifty])</f>
        <v>-0.86767290183541523</v>
      </c>
      <c r="M617">
        <v>1.2677115835564401</v>
      </c>
      <c r="N617">
        <f>(Table2[[#This Row],[1W Return vs Nifty]]-AVERAGE(Table2[1W Return vs Nifty]))/_xlfn.STDEV.P(Table2[1W Return vs Nifty])</f>
        <v>1.1081234246703809E-2</v>
      </c>
      <c r="O617">
        <v>375.04</v>
      </c>
      <c r="P617">
        <v>388.39575350578099</v>
      </c>
      <c r="Q617">
        <v>401.45021604281698</v>
      </c>
      <c r="R617">
        <v>31.811829401996299</v>
      </c>
      <c r="S617" s="1">
        <f>(Table2[[#This Row],[Close Price]]-Table2[[#This Row],[20D EMA]])/Table2[[#This Row],[20D EMA]]</f>
        <v>-4.1035622866894314E-2</v>
      </c>
      <c r="T617" s="1">
        <f>(Table2[[#This Row],[Close Price]]-Table2[[#This Row],[50D EMA]])/Table2[[#This Row],[50D EMA]]</f>
        <v>-7.4011503077242455E-2</v>
      </c>
      <c r="U617" s="1">
        <f>(Table2[[#This Row],[Close Price]]-Table2[[#This Row],[200D EMA]])/Table2[[#This Row],[200D EMA]]</f>
        <v>-0.10412303785722403</v>
      </c>
      <c r="V617">
        <v>0.43049688025092397</v>
      </c>
      <c r="W617">
        <v>358.05</v>
      </c>
      <c r="X617">
        <v>371</v>
      </c>
      <c r="Y617">
        <v>358.05</v>
      </c>
      <c r="Z617">
        <v>372.95</v>
      </c>
      <c r="AA617">
        <v>358.05</v>
      </c>
      <c r="AB617">
        <v>383.5</v>
      </c>
      <c r="AC617" s="1">
        <f>(Table2[[#This Row],[Close Price]]/Table2[[#This Row],[Day Low]])-1</f>
        <v>4.4686496299397582E-3</v>
      </c>
      <c r="AD617" s="1">
        <f>(Table2[[#This Row],[Day High]]/Table2[[#This Row],[Close Price]])-1</f>
        <v>3.1558459613513223E-2</v>
      </c>
      <c r="AE617" s="1">
        <f>(Table2[[#This Row],[Close Price]]/Table2[[#This Row],[Current Week Low]])-1</f>
        <v>4.4686496299397582E-3</v>
      </c>
      <c r="AF617" s="1">
        <f>(Table2[[#This Row],[Current Week High]]/Table2[[#This Row],[Close Price]])-1</f>
        <v>3.6980397608786353E-2</v>
      </c>
      <c r="AG617" s="1">
        <f>(Table2[[#This Row],[Close Price]]/Table2[[#This Row],[Current Month Low]])-1</f>
        <v>4.4686496299397582E-3</v>
      </c>
      <c r="AH617" s="1">
        <f>(Table2[[#This Row],[Current Month High]]/Table2[[#This Row],[Close Price]])-1</f>
        <v>6.6314472403725899E-2</v>
      </c>
      <c r="AI617">
        <v>40.414291672459299</v>
      </c>
      <c r="AJ617">
        <v>3.4219985621854798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-0.12</v>
      </c>
      <c r="AM617" t="s">
        <v>3181</v>
      </c>
      <c r="AN617">
        <v>-1.34</v>
      </c>
      <c r="AO617" t="s">
        <v>3181</v>
      </c>
      <c r="AP617">
        <v>3.8792452479498002E-2</v>
      </c>
      <c r="AQ617">
        <f>(Table2[[#This Row],[Sharpe Ratio]]-AVERAGE(Table2[Sharpe Ratio]))/_xlfn.STDEV.P(Table2[Sharpe Ratio])</f>
        <v>-0.22202314060170122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647</v>
      </c>
      <c r="AT617">
        <f>_xlfn.RANK.AVG(Table2[[#This Row],[6M Return vs Nifty Z-Score]],Table2[6M Return vs Nifty Z-Score])</f>
        <v>625</v>
      </c>
      <c r="AU617">
        <f>_xlfn.RANK.AVG(Table2[[#This Row],[Sharpe Ratio Z-Score]],Table2[Sharpe Ratio Z-Score])</f>
        <v>406</v>
      </c>
      <c r="AV617">
        <f>(Table2[[#This Row],[Rank 1Y]]+Table2[[#This Row],[Rank 6M]]+Table2[[#This Row],[Rank Sharpe]])/3</f>
        <v>559.33333333333337</v>
      </c>
    </row>
    <row r="618" spans="1:48" x14ac:dyDescent="0.3">
      <c r="A618" t="s">
        <v>41</v>
      </c>
      <c r="B618" t="s">
        <v>42</v>
      </c>
      <c r="C618" t="s">
        <v>3131</v>
      </c>
      <c r="D618" t="s">
        <v>43</v>
      </c>
      <c r="E618">
        <v>578351.88914129999</v>
      </c>
      <c r="F618">
        <v>2461.5</v>
      </c>
      <c r="G618">
        <v>-22.3390293950062</v>
      </c>
      <c r="H618">
        <f>(Table2[[#This Row],[1Y Return vs Nifty]]-AVERAGE(Table2[1Y Return vs Nifty]))/_xlfn.STDEV.P(Table2[1Y Return vs Nifty])</f>
        <v>-0.76726809940136576</v>
      </c>
      <c r="I618">
        <v>-6.0967146881961298</v>
      </c>
      <c r="J618">
        <f>(Table2[[#This Row],[1M Return vs Nifty]]-AVERAGE(Table2[1M Return vs Nifty]))/_xlfn.STDEV.P(Table2[1M Return vs Nifty])</f>
        <v>-0.55716317868239018</v>
      </c>
      <c r="K618">
        <v>-4.0172999042281496</v>
      </c>
      <c r="L618">
        <f>(Table2[[#This Row],[6M Return vs Nifty]]-AVERAGE(Table2[6M Return vs Nifty]))/_xlfn.STDEV.P(Table2[6M Return vs Nifty])</f>
        <v>-0.33587896276424928</v>
      </c>
      <c r="M618">
        <v>0.150735484125637</v>
      </c>
      <c r="N618">
        <f>(Table2[[#This Row],[1W Return vs Nifty]]-AVERAGE(Table2[1W Return vs Nifty]))/_xlfn.STDEV.P(Table2[1W Return vs Nifty])</f>
        <v>-0.21667396065595237</v>
      </c>
      <c r="O618">
        <v>2576.73</v>
      </c>
      <c r="P618">
        <v>2672.8049759976302</v>
      </c>
      <c r="Q618">
        <v>2612.1015150326498</v>
      </c>
      <c r="R618">
        <v>26.282985322443501</v>
      </c>
      <c r="S618" s="1">
        <f>(Table2[[#This Row],[Close Price]]-Table2[[#This Row],[20D EMA]])/Table2[[#This Row],[20D EMA]]</f>
        <v>-4.4719470025963146E-2</v>
      </c>
      <c r="T618" s="1">
        <f>(Table2[[#This Row],[Close Price]]-Table2[[#This Row],[50D EMA]])/Table2[[#This Row],[50D EMA]]</f>
        <v>-7.9057386489173292E-2</v>
      </c>
      <c r="U618" s="1">
        <f>(Table2[[#This Row],[Close Price]]-Table2[[#This Row],[200D EMA]])/Table2[[#This Row],[200D EMA]]</f>
        <v>-5.7655307102705521E-2</v>
      </c>
      <c r="V618">
        <v>0.74462333692418103</v>
      </c>
      <c r="W618">
        <v>2456</v>
      </c>
      <c r="X618">
        <v>2496.9499999999998</v>
      </c>
      <c r="Y618">
        <v>2456</v>
      </c>
      <c r="Z618">
        <v>2514.9</v>
      </c>
      <c r="AA618">
        <v>2456</v>
      </c>
      <c r="AB618">
        <v>2547</v>
      </c>
      <c r="AC618" s="1">
        <f>(Table2[[#This Row],[Close Price]]/Table2[[#This Row],[Day Low]])-1</f>
        <v>2.2394136807817322E-3</v>
      </c>
      <c r="AD618" s="1">
        <f>(Table2[[#This Row],[Day High]]/Table2[[#This Row],[Close Price]])-1</f>
        <v>1.4401787527930088E-2</v>
      </c>
      <c r="AE618" s="1">
        <f>(Table2[[#This Row],[Close Price]]/Table2[[#This Row],[Current Week Low]])-1</f>
        <v>2.2394136807817322E-3</v>
      </c>
      <c r="AF618" s="1">
        <f>(Table2[[#This Row],[Current Week High]]/Table2[[#This Row],[Close Price]])-1</f>
        <v>2.1694088970140246E-2</v>
      </c>
      <c r="AG618" s="1">
        <f>(Table2[[#This Row],[Close Price]]/Table2[[#This Row],[Current Month Low]])-1</f>
        <v>2.2394136807817322E-3</v>
      </c>
      <c r="AH618" s="1">
        <f>(Table2[[#This Row],[Current Month High]]/Table2[[#This Row],[Close Price]])-1</f>
        <v>3.4734917733089565E-2</v>
      </c>
      <c r="AI618">
        <v>23.298801543774101</v>
      </c>
      <c r="AJ618">
        <v>13.3261204852558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-0.02</v>
      </c>
      <c r="AM618" t="s">
        <v>3181</v>
      </c>
      <c r="AN618">
        <v>-2.63</v>
      </c>
      <c r="AO618" t="s">
        <v>3181</v>
      </c>
      <c r="AP618">
        <v>-5.2305629490494998E-2</v>
      </c>
      <c r="AQ618">
        <f>(Table2[[#This Row],[Sharpe Ratio]]-AVERAGE(Table2[Sharpe Ratio]))/_xlfn.STDEV.P(Table2[Sharpe Ratio])</f>
        <v>-1.2965160014011388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593</v>
      </c>
      <c r="AT618">
        <f>_xlfn.RANK.AVG(Table2[[#This Row],[6M Return vs Nifty Z-Score]],Table2[6M Return vs Nifty Z-Score])</f>
        <v>419</v>
      </c>
      <c r="AU618">
        <f>_xlfn.RANK.AVG(Table2[[#This Row],[Sharpe Ratio Z-Score]],Table2[Sharpe Ratio Z-Score])</f>
        <v>669</v>
      </c>
      <c r="AV618">
        <f>(Table2[[#This Row],[Rank 1Y]]+Table2[[#This Row],[Rank 6M]]+Table2[[#This Row],[Rank Sharpe]])/3</f>
        <v>560.33333333333337</v>
      </c>
    </row>
    <row r="619" spans="1:48" x14ac:dyDescent="0.3">
      <c r="A619" t="s">
        <v>1563</v>
      </c>
      <c r="B619" t="s">
        <v>1564</v>
      </c>
      <c r="C619" t="s">
        <v>3139</v>
      </c>
      <c r="D619" t="s">
        <v>1565</v>
      </c>
      <c r="E619">
        <v>6138.6524043250001</v>
      </c>
      <c r="F619">
        <v>470.15</v>
      </c>
      <c r="G619">
        <v>-13.563467695745601</v>
      </c>
      <c r="H619">
        <f>(Table2[[#This Row],[1Y Return vs Nifty]]-AVERAGE(Table2[1Y Return vs Nifty]))/_xlfn.STDEV.P(Table2[1Y Return vs Nifty])</f>
        <v>-0.59970736255174484</v>
      </c>
      <c r="I619">
        <v>12.279181824150699</v>
      </c>
      <c r="J619">
        <f>(Table2[[#This Row],[1M Return vs Nifty]]-AVERAGE(Table2[1M Return vs Nifty]))/_xlfn.STDEV.P(Table2[1M Return vs Nifty])</f>
        <v>1.4755037470286319</v>
      </c>
      <c r="K619">
        <v>-13.3096303636312</v>
      </c>
      <c r="L619">
        <f>(Table2[[#This Row],[6M Return vs Nifty]]-AVERAGE(Table2[6M Return vs Nifty]))/_xlfn.STDEV.P(Table2[6M Return vs Nifty])</f>
        <v>-0.64869136431132979</v>
      </c>
      <c r="M619">
        <v>14.7241425628733</v>
      </c>
      <c r="N619">
        <f>(Table2[[#This Row],[1W Return vs Nifty]]-AVERAGE(Table2[1W Return vs Nifty]))/_xlfn.STDEV.P(Table2[1W Return vs Nifty])</f>
        <v>2.7548929075226325</v>
      </c>
      <c r="O619">
        <v>457.53</v>
      </c>
      <c r="P619">
        <v>468.88802518790101</v>
      </c>
      <c r="Q619">
        <v>490.88930352475597</v>
      </c>
      <c r="R619">
        <v>55.828284751877703</v>
      </c>
      <c r="S619" s="1">
        <f>(Table2[[#This Row],[Close Price]]-Table2[[#This Row],[20D EMA]])/Table2[[#This Row],[20D EMA]]</f>
        <v>2.7582890739405078E-2</v>
      </c>
      <c r="T619" s="1">
        <f>(Table2[[#This Row],[Close Price]]-Table2[[#This Row],[50D EMA]])/Table2[[#This Row],[50D EMA]]</f>
        <v>2.6914204336808329E-3</v>
      </c>
      <c r="U619" s="1">
        <f>(Table2[[#This Row],[Close Price]]-Table2[[#This Row],[200D EMA]])/Table2[[#This Row],[200D EMA]]</f>
        <v>-4.2248432336660389E-2</v>
      </c>
      <c r="V619">
        <v>1.73898360482008</v>
      </c>
      <c r="W619">
        <v>465.1</v>
      </c>
      <c r="X619">
        <v>496.95</v>
      </c>
      <c r="Y619">
        <v>454.75</v>
      </c>
      <c r="Z619">
        <v>514.79999999999995</v>
      </c>
      <c r="AA619">
        <v>435.35</v>
      </c>
      <c r="AB619">
        <v>514.79999999999995</v>
      </c>
      <c r="AC619" s="1">
        <f>(Table2[[#This Row],[Close Price]]/Table2[[#This Row],[Day Low]])-1</f>
        <v>1.0857880025800792E-2</v>
      </c>
      <c r="AD619" s="1">
        <f>(Table2[[#This Row],[Day High]]/Table2[[#This Row],[Close Price]])-1</f>
        <v>5.7003084122088765E-2</v>
      </c>
      <c r="AE619" s="1">
        <f>(Table2[[#This Row],[Close Price]]/Table2[[#This Row],[Current Week Low]])-1</f>
        <v>3.3864760857613918E-2</v>
      </c>
      <c r="AF619" s="1">
        <f>(Table2[[#This Row],[Current Week High]]/Table2[[#This Row],[Close Price]])-1</f>
        <v>9.4969690524300709E-2</v>
      </c>
      <c r="AG619" s="1">
        <f>(Table2[[#This Row],[Close Price]]/Table2[[#This Row],[Current Month Low]])-1</f>
        <v>7.9935683932468082E-2</v>
      </c>
      <c r="AH619" s="1">
        <f>(Table2[[#This Row],[Current Month High]]/Table2[[#This Row],[Close Price]])-1</f>
        <v>9.4969690524300709E-2</v>
      </c>
      <c r="AI619">
        <v>42.3694565564181</v>
      </c>
      <c r="AJ619">
        <v>16.7204568023833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0.01</v>
      </c>
      <c r="AM619" t="s">
        <v>3180</v>
      </c>
      <c r="AN619">
        <v>14.24</v>
      </c>
      <c r="AO619" t="s">
        <v>3180</v>
      </c>
      <c r="AP619">
        <v>-2.2116534846647998E-2</v>
      </c>
      <c r="AQ619">
        <f>(Table2[[#This Row],[Sharpe Ratio]]-AVERAGE(Table2[Sharpe Ratio]))/_xlfn.STDEV.P(Table2[Sharpe Ratio])</f>
        <v>-0.94043861791136385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535</v>
      </c>
      <c r="AT619">
        <f>_xlfn.RANK.AVG(Table2[[#This Row],[6M Return vs Nifty Z-Score]],Table2[6M Return vs Nifty Z-Score])</f>
        <v>544</v>
      </c>
      <c r="AU619">
        <f>_xlfn.RANK.AVG(Table2[[#This Row],[Sharpe Ratio Z-Score]],Table2[Sharpe Ratio Z-Score])</f>
        <v>606</v>
      </c>
      <c r="AV619">
        <f>(Table2[[#This Row],[Rank 1Y]]+Table2[[#This Row],[Rank 6M]]+Table2[[#This Row],[Rank Sharpe]])/3</f>
        <v>561.66666666666663</v>
      </c>
    </row>
    <row r="620" spans="1:48" x14ac:dyDescent="0.3">
      <c r="A620" t="s">
        <v>1697</v>
      </c>
      <c r="B620" t="s">
        <v>1698</v>
      </c>
      <c r="C620" t="s">
        <v>3139</v>
      </c>
      <c r="D620" t="s">
        <v>262</v>
      </c>
      <c r="E620">
        <v>5020.0776492000005</v>
      </c>
      <c r="F620">
        <v>633</v>
      </c>
      <c r="G620">
        <v>-24.369251701139799</v>
      </c>
      <c r="H620">
        <f>(Table2[[#This Row],[1Y Return vs Nifty]]-AVERAGE(Table2[1Y Return vs Nifty]))/_xlfn.STDEV.P(Table2[1Y Return vs Nifty])</f>
        <v>-0.80603320153869618</v>
      </c>
      <c r="I620">
        <v>-2.0897223847603401</v>
      </c>
      <c r="J620">
        <f>(Table2[[#This Row],[1M Return vs Nifty]]-AVERAGE(Table2[1M Return vs Nifty]))/_xlfn.STDEV.P(Table2[1M Return vs Nifty])</f>
        <v>-0.1139259890682682</v>
      </c>
      <c r="K620">
        <v>-13.3584145461886</v>
      </c>
      <c r="L620">
        <f>(Table2[[#This Row],[6M Return vs Nifty]]-AVERAGE(Table2[6M Return vs Nifty]))/_xlfn.STDEV.P(Table2[6M Return vs Nifty])</f>
        <v>-0.65033361082526531</v>
      </c>
      <c r="M620">
        <v>5.2280825410173399</v>
      </c>
      <c r="N620">
        <f>(Table2[[#This Row],[1W Return vs Nifty]]-AVERAGE(Table2[1W Return vs Nifty]))/_xlfn.STDEV.P(Table2[1W Return vs Nifty])</f>
        <v>0.81861423317387116</v>
      </c>
      <c r="O620">
        <v>652.73</v>
      </c>
      <c r="P620">
        <v>677.92391867920901</v>
      </c>
      <c r="Q620">
        <v>692.78740587068103</v>
      </c>
      <c r="R620">
        <v>40.820321366748999</v>
      </c>
      <c r="S620" s="1">
        <f>(Table2[[#This Row],[Close Price]]-Table2[[#This Row],[20D EMA]])/Table2[[#This Row],[20D EMA]]</f>
        <v>-3.0226893202396118E-2</v>
      </c>
      <c r="T620" s="1">
        <f>(Table2[[#This Row],[Close Price]]-Table2[[#This Row],[50D EMA]])/Table2[[#This Row],[50D EMA]]</f>
        <v>-6.6266903175114009E-2</v>
      </c>
      <c r="U620" s="1">
        <f>(Table2[[#This Row],[Close Price]]-Table2[[#This Row],[200D EMA]])/Table2[[#This Row],[200D EMA]]</f>
        <v>-8.6299787444232529E-2</v>
      </c>
      <c r="V620">
        <v>0.72187630148355797</v>
      </c>
      <c r="W620">
        <v>630.04999999999995</v>
      </c>
      <c r="X620">
        <v>655.95</v>
      </c>
      <c r="Y620">
        <v>630.04999999999995</v>
      </c>
      <c r="Z620">
        <v>663.95</v>
      </c>
      <c r="AA620">
        <v>625.20000000000005</v>
      </c>
      <c r="AB620">
        <v>668.9</v>
      </c>
      <c r="AC620" s="1">
        <f>(Table2[[#This Row],[Close Price]]/Table2[[#This Row],[Day Low]])-1</f>
        <v>4.6821680818982525E-3</v>
      </c>
      <c r="AD620" s="1">
        <f>(Table2[[#This Row],[Day High]]/Table2[[#This Row],[Close Price]])-1</f>
        <v>3.6255924170616183E-2</v>
      </c>
      <c r="AE620" s="1">
        <f>(Table2[[#This Row],[Close Price]]/Table2[[#This Row],[Current Week Low]])-1</f>
        <v>4.6821680818982525E-3</v>
      </c>
      <c r="AF620" s="1">
        <f>(Table2[[#This Row],[Current Week High]]/Table2[[#This Row],[Close Price]])-1</f>
        <v>4.8894154818325486E-2</v>
      </c>
      <c r="AG620" s="1">
        <f>(Table2[[#This Row],[Close Price]]/Table2[[#This Row],[Current Month Low]])-1</f>
        <v>1.2476007677543199E-2</v>
      </c>
      <c r="AH620" s="1">
        <f>(Table2[[#This Row],[Current Month High]]/Table2[[#This Row],[Close Price]])-1</f>
        <v>5.6714060031595626E-2</v>
      </c>
      <c r="AI620">
        <v>39.6208530805687</v>
      </c>
      <c r="AJ620">
        <v>9.0251464002755597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-0.12</v>
      </c>
      <c r="AM620" t="s">
        <v>3181</v>
      </c>
      <c r="AN620">
        <v>3.11</v>
      </c>
      <c r="AO620" t="s">
        <v>3180</v>
      </c>
      <c r="AQ620">
        <f>(Table2[[#This Row],[Sharpe Ratio]]-AVERAGE(Table2[Sharpe Ratio]))/_xlfn.STDEV.P(Table2[Sharpe Ratio])</f>
        <v>-0.67957627828303946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602</v>
      </c>
      <c r="AT620">
        <f>_xlfn.RANK.AVG(Table2[[#This Row],[6M Return vs Nifty Z-Score]],Table2[6M Return vs Nifty Z-Score])</f>
        <v>545</v>
      </c>
      <c r="AU620">
        <f>_xlfn.RANK.AVG(Table2[[#This Row],[Sharpe Ratio Z-Score]],Table2[Sharpe Ratio Z-Score])</f>
        <v>538</v>
      </c>
      <c r="AV620">
        <f>(Table2[[#This Row],[Rank 1Y]]+Table2[[#This Row],[Rank 6M]]+Table2[[#This Row],[Rank Sharpe]])/3</f>
        <v>561.66666666666663</v>
      </c>
    </row>
    <row r="621" spans="1:48" x14ac:dyDescent="0.3">
      <c r="A621" t="s">
        <v>529</v>
      </c>
      <c r="B621" t="s">
        <v>530</v>
      </c>
      <c r="C621" t="s">
        <v>3139</v>
      </c>
      <c r="D621" t="s">
        <v>128</v>
      </c>
      <c r="E621">
        <v>38223.274365065001</v>
      </c>
      <c r="F621">
        <v>43231.55</v>
      </c>
      <c r="G621">
        <v>-7.0414374771244299</v>
      </c>
      <c r="H621">
        <f>(Table2[[#This Row],[1Y Return vs Nifty]]-AVERAGE(Table2[1Y Return vs Nifty]))/_xlfn.STDEV.P(Table2[1Y Return vs Nifty])</f>
        <v>-0.47517559733382875</v>
      </c>
      <c r="I621">
        <v>-9.2561365891216898</v>
      </c>
      <c r="J621">
        <f>(Table2[[#This Row],[1M Return vs Nifty]]-AVERAGE(Table2[1M Return vs Nifty]))/_xlfn.STDEV.P(Table2[1M Return vs Nifty])</f>
        <v>-0.90664557797993928</v>
      </c>
      <c r="K621">
        <v>-16.847208003711199</v>
      </c>
      <c r="L621">
        <f>(Table2[[#This Row],[6M Return vs Nifty]]-AVERAGE(Table2[6M Return vs Nifty]))/_xlfn.STDEV.P(Table2[6M Return vs Nifty])</f>
        <v>-0.7677786225709512</v>
      </c>
      <c r="M621">
        <v>-2.7081717159078398</v>
      </c>
      <c r="N621">
        <f>(Table2[[#This Row],[1W Return vs Nifty]]-AVERAGE(Table2[1W Return vs Nifty]))/_xlfn.STDEV.P(Table2[1W Return vs Nifty])</f>
        <v>-0.79961478354736393</v>
      </c>
      <c r="O621">
        <v>46496.76</v>
      </c>
      <c r="P621">
        <v>48461.523799802198</v>
      </c>
      <c r="Q621">
        <v>47667.2572731662</v>
      </c>
      <c r="R621">
        <v>17.6036111481394</v>
      </c>
      <c r="S621" s="1">
        <f>(Table2[[#This Row],[Close Price]]-Table2[[#This Row],[20D EMA]])/Table2[[#This Row],[20D EMA]]</f>
        <v>-7.022446295182716E-2</v>
      </c>
      <c r="T621" s="1">
        <f>(Table2[[#This Row],[Close Price]]-Table2[[#This Row],[50D EMA]])/Table2[[#This Row],[50D EMA]]</f>
        <v>-0.10792012693219404</v>
      </c>
      <c r="U621" s="1">
        <f>(Table2[[#This Row],[Close Price]]-Table2[[#This Row],[200D EMA]])/Table2[[#This Row],[200D EMA]]</f>
        <v>-9.3055642948922795E-2</v>
      </c>
      <c r="V621">
        <v>1.9053675832024</v>
      </c>
      <c r="W621">
        <v>43201</v>
      </c>
      <c r="X621">
        <v>43997.05</v>
      </c>
      <c r="Y621">
        <v>43201</v>
      </c>
      <c r="Z621">
        <v>44099.95</v>
      </c>
      <c r="AA621">
        <v>43201</v>
      </c>
      <c r="AB621">
        <v>46599</v>
      </c>
      <c r="AC621" s="1">
        <f>(Table2[[#This Row],[Close Price]]/Table2[[#This Row],[Day Low]])-1</f>
        <v>7.0715955649180984E-4</v>
      </c>
      <c r="AD621" s="1">
        <f>(Table2[[#This Row],[Day High]]/Table2[[#This Row],[Close Price]])-1</f>
        <v>1.7706975576864625E-2</v>
      </c>
      <c r="AE621" s="1">
        <f>(Table2[[#This Row],[Close Price]]/Table2[[#This Row],[Current Week Low]])-1</f>
        <v>7.0715955649180984E-4</v>
      </c>
      <c r="AF621" s="1">
        <f>(Table2[[#This Row],[Current Week High]]/Table2[[#This Row],[Close Price]])-1</f>
        <v>2.008718169947632E-2</v>
      </c>
      <c r="AG621" s="1">
        <f>(Table2[[#This Row],[Close Price]]/Table2[[#This Row],[Current Month Low]])-1</f>
        <v>7.0715955649180984E-4</v>
      </c>
      <c r="AH621" s="1">
        <f>(Table2[[#This Row],[Current Month High]]/Table2[[#This Row],[Close Price]])-1</f>
        <v>7.7893344097077266E-2</v>
      </c>
      <c r="AI621">
        <v>38.773650262366203</v>
      </c>
      <c r="AJ621">
        <v>23.597463526761299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-0.11</v>
      </c>
      <c r="AM621" t="s">
        <v>3181</v>
      </c>
      <c r="AN621">
        <v>-12.43</v>
      </c>
      <c r="AO621" t="s">
        <v>3181</v>
      </c>
      <c r="AP621">
        <v>-2.5947871203638999E-2</v>
      </c>
      <c r="AQ621">
        <f>(Table2[[#This Row],[Sharpe Ratio]]-AVERAGE(Table2[Sharpe Ratio]))/_xlfn.STDEV.P(Table2[Sharpe Ratio])</f>
        <v>-0.98562885105221276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479</v>
      </c>
      <c r="AT621">
        <f>_xlfn.RANK.AVG(Table2[[#This Row],[6M Return vs Nifty Z-Score]],Table2[6M Return vs Nifty Z-Score])</f>
        <v>593</v>
      </c>
      <c r="AU621">
        <f>_xlfn.RANK.AVG(Table2[[#This Row],[Sharpe Ratio Z-Score]],Table2[Sharpe Ratio Z-Score])</f>
        <v>615</v>
      </c>
      <c r="AV621">
        <f>(Table2[[#This Row],[Rank 1Y]]+Table2[[#This Row],[Rank 6M]]+Table2[[#This Row],[Rank Sharpe]])/3</f>
        <v>562.33333333333337</v>
      </c>
    </row>
    <row r="622" spans="1:48" x14ac:dyDescent="0.3">
      <c r="A622" t="s">
        <v>1533</v>
      </c>
      <c r="B622" t="s">
        <v>1534</v>
      </c>
      <c r="C622" t="s">
        <v>3131</v>
      </c>
      <c r="D622" t="s">
        <v>355</v>
      </c>
      <c r="E622">
        <v>6302.4831762200001</v>
      </c>
      <c r="F622">
        <v>275.35000000000002</v>
      </c>
      <c r="G622">
        <v>-44.821072457947103</v>
      </c>
      <c r="H622">
        <f>(Table2[[#This Row],[1Y Return vs Nifty]]-AVERAGE(Table2[1Y Return vs Nifty]))/_xlfn.STDEV.P(Table2[1Y Return vs Nifty])</f>
        <v>-1.1965406440669328</v>
      </c>
      <c r="I622">
        <v>0.30990260042627499</v>
      </c>
      <c r="J622">
        <f>(Table2[[#This Row],[1M Return vs Nifty]]-AVERAGE(Table2[1M Return vs Nifty]))/_xlfn.STDEV.P(Table2[1M Return vs Nifty])</f>
        <v>0.15151076598862559</v>
      </c>
      <c r="K622">
        <v>-8.5430055939272993</v>
      </c>
      <c r="L622">
        <f>(Table2[[#This Row],[6M Return vs Nifty]]-AVERAGE(Table2[6M Return vs Nifty]))/_xlfn.STDEV.P(Table2[6M Return vs Nifty])</f>
        <v>-0.48823007335755714</v>
      </c>
      <c r="M622">
        <v>0.66019763751102001</v>
      </c>
      <c r="N622">
        <f>(Table2[[#This Row],[1W Return vs Nifty]]-AVERAGE(Table2[1W Return vs Nifty]))/_xlfn.STDEV.P(Table2[1W Return vs Nifty])</f>
        <v>-0.11279290885999756</v>
      </c>
      <c r="O622">
        <v>282.8</v>
      </c>
      <c r="P622">
        <v>288.80118107521201</v>
      </c>
      <c r="Q622">
        <v>306.34385232832102</v>
      </c>
      <c r="R622">
        <v>38.804082234972398</v>
      </c>
      <c r="S622" s="1">
        <f>(Table2[[#This Row],[Close Price]]-Table2[[#This Row],[20D EMA]])/Table2[[#This Row],[20D EMA]]</f>
        <v>-2.6343705799151303E-2</v>
      </c>
      <c r="T622" s="1">
        <f>(Table2[[#This Row],[Close Price]]-Table2[[#This Row],[50D EMA]])/Table2[[#This Row],[50D EMA]]</f>
        <v>-4.6575921279591037E-2</v>
      </c>
      <c r="U622" s="1">
        <f>(Table2[[#This Row],[Close Price]]-Table2[[#This Row],[200D EMA]])/Table2[[#This Row],[200D EMA]]</f>
        <v>-0.10117341050834486</v>
      </c>
      <c r="V622">
        <v>0.43490414121023302</v>
      </c>
      <c r="W622">
        <v>273.95</v>
      </c>
      <c r="X622">
        <v>281.25</v>
      </c>
      <c r="Y622">
        <v>273.25</v>
      </c>
      <c r="Z622">
        <v>281.25</v>
      </c>
      <c r="AA622">
        <v>273.25</v>
      </c>
      <c r="AB622">
        <v>296.5</v>
      </c>
      <c r="AC622" s="1">
        <f>(Table2[[#This Row],[Close Price]]/Table2[[#This Row],[Day Low]])-1</f>
        <v>5.1104216097830335E-3</v>
      </c>
      <c r="AD622" s="1">
        <f>(Table2[[#This Row],[Day High]]/Table2[[#This Row],[Close Price]])-1</f>
        <v>2.1427274378064132E-2</v>
      </c>
      <c r="AE622" s="1">
        <f>(Table2[[#This Row],[Close Price]]/Table2[[#This Row],[Current Week Low]])-1</f>
        <v>7.6852698993596924E-3</v>
      </c>
      <c r="AF622" s="1">
        <f>(Table2[[#This Row],[Current Week High]]/Table2[[#This Row],[Close Price]])-1</f>
        <v>2.1427274378064132E-2</v>
      </c>
      <c r="AG622" s="1">
        <f>(Table2[[#This Row],[Close Price]]/Table2[[#This Row],[Current Month Low]])-1</f>
        <v>7.6852698993596924E-3</v>
      </c>
      <c r="AH622" s="1">
        <f>(Table2[[#This Row],[Current Month High]]/Table2[[#This Row],[Close Price]])-1</f>
        <v>7.6811331033230346E-2</v>
      </c>
      <c r="AI622">
        <v>40.257853640820699</v>
      </c>
      <c r="AJ622">
        <v>6.6627929498353797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0.03</v>
      </c>
      <c r="AM622" t="s">
        <v>3180</v>
      </c>
      <c r="AN622">
        <v>2.92</v>
      </c>
      <c r="AO622" t="s">
        <v>3180</v>
      </c>
      <c r="AP622">
        <v>1.49723688375E-4</v>
      </c>
      <c r="AQ622">
        <f>(Table2[[#This Row],[Sharpe Ratio]]-AVERAGE(Table2[Sharpe Ratio]))/_xlfn.STDEV.P(Table2[Sharpe Ratio])</f>
        <v>-0.67781030219690741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701</v>
      </c>
      <c r="AT622">
        <f>_xlfn.RANK.AVG(Table2[[#This Row],[6M Return vs Nifty Z-Score]],Table2[6M Return vs Nifty Z-Score])</f>
        <v>474</v>
      </c>
      <c r="AU622">
        <f>_xlfn.RANK.AVG(Table2[[#This Row],[Sharpe Ratio Z-Score]],Table2[Sharpe Ratio Z-Score])</f>
        <v>513</v>
      </c>
      <c r="AV622">
        <f>(Table2[[#This Row],[Rank 1Y]]+Table2[[#This Row],[Rank 6M]]+Table2[[#This Row],[Rank Sharpe]])/3</f>
        <v>562.66666666666663</v>
      </c>
    </row>
    <row r="623" spans="1:48" x14ac:dyDescent="0.3">
      <c r="A623" t="s">
        <v>559</v>
      </c>
      <c r="B623" t="s">
        <v>560</v>
      </c>
      <c r="C623" t="s">
        <v>3127</v>
      </c>
      <c r="D623" t="s">
        <v>196</v>
      </c>
      <c r="E623">
        <v>34629.465238124998</v>
      </c>
      <c r="F623">
        <v>503.05</v>
      </c>
      <c r="G623">
        <v>-1.9144618050923199</v>
      </c>
      <c r="H623">
        <f>(Table2[[#This Row],[1Y Return vs Nifty]]-AVERAGE(Table2[1Y Return vs Nifty]))/_xlfn.STDEV.P(Table2[1Y Return vs Nifty])</f>
        <v>-0.37728102934416219</v>
      </c>
      <c r="I623">
        <v>-9.6822368778050301</v>
      </c>
      <c r="J623">
        <f>(Table2[[#This Row],[1M Return vs Nifty]]-AVERAGE(Table2[1M Return vs Nifty]))/_xlfn.STDEV.P(Table2[1M Return vs Nifty])</f>
        <v>-0.95377905869259971</v>
      </c>
      <c r="K623">
        <v>-14.567956522283399</v>
      </c>
      <c r="L623">
        <f>(Table2[[#This Row],[6M Return vs Nifty]]-AVERAGE(Table2[6M Return vs Nifty]))/_xlfn.STDEV.P(Table2[6M Return vs Nifty])</f>
        <v>-0.69105103170985593</v>
      </c>
      <c r="M623">
        <v>2.5151745372527601</v>
      </c>
      <c r="N623">
        <f>(Table2[[#This Row],[1W Return vs Nifty]]-AVERAGE(Table2[1W Return vs Nifty]))/_xlfn.STDEV.P(Table2[1W Return vs Nifty])</f>
        <v>0.26544313894433391</v>
      </c>
      <c r="O623">
        <v>536.97</v>
      </c>
      <c r="P623">
        <v>568.64939735843097</v>
      </c>
      <c r="Q623">
        <v>571.99252707490496</v>
      </c>
      <c r="R623">
        <v>29.670756182740799</v>
      </c>
      <c r="S623" s="1">
        <f>(Table2[[#This Row],[Close Price]]-Table2[[#This Row],[20D EMA]])/Table2[[#This Row],[20D EMA]]</f>
        <v>-6.3169264577164486E-2</v>
      </c>
      <c r="T623" s="1">
        <f>(Table2[[#This Row],[Close Price]]-Table2[[#This Row],[50D EMA]])/Table2[[#This Row],[50D EMA]]</f>
        <v>-0.11536000506315909</v>
      </c>
      <c r="U623" s="1">
        <f>(Table2[[#This Row],[Close Price]]-Table2[[#This Row],[200D EMA]])/Table2[[#This Row],[200D EMA]]</f>
        <v>-0.12053046816444966</v>
      </c>
      <c r="V623">
        <v>0.48619642116582401</v>
      </c>
      <c r="W623">
        <v>501.5</v>
      </c>
      <c r="X623">
        <v>523.04999999999995</v>
      </c>
      <c r="Y623">
        <v>501.5</v>
      </c>
      <c r="Z623">
        <v>526.15</v>
      </c>
      <c r="AA623">
        <v>501.5</v>
      </c>
      <c r="AB623">
        <v>553</v>
      </c>
      <c r="AC623" s="1">
        <f>(Table2[[#This Row],[Close Price]]/Table2[[#This Row],[Day Low]])-1</f>
        <v>3.0907278165503982E-3</v>
      </c>
      <c r="AD623" s="1">
        <f>(Table2[[#This Row],[Day High]]/Table2[[#This Row],[Close Price]])-1</f>
        <v>3.9757479375807536E-2</v>
      </c>
      <c r="AE623" s="1">
        <f>(Table2[[#This Row],[Close Price]]/Table2[[#This Row],[Current Week Low]])-1</f>
        <v>3.0907278165503982E-3</v>
      </c>
      <c r="AF623" s="1">
        <f>(Table2[[#This Row],[Current Week High]]/Table2[[#This Row],[Close Price]])-1</f>
        <v>4.5919888679057719E-2</v>
      </c>
      <c r="AG623" s="1">
        <f>(Table2[[#This Row],[Close Price]]/Table2[[#This Row],[Current Month Low]])-1</f>
        <v>3.0907278165503982E-3</v>
      </c>
      <c r="AH623" s="1">
        <f>(Table2[[#This Row],[Current Month High]]/Table2[[#This Row],[Close Price]])-1</f>
        <v>9.9294304741079475E-2</v>
      </c>
      <c r="AI623">
        <v>37.153364476692097</v>
      </c>
      <c r="AJ623">
        <v>21.436330718165301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-0.03</v>
      </c>
      <c r="AM623" t="s">
        <v>3181</v>
      </c>
      <c r="AN623">
        <v>-4.42</v>
      </c>
      <c r="AO623" t="s">
        <v>3181</v>
      </c>
      <c r="AP623">
        <v>-6.4983984630623007E-2</v>
      </c>
      <c r="AQ623">
        <f>(Table2[[#This Row],[Sharpe Ratio]]-AVERAGE(Table2[Sharpe Ratio]))/_xlfn.STDEV.P(Table2[Sharpe Ratio])</f>
        <v>-1.4460559454938655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441</v>
      </c>
      <c r="AT623">
        <f>_xlfn.RANK.AVG(Table2[[#This Row],[6M Return vs Nifty Z-Score]],Table2[6M Return vs Nifty Z-Score])</f>
        <v>562</v>
      </c>
      <c r="AU623">
        <f>_xlfn.RANK.AVG(Table2[[#This Row],[Sharpe Ratio Z-Score]],Table2[Sharpe Ratio Z-Score])</f>
        <v>686</v>
      </c>
      <c r="AV623">
        <f>(Table2[[#This Row],[Rank 1Y]]+Table2[[#This Row],[Rank 6M]]+Table2[[#This Row],[Rank Sharpe]])/3</f>
        <v>563</v>
      </c>
    </row>
    <row r="624" spans="1:48" x14ac:dyDescent="0.3">
      <c r="A624" t="s">
        <v>1794</v>
      </c>
      <c r="B624" t="s">
        <v>1795</v>
      </c>
      <c r="C624" t="s">
        <v>3133</v>
      </c>
      <c r="D624" t="s">
        <v>51</v>
      </c>
      <c r="E624">
        <v>4344.9083499999997</v>
      </c>
      <c r="F624">
        <v>476.05</v>
      </c>
      <c r="G624">
        <v>-24.5573844017634</v>
      </c>
      <c r="H624">
        <f>(Table2[[#This Row],[1Y Return vs Nifty]]-AVERAGE(Table2[1Y Return vs Nifty]))/_xlfn.STDEV.P(Table2[1Y Return vs Nifty])</f>
        <v>-0.80962541079233918</v>
      </c>
      <c r="I624">
        <v>-2.04171877705258</v>
      </c>
      <c r="J624">
        <f>(Table2[[#This Row],[1M Return vs Nifty]]-AVERAGE(Table2[1M Return vs Nifty]))/_xlfn.STDEV.P(Table2[1M Return vs Nifty])</f>
        <v>-0.10861602524490811</v>
      </c>
      <c r="K624">
        <v>-7.3779286084000599</v>
      </c>
      <c r="L624">
        <f>(Table2[[#This Row],[6M Return vs Nifty]]-AVERAGE(Table2[6M Return vs Nifty]))/_xlfn.STDEV.P(Table2[6M Return vs Nifty])</f>
        <v>-0.44900949985102456</v>
      </c>
      <c r="M624">
        <v>9.2917999330484502E-2</v>
      </c>
      <c r="N624">
        <f>(Table2[[#This Row],[1W Return vs Nifty]]-AVERAGE(Table2[1W Return vs Nifty]))/_xlfn.STDEV.P(Table2[1W Return vs Nifty])</f>
        <v>-0.22846314085865471</v>
      </c>
      <c r="O624">
        <v>490.68</v>
      </c>
      <c r="P624">
        <v>504.47174970343099</v>
      </c>
      <c r="Q624">
        <v>509.28498502016498</v>
      </c>
      <c r="R624">
        <v>30.369171514355902</v>
      </c>
      <c r="S624" s="1">
        <f>(Table2[[#This Row],[Close Price]]-Table2[[#This Row],[20D EMA]])/Table2[[#This Row],[20D EMA]]</f>
        <v>-2.9815765875927276E-2</v>
      </c>
      <c r="T624" s="1">
        <f>(Table2[[#This Row],[Close Price]]-Table2[[#This Row],[50D EMA]])/Table2[[#This Row],[50D EMA]]</f>
        <v>-5.6339625995191135E-2</v>
      </c>
      <c r="U624" s="1">
        <f>(Table2[[#This Row],[Close Price]]-Table2[[#This Row],[200D EMA]])/Table2[[#This Row],[200D EMA]]</f>
        <v>-6.5258128548300001E-2</v>
      </c>
      <c r="V624">
        <v>0.269758841476467</v>
      </c>
      <c r="W624">
        <v>474.8</v>
      </c>
      <c r="X624">
        <v>486.7</v>
      </c>
      <c r="Y624">
        <v>474.8</v>
      </c>
      <c r="Z624">
        <v>493.1</v>
      </c>
      <c r="AA624">
        <v>474.8</v>
      </c>
      <c r="AB624">
        <v>502</v>
      </c>
      <c r="AC624" s="1">
        <f>(Table2[[#This Row],[Close Price]]/Table2[[#This Row],[Day Low]])-1</f>
        <v>2.6326874473463491E-3</v>
      </c>
      <c r="AD624" s="1">
        <f>(Table2[[#This Row],[Day High]]/Table2[[#This Row],[Close Price]])-1</f>
        <v>2.2371599621888505E-2</v>
      </c>
      <c r="AE624" s="1">
        <f>(Table2[[#This Row],[Close Price]]/Table2[[#This Row],[Current Week Low]])-1</f>
        <v>2.6326874473463491E-3</v>
      </c>
      <c r="AF624" s="1">
        <f>(Table2[[#This Row],[Current Week High]]/Table2[[#This Row],[Close Price]])-1</f>
        <v>3.581556559184973E-2</v>
      </c>
      <c r="AG624" s="1">
        <f>(Table2[[#This Row],[Close Price]]/Table2[[#This Row],[Current Month Low]])-1</f>
        <v>2.6326874473463491E-3</v>
      </c>
      <c r="AH624" s="1">
        <f>(Table2[[#This Row],[Current Month High]]/Table2[[#This Row],[Close Price]])-1</f>
        <v>5.4511080768826714E-2</v>
      </c>
      <c r="AI624">
        <v>33.389349858208099</v>
      </c>
      <c r="AJ624">
        <v>10.439624173529699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-0.2</v>
      </c>
      <c r="AM624" t="s">
        <v>3181</v>
      </c>
      <c r="AN624">
        <v>0.28000000000000003</v>
      </c>
      <c r="AO624" t="s">
        <v>3180</v>
      </c>
      <c r="AP624">
        <v>-3.0791497159701E-2</v>
      </c>
      <c r="AQ624">
        <f>(Table2[[#This Row],[Sharpe Ratio]]-AVERAGE(Table2[Sharpe Ratio]))/_xlfn.STDEV.P(Table2[Sharpe Ratio])</f>
        <v>-1.042758939827142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604</v>
      </c>
      <c r="AT624">
        <f>_xlfn.RANK.AVG(Table2[[#This Row],[6M Return vs Nifty Z-Score]],Table2[6M Return vs Nifty Z-Score])</f>
        <v>461</v>
      </c>
      <c r="AU624">
        <f>_xlfn.RANK.AVG(Table2[[#This Row],[Sharpe Ratio Z-Score]],Table2[Sharpe Ratio Z-Score])</f>
        <v>625</v>
      </c>
      <c r="AV624">
        <f>(Table2[[#This Row],[Rank 1Y]]+Table2[[#This Row],[Rank 6M]]+Table2[[#This Row],[Rank Sharpe]])/3</f>
        <v>563.33333333333337</v>
      </c>
    </row>
    <row r="625" spans="1:48" x14ac:dyDescent="0.3">
      <c r="A625" t="s">
        <v>728</v>
      </c>
      <c r="B625" t="s">
        <v>729</v>
      </c>
      <c r="C625" t="s">
        <v>3139</v>
      </c>
      <c r="D625" t="s">
        <v>262</v>
      </c>
      <c r="E625">
        <v>23474.8544</v>
      </c>
      <c r="F625">
        <v>2120.1999999999998</v>
      </c>
      <c r="G625">
        <v>-20.396069536130799</v>
      </c>
      <c r="H625">
        <f>(Table2[[#This Row],[1Y Return vs Nifty]]-AVERAGE(Table2[1Y Return vs Nifty]))/_xlfn.STDEV.P(Table2[1Y Return vs Nifty])</f>
        <v>-0.73016918804053177</v>
      </c>
      <c r="I625">
        <v>-8.1508227646405995</v>
      </c>
      <c r="J625">
        <f>(Table2[[#This Row],[1M Return vs Nifty]]-AVERAGE(Table2[1M Return vs Nifty]))/_xlfn.STDEV.P(Table2[1M Return vs Nifty])</f>
        <v>-0.78438025873174455</v>
      </c>
      <c r="K625">
        <v>-13.266459155754101</v>
      </c>
      <c r="L625">
        <f>(Table2[[#This Row],[6M Return vs Nifty]]-AVERAGE(Table2[6M Return vs Nifty]))/_xlfn.STDEV.P(Table2[6M Return vs Nifty])</f>
        <v>-0.64723807019176283</v>
      </c>
      <c r="M625">
        <v>-2.4383467613974301</v>
      </c>
      <c r="N625">
        <f>(Table2[[#This Row],[1W Return vs Nifty]]-AVERAGE(Table2[1W Return vs Nifty]))/_xlfn.STDEV.P(Table2[1W Return vs Nifty])</f>
        <v>-0.74459656504167271</v>
      </c>
      <c r="O625">
        <v>2226.1799999999998</v>
      </c>
      <c r="P625">
        <v>2320.6048456951498</v>
      </c>
      <c r="Q625">
        <v>2347.6258909428402</v>
      </c>
      <c r="R625">
        <v>33.522123667971002</v>
      </c>
      <c r="S625" s="1">
        <f>(Table2[[#This Row],[Close Price]]-Table2[[#This Row],[20D EMA]])/Table2[[#This Row],[20D EMA]]</f>
        <v>-4.7606213334052065E-2</v>
      </c>
      <c r="T625" s="1">
        <f>(Table2[[#This Row],[Close Price]]-Table2[[#This Row],[50D EMA]])/Table2[[#This Row],[50D EMA]]</f>
        <v>-8.6358884437784431E-2</v>
      </c>
      <c r="U625" s="1">
        <f>(Table2[[#This Row],[Close Price]]-Table2[[#This Row],[200D EMA]])/Table2[[#This Row],[200D EMA]]</f>
        <v>-9.6874843568667116E-2</v>
      </c>
      <c r="V625">
        <v>1.61303624005341</v>
      </c>
      <c r="W625">
        <v>2082.35</v>
      </c>
      <c r="X625">
        <v>2166.5</v>
      </c>
      <c r="Y625">
        <v>2082.35</v>
      </c>
      <c r="Z625">
        <v>2166.5</v>
      </c>
      <c r="AA625">
        <v>2082.35</v>
      </c>
      <c r="AB625">
        <v>2304.75</v>
      </c>
      <c r="AC625" s="1">
        <f>(Table2[[#This Row],[Close Price]]/Table2[[#This Row],[Day Low]])-1</f>
        <v>1.8176579345450916E-2</v>
      </c>
      <c r="AD625" s="1">
        <f>(Table2[[#This Row],[Day High]]/Table2[[#This Row],[Close Price]])-1</f>
        <v>2.1837562494104512E-2</v>
      </c>
      <c r="AE625" s="1">
        <f>(Table2[[#This Row],[Close Price]]/Table2[[#This Row],[Current Week Low]])-1</f>
        <v>1.8176579345450916E-2</v>
      </c>
      <c r="AF625" s="1">
        <f>(Table2[[#This Row],[Current Week High]]/Table2[[#This Row],[Close Price]])-1</f>
        <v>2.1837562494104512E-2</v>
      </c>
      <c r="AG625" s="1">
        <f>(Table2[[#This Row],[Close Price]]/Table2[[#This Row],[Current Month Low]])-1</f>
        <v>1.8176579345450916E-2</v>
      </c>
      <c r="AH625" s="1">
        <f>(Table2[[#This Row],[Current Month High]]/Table2[[#This Row],[Close Price]])-1</f>
        <v>8.704367512498834E-2</v>
      </c>
      <c r="AI625">
        <v>39.609470804640999</v>
      </c>
      <c r="AJ625">
        <v>13.0652730375426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-0.06</v>
      </c>
      <c r="AM625" t="s">
        <v>3181</v>
      </c>
      <c r="AN625">
        <v>-3.73</v>
      </c>
      <c r="AO625" t="s">
        <v>3181</v>
      </c>
      <c r="AP625">
        <v>-2.3890487749159998E-3</v>
      </c>
      <c r="AQ625">
        <f>(Table2[[#This Row],[Sharpe Ratio]]-AVERAGE(Table2[Sharpe Ratio]))/_xlfn.STDEV.P(Table2[Sharpe Ratio])</f>
        <v>-0.70775487213745714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587</v>
      </c>
      <c r="AT625">
        <f>_xlfn.RANK.AVG(Table2[[#This Row],[6M Return vs Nifty Z-Score]],Table2[6M Return vs Nifty Z-Score])</f>
        <v>542</v>
      </c>
      <c r="AU625">
        <f>_xlfn.RANK.AVG(Table2[[#This Row],[Sharpe Ratio Z-Score]],Table2[Sharpe Ratio Z-Score])</f>
        <v>569</v>
      </c>
      <c r="AV625">
        <f>(Table2[[#This Row],[Rank 1Y]]+Table2[[#This Row],[Rank 6M]]+Table2[[#This Row],[Rank Sharpe]])/3</f>
        <v>566</v>
      </c>
    </row>
    <row r="626" spans="1:48" x14ac:dyDescent="0.3">
      <c r="A626" t="s">
        <v>1140</v>
      </c>
      <c r="B626" t="s">
        <v>1141</v>
      </c>
      <c r="C626" t="s">
        <v>574</v>
      </c>
      <c r="D626" t="s">
        <v>574</v>
      </c>
      <c r="E626">
        <v>10466.726765308</v>
      </c>
      <c r="F626">
        <v>21.08</v>
      </c>
      <c r="G626">
        <v>-10.488722838952899</v>
      </c>
      <c r="H626">
        <f>(Table2[[#This Row],[1Y Return vs Nifty]]-AVERAGE(Table2[1Y Return vs Nifty]))/_xlfn.STDEV.P(Table2[1Y Return vs Nifty])</f>
        <v>-0.54099812757796795</v>
      </c>
      <c r="I626">
        <v>-11.951503439247199</v>
      </c>
      <c r="J626">
        <f>(Table2[[#This Row],[1M Return vs Nifty]]-AVERAGE(Table2[1M Return vs Nifty]))/_xlfn.STDEV.P(Table2[1M Return vs Nifty])</f>
        <v>-1.2047960951656889</v>
      </c>
      <c r="K626">
        <v>-25.622761676762501</v>
      </c>
      <c r="L626">
        <f>(Table2[[#This Row],[6M Return vs Nifty]]-AVERAGE(Table2[6M Return vs Nifty]))/_xlfn.STDEV.P(Table2[6M Return vs Nifty])</f>
        <v>-1.0631945068171544</v>
      </c>
      <c r="M626">
        <v>-0.88234965432306101</v>
      </c>
      <c r="N626">
        <f>(Table2[[#This Row],[1W Return vs Nifty]]-AVERAGE(Table2[1W Return vs Nifty]))/_xlfn.STDEV.P(Table2[1W Return vs Nifty])</f>
        <v>-0.42732350559995053</v>
      </c>
      <c r="O626">
        <v>22.46</v>
      </c>
      <c r="P626">
        <v>23.8458851740311</v>
      </c>
      <c r="Q626">
        <v>25.077387006534099</v>
      </c>
      <c r="R626">
        <v>30.400751205501201</v>
      </c>
      <c r="S626" s="1">
        <f>(Table2[[#This Row],[Close Price]]-Table2[[#This Row],[20D EMA]])/Table2[[#This Row],[20D EMA]]</f>
        <v>-6.1442564559216498E-2</v>
      </c>
      <c r="T626" s="1">
        <f>(Table2[[#This Row],[Close Price]]-Table2[[#This Row],[50D EMA]])/Table2[[#This Row],[50D EMA]]</f>
        <v>-0.11599003995218576</v>
      </c>
      <c r="U626" s="1">
        <f>(Table2[[#This Row],[Close Price]]-Table2[[#This Row],[200D EMA]])/Table2[[#This Row],[200D EMA]]</f>
        <v>-0.15940205434850738</v>
      </c>
      <c r="V626">
        <v>0.25843241861312299</v>
      </c>
      <c r="W626">
        <v>21</v>
      </c>
      <c r="X626">
        <v>21.58</v>
      </c>
      <c r="Y626">
        <v>21</v>
      </c>
      <c r="Z626">
        <v>21.82</v>
      </c>
      <c r="AA626">
        <v>21</v>
      </c>
      <c r="AB626">
        <v>23.1</v>
      </c>
      <c r="AC626" s="1">
        <f>(Table2[[#This Row],[Close Price]]/Table2[[#This Row],[Day Low]])-1</f>
        <v>3.8095238095237072E-3</v>
      </c>
      <c r="AD626" s="1">
        <f>(Table2[[#This Row],[Day High]]/Table2[[#This Row],[Close Price]])-1</f>
        <v>2.371916508538896E-2</v>
      </c>
      <c r="AE626" s="1">
        <f>(Table2[[#This Row],[Close Price]]/Table2[[#This Row],[Current Week Low]])-1</f>
        <v>3.8095238095237072E-3</v>
      </c>
      <c r="AF626" s="1">
        <f>(Table2[[#This Row],[Current Week High]]/Table2[[#This Row],[Close Price]])-1</f>
        <v>3.5104364326375759E-2</v>
      </c>
      <c r="AG626" s="1">
        <f>(Table2[[#This Row],[Close Price]]/Table2[[#This Row],[Current Month Low]])-1</f>
        <v>3.8095238095237072E-3</v>
      </c>
      <c r="AH626" s="1">
        <f>(Table2[[#This Row],[Current Month High]]/Table2[[#This Row],[Close Price]])-1</f>
        <v>9.5825426944971648E-2</v>
      </c>
      <c r="AI626">
        <v>85.246679316888006</v>
      </c>
      <c r="AJ626">
        <v>13.029490616621899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-0.19</v>
      </c>
      <c r="AM626" t="s">
        <v>3181</v>
      </c>
      <c r="AN626">
        <v>1.25</v>
      </c>
      <c r="AO626" t="s">
        <v>3180</v>
      </c>
      <c r="AP626">
        <v>3.45138149087E-4</v>
      </c>
      <c r="AQ626">
        <f>(Table2[[#This Row],[Sharpe Ratio]]-AVERAGE(Table2[Sharpe Ratio]))/_xlfn.STDEV.P(Table2[Sharpe Ratio])</f>
        <v>-0.6755054079731061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505</v>
      </c>
      <c r="AT626">
        <f>_xlfn.RANK.AVG(Table2[[#This Row],[6M Return vs Nifty Z-Score]],Table2[6M Return vs Nifty Z-Score])</f>
        <v>683</v>
      </c>
      <c r="AU626">
        <f>_xlfn.RANK.AVG(Table2[[#This Row],[Sharpe Ratio Z-Score]],Table2[Sharpe Ratio Z-Score])</f>
        <v>510</v>
      </c>
      <c r="AV626">
        <f>(Table2[[#This Row],[Rank 1Y]]+Table2[[#This Row],[Rank 6M]]+Table2[[#This Row],[Rank Sharpe]])/3</f>
        <v>566</v>
      </c>
    </row>
    <row r="627" spans="1:48" x14ac:dyDescent="0.3">
      <c r="A627" t="s">
        <v>1580</v>
      </c>
      <c r="B627" t="s">
        <v>1581</v>
      </c>
      <c r="C627" t="s">
        <v>574</v>
      </c>
      <c r="D627" t="s">
        <v>574</v>
      </c>
      <c r="E627">
        <v>6008.5937860000004</v>
      </c>
      <c r="F627">
        <v>299.64999999999998</v>
      </c>
      <c r="G627">
        <v>-34.893724512497499</v>
      </c>
      <c r="H627">
        <f>(Table2[[#This Row],[1Y Return vs Nifty]]-AVERAGE(Table2[1Y Return vs Nifty]))/_xlfn.STDEV.P(Table2[1Y Return vs Nifty])</f>
        <v>-1.0069876794011767</v>
      </c>
      <c r="I627">
        <v>-1.0356184107275901</v>
      </c>
      <c r="J627">
        <f>(Table2[[#This Row],[1M Return vs Nifty]]-AVERAGE(Table2[1M Return vs Nifty]))/_xlfn.STDEV.P(Table2[1M Return vs Nifty])</f>
        <v>2.6747048264363243E-3</v>
      </c>
      <c r="K627">
        <v>-25.877437144309301</v>
      </c>
      <c r="L627">
        <f>(Table2[[#This Row],[6M Return vs Nifty]]-AVERAGE(Table2[6M Return vs Nifty]))/_xlfn.STDEV.P(Table2[6M Return vs Nifty])</f>
        <v>-1.071767775381643</v>
      </c>
      <c r="M627">
        <v>2.6248941071579801</v>
      </c>
      <c r="N627">
        <f>(Table2[[#This Row],[1W Return vs Nifty]]-AVERAGE(Table2[1W Return vs Nifty]))/_xlfn.STDEV.P(Table2[1W Return vs Nifty])</f>
        <v>0.28781532939776722</v>
      </c>
      <c r="O627">
        <v>304.79000000000002</v>
      </c>
      <c r="P627">
        <v>320.84153198815102</v>
      </c>
      <c r="Q627">
        <v>338.714920830582</v>
      </c>
      <c r="R627">
        <v>44.7452383287931</v>
      </c>
      <c r="S627" s="1">
        <f>(Table2[[#This Row],[Close Price]]-Table2[[#This Row],[20D EMA]])/Table2[[#This Row],[20D EMA]]</f>
        <v>-1.6864070343515346E-2</v>
      </c>
      <c r="T627" s="1">
        <f>(Table2[[#This Row],[Close Price]]-Table2[[#This Row],[50D EMA]])/Table2[[#This Row],[50D EMA]]</f>
        <v>-6.6049840420702347E-2</v>
      </c>
      <c r="U627" s="1">
        <f>(Table2[[#This Row],[Close Price]]-Table2[[#This Row],[200D EMA]])/Table2[[#This Row],[200D EMA]]</f>
        <v>-0.11533274275248556</v>
      </c>
      <c r="V627">
        <v>0.41693059833636198</v>
      </c>
      <c r="W627">
        <v>295.75</v>
      </c>
      <c r="X627">
        <v>302.10000000000002</v>
      </c>
      <c r="Y627">
        <v>293.5</v>
      </c>
      <c r="Z627">
        <v>303.89999999999998</v>
      </c>
      <c r="AA627">
        <v>293.5</v>
      </c>
      <c r="AB627">
        <v>313.25</v>
      </c>
      <c r="AC627" s="1">
        <f>(Table2[[#This Row],[Close Price]]/Table2[[#This Row],[Day Low]])-1</f>
        <v>1.318681318681314E-2</v>
      </c>
      <c r="AD627" s="1">
        <f>(Table2[[#This Row],[Day High]]/Table2[[#This Row],[Close Price]])-1</f>
        <v>8.1762055731688932E-3</v>
      </c>
      <c r="AE627" s="1">
        <f>(Table2[[#This Row],[Close Price]]/Table2[[#This Row],[Current Week Low]])-1</f>
        <v>2.095400340715492E-2</v>
      </c>
      <c r="AF627" s="1">
        <f>(Table2[[#This Row],[Current Week High]]/Table2[[#This Row],[Close Price]])-1</f>
        <v>1.4183213749374257E-2</v>
      </c>
      <c r="AG627" s="1">
        <f>(Table2[[#This Row],[Close Price]]/Table2[[#This Row],[Current Month Low]])-1</f>
        <v>2.095400340715492E-2</v>
      </c>
      <c r="AH627" s="1">
        <f>(Table2[[#This Row],[Current Month High]]/Table2[[#This Row],[Close Price]])-1</f>
        <v>4.5386283997997712E-2</v>
      </c>
      <c r="AI627">
        <v>45.820123477390297</v>
      </c>
      <c r="AJ627">
        <v>11.914098972922501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-0.14000000000000001</v>
      </c>
      <c r="AM627" t="s">
        <v>3181</v>
      </c>
      <c r="AN627">
        <v>7.21</v>
      </c>
      <c r="AO627" t="s">
        <v>3180</v>
      </c>
      <c r="AP627">
        <v>5.6517680108105997E-2</v>
      </c>
      <c r="AQ627">
        <f>(Table2[[#This Row],[Sharpe Ratio]]-AVERAGE(Table2[Sharpe Ratio]))/_xlfn.STDEV.P(Table2[Sharpe Ratio])</f>
        <v>-1.2955834999617128E-2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659</v>
      </c>
      <c r="AT627">
        <f>_xlfn.RANK.AVG(Table2[[#This Row],[6M Return vs Nifty Z-Score]],Table2[6M Return vs Nifty Z-Score])</f>
        <v>684</v>
      </c>
      <c r="AU627">
        <f>_xlfn.RANK.AVG(Table2[[#This Row],[Sharpe Ratio Z-Score]],Table2[Sharpe Ratio Z-Score])</f>
        <v>359</v>
      </c>
      <c r="AV627">
        <f>(Table2[[#This Row],[Rank 1Y]]+Table2[[#This Row],[Rank 6M]]+Table2[[#This Row],[Rank Sharpe]])/3</f>
        <v>567.33333333333337</v>
      </c>
    </row>
    <row r="628" spans="1:48" x14ac:dyDescent="0.3">
      <c r="A628" t="s">
        <v>468</v>
      </c>
      <c r="B628" t="s">
        <v>469</v>
      </c>
      <c r="C628" t="s">
        <v>3136</v>
      </c>
      <c r="D628" t="s">
        <v>114</v>
      </c>
      <c r="E628">
        <v>47158.207224512997</v>
      </c>
      <c r="F628">
        <v>114.17</v>
      </c>
      <c r="G628">
        <v>5.2452842443125096</v>
      </c>
      <c r="H628">
        <f>(Table2[[#This Row],[1Y Return vs Nifty]]-AVERAGE(Table2[1Y Return vs Nifty]))/_xlfn.STDEV.P(Table2[1Y Return vs Nifty])</f>
        <v>-0.24057270629795569</v>
      </c>
      <c r="I628">
        <v>-10.5762554940678</v>
      </c>
      <c r="J628">
        <f>(Table2[[#This Row],[1M Return vs Nifty]]-AVERAGE(Table2[1M Return vs Nifty]))/_xlfn.STDEV.P(Table2[1M Return vs Nifty])</f>
        <v>-1.0526717614799852</v>
      </c>
      <c r="K628">
        <v>-35.592834901850097</v>
      </c>
      <c r="L628">
        <f>(Table2[[#This Row],[6M Return vs Nifty]]-AVERAGE(Table2[6M Return vs Nifty]))/_xlfn.STDEV.P(Table2[6M Return vs Nifty])</f>
        <v>-1.3988221045188671</v>
      </c>
      <c r="M628">
        <v>2.8954726806978299</v>
      </c>
      <c r="N628">
        <f>(Table2[[#This Row],[1W Return vs Nifty]]-AVERAGE(Table2[1W Return vs Nifty]))/_xlfn.STDEV.P(Table2[1W Return vs Nifty])</f>
        <v>0.34298721336596927</v>
      </c>
      <c r="O628">
        <v>120.32</v>
      </c>
      <c r="P628">
        <v>126.301169214673</v>
      </c>
      <c r="Q628">
        <v>130.80036816678501</v>
      </c>
      <c r="R628">
        <v>36.7862218193765</v>
      </c>
      <c r="S628" s="1">
        <f>(Table2[[#This Row],[Close Price]]-Table2[[#This Row],[20D EMA]])/Table2[[#This Row],[20D EMA]]</f>
        <v>-5.1113696808510571E-2</v>
      </c>
      <c r="T628" s="1">
        <f>(Table2[[#This Row],[Close Price]]-Table2[[#This Row],[50D EMA]])/Table2[[#This Row],[50D EMA]]</f>
        <v>-9.6049540080296106E-2</v>
      </c>
      <c r="U628" s="1">
        <f>(Table2[[#This Row],[Close Price]]-Table2[[#This Row],[200D EMA]])/Table2[[#This Row],[200D EMA]]</f>
        <v>-0.12714312963996735</v>
      </c>
      <c r="V628">
        <v>1.03129300882478</v>
      </c>
      <c r="W628">
        <v>113.66</v>
      </c>
      <c r="X628">
        <v>117.4</v>
      </c>
      <c r="Y628">
        <v>113.66</v>
      </c>
      <c r="Z628">
        <v>119.2</v>
      </c>
      <c r="AA628">
        <v>112.6</v>
      </c>
      <c r="AB628">
        <v>126.85</v>
      </c>
      <c r="AC628" s="1">
        <f>(Table2[[#This Row],[Close Price]]/Table2[[#This Row],[Day Low]])-1</f>
        <v>4.4870666901284384E-3</v>
      </c>
      <c r="AD628" s="1">
        <f>(Table2[[#This Row],[Day High]]/Table2[[#This Row],[Close Price]])-1</f>
        <v>2.8291144784093891E-2</v>
      </c>
      <c r="AE628" s="1">
        <f>(Table2[[#This Row],[Close Price]]/Table2[[#This Row],[Current Week Low]])-1</f>
        <v>4.4870666901284384E-3</v>
      </c>
      <c r="AF628" s="1">
        <f>(Table2[[#This Row],[Current Week High]]/Table2[[#This Row],[Close Price]])-1</f>
        <v>4.4057107821669383E-2</v>
      </c>
      <c r="AG628" s="1">
        <f>(Table2[[#This Row],[Close Price]]/Table2[[#This Row],[Current Month Low]])-1</f>
        <v>1.394316163410303E-2</v>
      </c>
      <c r="AH628" s="1">
        <f>(Table2[[#This Row],[Current Month High]]/Table2[[#This Row],[Close Price]])-1</f>
        <v>0.11106245073136534</v>
      </c>
      <c r="AI628">
        <v>53.586756591048399</v>
      </c>
      <c r="AJ628">
        <v>30.405482581382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-0.13</v>
      </c>
      <c r="AM628" t="s">
        <v>3181</v>
      </c>
      <c r="AN628">
        <v>2.41</v>
      </c>
      <c r="AO628" t="s">
        <v>3180</v>
      </c>
      <c r="AP628">
        <v>-1.2260767861294999E-2</v>
      </c>
      <c r="AQ628">
        <f>(Table2[[#This Row],[Sharpe Ratio]]-AVERAGE(Table2[Sharpe Ratio]))/_xlfn.STDEV.P(Table2[Sharpe Ratio])</f>
        <v>-0.82419082175081637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396</v>
      </c>
      <c r="AT628">
        <f>_xlfn.RANK.AVG(Table2[[#This Row],[6M Return vs Nifty Z-Score]],Table2[6M Return vs Nifty Z-Score])</f>
        <v>722</v>
      </c>
      <c r="AU628">
        <f>_xlfn.RANK.AVG(Table2[[#This Row],[Sharpe Ratio Z-Score]],Table2[Sharpe Ratio Z-Score])</f>
        <v>586</v>
      </c>
      <c r="AV628">
        <f>(Table2[[#This Row],[Rank 1Y]]+Table2[[#This Row],[Rank 6M]]+Table2[[#This Row],[Rank Sharpe]])/3</f>
        <v>568</v>
      </c>
    </row>
    <row r="629" spans="1:48" x14ac:dyDescent="0.3">
      <c r="A629" t="s">
        <v>2374</v>
      </c>
      <c r="B629" t="s">
        <v>2375</v>
      </c>
      <c r="C629" t="s">
        <v>3137</v>
      </c>
      <c r="D629" t="s">
        <v>75</v>
      </c>
      <c r="E629">
        <v>2163.9969019999999</v>
      </c>
      <c r="F629">
        <v>83.77</v>
      </c>
      <c r="G629">
        <v>-49.157389513341599</v>
      </c>
      <c r="H629">
        <f>(Table2[[#This Row],[1Y Return vs Nifty]]-AVERAGE(Table2[1Y Return vs Nifty]))/_xlfn.STDEV.P(Table2[1Y Return vs Nifty])</f>
        <v>-1.2793383618559491</v>
      </c>
      <c r="I629">
        <v>3.9089706087512899</v>
      </c>
      <c r="J629">
        <f>(Table2[[#This Row],[1M Return vs Nifty]]-AVERAGE(Table2[1M Return vs Nifty]))/_xlfn.STDEV.P(Table2[1M Return vs Nifty])</f>
        <v>0.54962502936573221</v>
      </c>
      <c r="K629">
        <v>-14.6916629803007</v>
      </c>
      <c r="L629">
        <f>(Table2[[#This Row],[6M Return vs Nifty]]-AVERAGE(Table2[6M Return vs Nifty]))/_xlfn.STDEV.P(Table2[6M Return vs Nifty])</f>
        <v>-0.69521542452695784</v>
      </c>
      <c r="M629">
        <v>-4.0893744912347003</v>
      </c>
      <c r="N629">
        <f>(Table2[[#This Row],[1W Return vs Nifty]]-AVERAGE(Table2[1W Return vs Nifty]))/_xlfn.STDEV.P(Table2[1W Return vs Nifty])</f>
        <v>-1.0812466890599015</v>
      </c>
      <c r="O629">
        <v>83.73</v>
      </c>
      <c r="P629">
        <v>84.781293386337197</v>
      </c>
      <c r="Q629">
        <v>92.687721479080906</v>
      </c>
      <c r="R629">
        <v>48.100199431975298</v>
      </c>
      <c r="S629" s="1">
        <f>(Table2[[#This Row],[Close Price]]-Table2[[#This Row],[20D EMA]])/Table2[[#This Row],[20D EMA]]</f>
        <v>4.7772602412506917E-4</v>
      </c>
      <c r="T629" s="1">
        <f>(Table2[[#This Row],[Close Price]]-Table2[[#This Row],[50D EMA]])/Table2[[#This Row],[50D EMA]]</f>
        <v>-1.1928260892752247E-2</v>
      </c>
      <c r="U629" s="1">
        <f>(Table2[[#This Row],[Close Price]]-Table2[[#This Row],[200D EMA]])/Table2[[#This Row],[200D EMA]]</f>
        <v>-9.6212543978585016E-2</v>
      </c>
      <c r="V629">
        <v>1.44368654978722</v>
      </c>
      <c r="W629">
        <v>83</v>
      </c>
      <c r="X629">
        <v>86.16</v>
      </c>
      <c r="Y629">
        <v>82.1</v>
      </c>
      <c r="Z629">
        <v>86.91</v>
      </c>
      <c r="AA629">
        <v>82.1</v>
      </c>
      <c r="AB629">
        <v>90.99</v>
      </c>
      <c r="AC629" s="1">
        <f>(Table2[[#This Row],[Close Price]]/Table2[[#This Row],[Day Low]])-1</f>
        <v>9.2771084337348597E-3</v>
      </c>
      <c r="AD629" s="1">
        <f>(Table2[[#This Row],[Day High]]/Table2[[#This Row],[Close Price]])-1</f>
        <v>2.8530500179061669E-2</v>
      </c>
      <c r="AE629" s="1">
        <f>(Table2[[#This Row],[Close Price]]/Table2[[#This Row],[Current Week Low]])-1</f>
        <v>2.0341047503044996E-2</v>
      </c>
      <c r="AF629" s="1">
        <f>(Table2[[#This Row],[Current Week High]]/Table2[[#This Row],[Close Price]])-1</f>
        <v>3.7483586009311232E-2</v>
      </c>
      <c r="AG629" s="1">
        <f>(Table2[[#This Row],[Close Price]]/Table2[[#This Row],[Current Month Low]])-1</f>
        <v>2.0341047503044996E-2</v>
      </c>
      <c r="AH629" s="1">
        <f>(Table2[[#This Row],[Current Month High]]/Table2[[#This Row],[Close Price]])-1</f>
        <v>8.618837292586834E-2</v>
      </c>
      <c r="AI629">
        <v>86.224185269189405</v>
      </c>
      <c r="AJ629">
        <v>14.973922591270901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0</v>
      </c>
      <c r="AM629" t="s">
        <v>3182</v>
      </c>
      <c r="AN629">
        <v>9.5500000000000007</v>
      </c>
      <c r="AO629" t="s">
        <v>3180</v>
      </c>
      <c r="AP629">
        <v>3.1984234407617003E-2</v>
      </c>
      <c r="AQ629">
        <f>(Table2[[#This Row],[Sharpe Ratio]]-AVERAGE(Table2[Sharpe Ratio]))/_xlfn.STDEV.P(Table2[Sharpe Ratio])</f>
        <v>-0.3023253989457515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717</v>
      </c>
      <c r="AT629">
        <f>_xlfn.RANK.AVG(Table2[[#This Row],[6M Return vs Nifty Z-Score]],Table2[6M Return vs Nifty Z-Score])</f>
        <v>565</v>
      </c>
      <c r="AU629">
        <f>_xlfn.RANK.AVG(Table2[[#This Row],[Sharpe Ratio Z-Score]],Table2[Sharpe Ratio Z-Score])</f>
        <v>423</v>
      </c>
      <c r="AV629">
        <f>(Table2[[#This Row],[Rank 1Y]]+Table2[[#This Row],[Rank 6M]]+Table2[[#This Row],[Rank Sharpe]])/3</f>
        <v>568.33333333333337</v>
      </c>
    </row>
    <row r="630" spans="1:48" x14ac:dyDescent="0.3">
      <c r="A630" t="s">
        <v>620</v>
      </c>
      <c r="B630" t="s">
        <v>621</v>
      </c>
      <c r="C630" t="s">
        <v>3127</v>
      </c>
      <c r="D630" t="s">
        <v>196</v>
      </c>
      <c r="E630">
        <v>29911.034184</v>
      </c>
      <c r="F630">
        <v>427.3</v>
      </c>
      <c r="G630">
        <v>-14.903174738191799</v>
      </c>
      <c r="H630">
        <f>(Table2[[#This Row],[1Y Return vs Nifty]]-AVERAGE(Table2[1Y Return vs Nifty]))/_xlfn.STDEV.P(Table2[1Y Return vs Nifty])</f>
        <v>-0.62528775351564458</v>
      </c>
      <c r="I630">
        <v>-13.8920481399677</v>
      </c>
      <c r="J630">
        <f>(Table2[[#This Row],[1M Return vs Nifty]]-AVERAGE(Table2[1M Return vs Nifty]))/_xlfn.STDEV.P(Table2[1M Return vs Nifty])</f>
        <v>-1.4194512565270978</v>
      </c>
      <c r="K630">
        <v>-9.9917517848830801</v>
      </c>
      <c r="L630">
        <f>(Table2[[#This Row],[6M Return vs Nifty]]-AVERAGE(Table2[6M Return vs Nifty]))/_xlfn.STDEV.P(Table2[6M Return vs Nifty])</f>
        <v>-0.53699994623336267</v>
      </c>
      <c r="M630">
        <v>7.3726056255150096</v>
      </c>
      <c r="N630">
        <f>(Table2[[#This Row],[1W Return vs Nifty]]-AVERAGE(Table2[1W Return vs Nifty]))/_xlfn.STDEV.P(Table2[1W Return vs Nifty])</f>
        <v>1.2558897248624652</v>
      </c>
      <c r="O630">
        <v>445.81</v>
      </c>
      <c r="P630">
        <v>479.609265515902</v>
      </c>
      <c r="Q630">
        <v>483.30747384605098</v>
      </c>
      <c r="R630">
        <v>40.489137628149997</v>
      </c>
      <c r="S630" s="1">
        <f>(Table2[[#This Row],[Close Price]]-Table2[[#This Row],[20D EMA]])/Table2[[#This Row],[20D EMA]]</f>
        <v>-4.1519930015028801E-2</v>
      </c>
      <c r="T630" s="1">
        <f>(Table2[[#This Row],[Close Price]]-Table2[[#This Row],[50D EMA]])/Table2[[#This Row],[50D EMA]]</f>
        <v>-0.10906641984832048</v>
      </c>
      <c r="U630" s="1">
        <f>(Table2[[#This Row],[Close Price]]-Table2[[#This Row],[200D EMA]])/Table2[[#This Row],[200D EMA]]</f>
        <v>-0.11588373215161817</v>
      </c>
      <c r="V630">
        <v>0.98887834311530998</v>
      </c>
      <c r="W630">
        <v>424.35</v>
      </c>
      <c r="X630">
        <v>437.85</v>
      </c>
      <c r="Y630">
        <v>424.35</v>
      </c>
      <c r="Z630">
        <v>445.55</v>
      </c>
      <c r="AA630">
        <v>409.35</v>
      </c>
      <c r="AB630">
        <v>445.55</v>
      </c>
      <c r="AC630" s="1">
        <f>(Table2[[#This Row],[Close Price]]/Table2[[#This Row],[Day Low]])-1</f>
        <v>6.951808648521185E-3</v>
      </c>
      <c r="AD630" s="1">
        <f>(Table2[[#This Row],[Day High]]/Table2[[#This Row],[Close Price]])-1</f>
        <v>2.4689913409782438E-2</v>
      </c>
      <c r="AE630" s="1">
        <f>(Table2[[#This Row],[Close Price]]/Table2[[#This Row],[Current Week Low]])-1</f>
        <v>6.951808648521185E-3</v>
      </c>
      <c r="AF630" s="1">
        <f>(Table2[[#This Row],[Current Week High]]/Table2[[#This Row],[Close Price]])-1</f>
        <v>4.2710039784694676E-2</v>
      </c>
      <c r="AG630" s="1">
        <f>(Table2[[#This Row],[Close Price]]/Table2[[#This Row],[Current Month Low]])-1</f>
        <v>4.38500061072431E-2</v>
      </c>
      <c r="AH630" s="1">
        <f>(Table2[[#This Row],[Current Month High]]/Table2[[#This Row],[Close Price]])-1</f>
        <v>4.2710039784694676E-2</v>
      </c>
      <c r="AI630">
        <v>33.4776503627427</v>
      </c>
      <c r="AJ630">
        <v>11.668626682346799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-0.05</v>
      </c>
      <c r="AM630" t="s">
        <v>3181</v>
      </c>
      <c r="AN630">
        <v>3.32</v>
      </c>
      <c r="AO630" t="s">
        <v>3180</v>
      </c>
      <c r="AP630">
        <v>-4.5743311705699001E-2</v>
      </c>
      <c r="AQ630">
        <f>(Table2[[#This Row],[Sharpe Ratio]]-AVERAGE(Table2[Sharpe Ratio]))/_xlfn.STDEV.P(Table2[Sharpe Ratio])</f>
        <v>-1.2191141126063441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548</v>
      </c>
      <c r="AT630">
        <f>_xlfn.RANK.AVG(Table2[[#This Row],[6M Return vs Nifty Z-Score]],Table2[6M Return vs Nifty Z-Score])</f>
        <v>499</v>
      </c>
      <c r="AU630">
        <f>_xlfn.RANK.AVG(Table2[[#This Row],[Sharpe Ratio Z-Score]],Table2[Sharpe Ratio Z-Score])</f>
        <v>660</v>
      </c>
      <c r="AV630">
        <f>(Table2[[#This Row],[Rank 1Y]]+Table2[[#This Row],[Rank 6M]]+Table2[[#This Row],[Rank Sharpe]])/3</f>
        <v>569</v>
      </c>
    </row>
    <row r="631" spans="1:48" x14ac:dyDescent="0.3">
      <c r="A631" t="s">
        <v>1113</v>
      </c>
      <c r="B631" t="s">
        <v>1114</v>
      </c>
      <c r="C631" t="s">
        <v>3143</v>
      </c>
      <c r="D631" t="s">
        <v>477</v>
      </c>
      <c r="E631">
        <v>11038.729310049999</v>
      </c>
      <c r="F631">
        <v>832.75</v>
      </c>
      <c r="G631">
        <v>-30.7878558282186</v>
      </c>
      <c r="H631">
        <f>(Table2[[#This Row],[1Y Return vs Nifty]]-AVERAGE(Table2[1Y Return vs Nifty]))/_xlfn.STDEV.P(Table2[1Y Return vs Nifty])</f>
        <v>-0.92859014705820175</v>
      </c>
      <c r="I631">
        <v>-9.2775767396819404</v>
      </c>
      <c r="J631">
        <f>(Table2[[#This Row],[1M Return vs Nifty]]-AVERAGE(Table2[1M Return vs Nifty]))/_xlfn.STDEV.P(Table2[1M Return vs Nifty])</f>
        <v>-0.90901720022415466</v>
      </c>
      <c r="K631">
        <v>-6.3429265377121302</v>
      </c>
      <c r="L631">
        <f>(Table2[[#This Row],[6M Return vs Nifty]]-AVERAGE(Table2[6M Return vs Nifty]))/_xlfn.STDEV.P(Table2[6M Return vs Nifty])</f>
        <v>-0.41416770373189565</v>
      </c>
      <c r="M631">
        <v>-0.98401524218642999</v>
      </c>
      <c r="N631">
        <f>(Table2[[#This Row],[1W Return vs Nifty]]-AVERAGE(Table2[1W Return vs Nifty]))/_xlfn.STDEV.P(Table2[1W Return vs Nifty])</f>
        <v>-0.44805346194415002</v>
      </c>
      <c r="O631">
        <v>856.25</v>
      </c>
      <c r="P631">
        <v>884.17474050537498</v>
      </c>
      <c r="Q631">
        <v>888.14381457831098</v>
      </c>
      <c r="R631">
        <v>40.6101081185395</v>
      </c>
      <c r="S631" s="1">
        <f>(Table2[[#This Row],[Close Price]]-Table2[[#This Row],[20D EMA]])/Table2[[#This Row],[20D EMA]]</f>
        <v>-2.7445255474452555E-2</v>
      </c>
      <c r="T631" s="1">
        <f>(Table2[[#This Row],[Close Price]]-Table2[[#This Row],[50D EMA]])/Table2[[#This Row],[50D EMA]]</f>
        <v>-5.8161286620766528E-2</v>
      </c>
      <c r="U631" s="1">
        <f>(Table2[[#This Row],[Close Price]]-Table2[[#This Row],[200D EMA]])/Table2[[#This Row],[200D EMA]]</f>
        <v>-6.2370320739791291E-2</v>
      </c>
      <c r="V631">
        <v>0.19820766280186899</v>
      </c>
      <c r="W631">
        <v>821.5</v>
      </c>
      <c r="X631">
        <v>837.9</v>
      </c>
      <c r="Y631">
        <v>821.5</v>
      </c>
      <c r="Z631">
        <v>846.3</v>
      </c>
      <c r="AA631">
        <v>821.5</v>
      </c>
      <c r="AB631">
        <v>878.25</v>
      </c>
      <c r="AC631" s="1">
        <f>(Table2[[#This Row],[Close Price]]/Table2[[#This Row],[Day Low]])-1</f>
        <v>1.3694461351186904E-2</v>
      </c>
      <c r="AD631" s="1">
        <f>(Table2[[#This Row],[Day High]]/Table2[[#This Row],[Close Price]])-1</f>
        <v>6.1843290303211784E-3</v>
      </c>
      <c r="AE631" s="1">
        <f>(Table2[[#This Row],[Close Price]]/Table2[[#This Row],[Current Week Low]])-1</f>
        <v>1.3694461351186904E-2</v>
      </c>
      <c r="AF631" s="1">
        <f>(Table2[[#This Row],[Current Week High]]/Table2[[#This Row],[Close Price]])-1</f>
        <v>1.6271389972980943E-2</v>
      </c>
      <c r="AG631" s="1">
        <f>(Table2[[#This Row],[Close Price]]/Table2[[#This Row],[Current Month Low]])-1</f>
        <v>1.3694461351186904E-2</v>
      </c>
      <c r="AH631" s="1">
        <f>(Table2[[#This Row],[Current Month High]]/Table2[[#This Row],[Close Price]])-1</f>
        <v>5.4638246772740873E-2</v>
      </c>
      <c r="AI631">
        <v>28.6100270189132</v>
      </c>
      <c r="AJ631">
        <v>9.3493532926268905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0.06</v>
      </c>
      <c r="AM631" t="s">
        <v>3180</v>
      </c>
      <c r="AN631">
        <v>5.52</v>
      </c>
      <c r="AO631" t="s">
        <v>3180</v>
      </c>
      <c r="AP631">
        <v>-2.9075296581276999E-2</v>
      </c>
      <c r="AQ631">
        <f>(Table2[[#This Row],[Sharpe Ratio]]-AVERAGE(Table2[Sharpe Ratio]))/_xlfn.STDEV.P(Table2[Sharpe Ratio])</f>
        <v>-1.0225165238581222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637</v>
      </c>
      <c r="AT631">
        <f>_xlfn.RANK.AVG(Table2[[#This Row],[6M Return vs Nifty Z-Score]],Table2[6M Return vs Nifty Z-Score])</f>
        <v>450</v>
      </c>
      <c r="AU631">
        <f>_xlfn.RANK.AVG(Table2[[#This Row],[Sharpe Ratio Z-Score]],Table2[Sharpe Ratio Z-Score])</f>
        <v>621</v>
      </c>
      <c r="AV631">
        <f>(Table2[[#This Row],[Rank 1Y]]+Table2[[#This Row],[Rank 6M]]+Table2[[#This Row],[Rank Sharpe]])/3</f>
        <v>569.33333333333337</v>
      </c>
    </row>
    <row r="632" spans="1:48" x14ac:dyDescent="0.3">
      <c r="A632" t="s">
        <v>985</v>
      </c>
      <c r="B632" t="s">
        <v>986</v>
      </c>
      <c r="C632" t="s">
        <v>3143</v>
      </c>
      <c r="D632" t="s">
        <v>477</v>
      </c>
      <c r="E632">
        <v>14464.69011836</v>
      </c>
      <c r="F632">
        <v>1361.2</v>
      </c>
      <c r="G632">
        <v>-23.688427546469299</v>
      </c>
      <c r="H632">
        <f>(Table2[[#This Row],[1Y Return vs Nifty]]-AVERAGE(Table2[1Y Return vs Nifty]))/_xlfn.STDEV.P(Table2[1Y Return vs Nifty])</f>
        <v>-0.79303353257947473</v>
      </c>
      <c r="I632">
        <v>-7.1944184946378096</v>
      </c>
      <c r="J632">
        <f>(Table2[[#This Row],[1M Return vs Nifty]]-AVERAGE(Table2[1M Return vs Nifty]))/_xlfn.STDEV.P(Table2[1M Return vs Nifty])</f>
        <v>-0.67858670868985949</v>
      </c>
      <c r="K632">
        <v>-1.83756316786027</v>
      </c>
      <c r="L632">
        <f>(Table2[[#This Row],[6M Return vs Nifty]]-AVERAGE(Table2[6M Return vs Nifty]))/_xlfn.STDEV.P(Table2[6M Return vs Nifty])</f>
        <v>-0.26250138689966529</v>
      </c>
      <c r="M632">
        <v>-5.8984801922046</v>
      </c>
      <c r="N632">
        <f>(Table2[[#This Row],[1W Return vs Nifty]]-AVERAGE(Table2[1W Return vs Nifty]))/_xlfn.STDEV.P(Table2[1W Return vs Nifty])</f>
        <v>-1.4501294446836548</v>
      </c>
      <c r="O632">
        <v>1495.1</v>
      </c>
      <c r="P632">
        <v>1519.81296616738</v>
      </c>
      <c r="Q632">
        <v>1476.6695445968501</v>
      </c>
      <c r="R632">
        <v>22.091272341040199</v>
      </c>
      <c r="S632" s="1">
        <f>(Table2[[#This Row],[Close Price]]-Table2[[#This Row],[20D EMA]])/Table2[[#This Row],[20D EMA]]</f>
        <v>-8.9559226807571321E-2</v>
      </c>
      <c r="T632" s="1">
        <f>(Table2[[#This Row],[Close Price]]-Table2[[#This Row],[50D EMA]])/Table2[[#This Row],[50D EMA]]</f>
        <v>-0.10436347741351717</v>
      </c>
      <c r="U632" s="1">
        <f>(Table2[[#This Row],[Close Price]]-Table2[[#This Row],[200D EMA]])/Table2[[#This Row],[200D EMA]]</f>
        <v>-7.8195927463496726E-2</v>
      </c>
      <c r="V632">
        <v>0.74424297402273298</v>
      </c>
      <c r="W632">
        <v>1355.4</v>
      </c>
      <c r="X632">
        <v>1406.5</v>
      </c>
      <c r="Y632">
        <v>1355.4</v>
      </c>
      <c r="Z632">
        <v>1479.75</v>
      </c>
      <c r="AA632">
        <v>1355.4</v>
      </c>
      <c r="AB632">
        <v>1585.2</v>
      </c>
      <c r="AC632" s="1">
        <f>(Table2[[#This Row],[Close Price]]/Table2[[#This Row],[Day Low]])-1</f>
        <v>4.2791795779844044E-3</v>
      </c>
      <c r="AD632" s="1">
        <f>(Table2[[#This Row],[Day High]]/Table2[[#This Row],[Close Price]])-1</f>
        <v>3.3279459300617154E-2</v>
      </c>
      <c r="AE632" s="1">
        <f>(Table2[[#This Row],[Close Price]]/Table2[[#This Row],[Current Week Low]])-1</f>
        <v>4.2791795779844044E-3</v>
      </c>
      <c r="AF632" s="1">
        <f>(Table2[[#This Row],[Current Week High]]/Table2[[#This Row],[Close Price]])-1</f>
        <v>8.7092271525124776E-2</v>
      </c>
      <c r="AG632" s="1">
        <f>(Table2[[#This Row],[Close Price]]/Table2[[#This Row],[Current Month Low]])-1</f>
        <v>4.2791795779844044E-3</v>
      </c>
      <c r="AH632" s="1">
        <f>(Table2[[#This Row],[Current Month High]]/Table2[[#This Row],[Close Price]])-1</f>
        <v>0.16456068175139582</v>
      </c>
      <c r="AI632">
        <v>24.155157214222701</v>
      </c>
      <c r="AJ632">
        <v>9.5092518101367691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-0.01</v>
      </c>
      <c r="AM632" t="s">
        <v>3181</v>
      </c>
      <c r="AN632">
        <v>-8.65</v>
      </c>
      <c r="AO632" t="s">
        <v>3181</v>
      </c>
      <c r="AP632">
        <v>-0.102858087492984</v>
      </c>
      <c r="AQ632">
        <f>(Table2[[#This Row],[Sharpe Ratio]]-AVERAGE(Table2[Sharpe Ratio]))/_xlfn.STDEV.P(Table2[Sharpe Ratio])</f>
        <v>-1.8927772403307339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598</v>
      </c>
      <c r="AT632">
        <f>_xlfn.RANK.AVG(Table2[[#This Row],[6M Return vs Nifty Z-Score]],Table2[6M Return vs Nifty Z-Score])</f>
        <v>398</v>
      </c>
      <c r="AU632">
        <f>_xlfn.RANK.AVG(Table2[[#This Row],[Sharpe Ratio Z-Score]],Table2[Sharpe Ratio Z-Score])</f>
        <v>713</v>
      </c>
      <c r="AV632">
        <f>(Table2[[#This Row],[Rank 1Y]]+Table2[[#This Row],[Rank 6M]]+Table2[[#This Row],[Rank Sharpe]])/3</f>
        <v>569.66666666666663</v>
      </c>
    </row>
    <row r="633" spans="1:48" x14ac:dyDescent="0.3">
      <c r="A633" t="s">
        <v>324</v>
      </c>
      <c r="B633" t="s">
        <v>325</v>
      </c>
      <c r="C633" t="s">
        <v>3127</v>
      </c>
      <c r="D633" t="s">
        <v>196</v>
      </c>
      <c r="E633">
        <v>77118.683019959994</v>
      </c>
      <c r="F633">
        <v>701.2</v>
      </c>
      <c r="G633">
        <v>5.9297810039868697</v>
      </c>
      <c r="H633">
        <f>(Table2[[#This Row],[1Y Return vs Nifty]]-AVERAGE(Table2[1Y Return vs Nifty]))/_xlfn.STDEV.P(Table2[1Y Return vs Nifty])</f>
        <v>-0.22750291255109187</v>
      </c>
      <c r="I633">
        <v>-3.19465693498694</v>
      </c>
      <c r="J633">
        <f>(Table2[[#This Row],[1M Return vs Nifty]]-AVERAGE(Table2[1M Return vs Nifty]))/_xlfn.STDEV.P(Table2[1M Return vs Nifty])</f>
        <v>-0.23614935454118122</v>
      </c>
      <c r="K633">
        <v>-26.929562937616101</v>
      </c>
      <c r="L633">
        <f>(Table2[[#This Row],[6M Return vs Nifty]]-AVERAGE(Table2[6M Return vs Nifty]))/_xlfn.STDEV.P(Table2[6M Return vs Nifty])</f>
        <v>-1.1071860160018836</v>
      </c>
      <c r="M633">
        <v>7.5257506251938902E-2</v>
      </c>
      <c r="N633">
        <f>(Table2[[#This Row],[1W Return vs Nifty]]-AVERAGE(Table2[1W Return vs Nifty]))/_xlfn.STDEV.P(Table2[1W Return vs Nifty])</f>
        <v>-0.23206417497678031</v>
      </c>
      <c r="O633">
        <v>725.25</v>
      </c>
      <c r="P633">
        <v>760.95161644569998</v>
      </c>
      <c r="Q633">
        <v>864.94453864708203</v>
      </c>
      <c r="R633">
        <v>37.605552265626798</v>
      </c>
      <c r="S633" s="1">
        <f>(Table2[[#This Row],[Close Price]]-Table2[[#This Row],[20D EMA]])/Table2[[#This Row],[20D EMA]]</f>
        <v>-3.316097897276795E-2</v>
      </c>
      <c r="T633" s="1">
        <f>(Table2[[#This Row],[Close Price]]-Table2[[#This Row],[50D EMA]])/Table2[[#This Row],[50D EMA]]</f>
        <v>-7.8522228160564922E-2</v>
      </c>
      <c r="U633" s="1">
        <f>(Table2[[#This Row],[Close Price]]-Table2[[#This Row],[200D EMA]])/Table2[[#This Row],[200D EMA]]</f>
        <v>-0.18931218284030771</v>
      </c>
      <c r="V633">
        <v>0.21231933228015801</v>
      </c>
      <c r="W633">
        <v>697.6</v>
      </c>
      <c r="X633">
        <v>713.25</v>
      </c>
      <c r="Y633">
        <v>697.6</v>
      </c>
      <c r="Z633">
        <v>713.25</v>
      </c>
      <c r="AA633">
        <v>697.6</v>
      </c>
      <c r="AB633">
        <v>752</v>
      </c>
      <c r="AC633" s="1">
        <f>(Table2[[#This Row],[Close Price]]/Table2[[#This Row],[Day Low]])-1</f>
        <v>5.1605504587155515E-3</v>
      </c>
      <c r="AD633" s="1">
        <f>(Table2[[#This Row],[Day High]]/Table2[[#This Row],[Close Price]])-1</f>
        <v>1.7184826012549781E-2</v>
      </c>
      <c r="AE633" s="1">
        <f>(Table2[[#This Row],[Close Price]]/Table2[[#This Row],[Current Week Low]])-1</f>
        <v>5.1605504587155515E-3</v>
      </c>
      <c r="AF633" s="1">
        <f>(Table2[[#This Row],[Current Week High]]/Table2[[#This Row],[Close Price]])-1</f>
        <v>1.7184826012549781E-2</v>
      </c>
      <c r="AG633" s="1">
        <f>(Table2[[#This Row],[Close Price]]/Table2[[#This Row],[Current Month Low]])-1</f>
        <v>5.1605504587155515E-3</v>
      </c>
      <c r="AH633" s="1">
        <f>(Table2[[#This Row],[Current Month High]]/Table2[[#This Row],[Close Price]])-1</f>
        <v>7.2447233314318238E-2</v>
      </c>
      <c r="AI633">
        <v>79.606389047347406</v>
      </c>
      <c r="AJ633">
        <v>33.055028462998102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-0.05</v>
      </c>
      <c r="AM633" t="s">
        <v>3181</v>
      </c>
      <c r="AN633">
        <v>-3.17</v>
      </c>
      <c r="AO633" t="s">
        <v>3181</v>
      </c>
      <c r="AP633">
        <v>-3.3579276841240999E-2</v>
      </c>
      <c r="AQ633">
        <f>(Table2[[#This Row],[Sharpe Ratio]]-AVERAGE(Table2[Sharpe Ratio]))/_xlfn.STDEV.P(Table2[Sharpe Ratio])</f>
        <v>-1.0756405252625316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389</v>
      </c>
      <c r="AT633">
        <f>_xlfn.RANK.AVG(Table2[[#This Row],[6M Return vs Nifty Z-Score]],Table2[6M Return vs Nifty Z-Score])</f>
        <v>689</v>
      </c>
      <c r="AU633">
        <f>_xlfn.RANK.AVG(Table2[[#This Row],[Sharpe Ratio Z-Score]],Table2[Sharpe Ratio Z-Score])</f>
        <v>632</v>
      </c>
      <c r="AV633">
        <f>(Table2[[#This Row],[Rank 1Y]]+Table2[[#This Row],[Rank 6M]]+Table2[[#This Row],[Rank Sharpe]])/3</f>
        <v>570</v>
      </c>
    </row>
    <row r="634" spans="1:48" x14ac:dyDescent="0.3">
      <c r="A634" t="s">
        <v>1022</v>
      </c>
      <c r="B634" t="s">
        <v>1023</v>
      </c>
      <c r="C634" t="s">
        <v>3129</v>
      </c>
      <c r="D634" t="s">
        <v>54</v>
      </c>
      <c r="E634">
        <v>13372.822283471</v>
      </c>
      <c r="F634">
        <v>157.99</v>
      </c>
      <c r="G634">
        <v>-8.1230815512872496</v>
      </c>
      <c r="H634">
        <f>(Table2[[#This Row],[1Y Return vs Nifty]]-AVERAGE(Table2[1Y Return vs Nifty]))/_xlfn.STDEV.P(Table2[1Y Return vs Nifty])</f>
        <v>-0.49582852922433313</v>
      </c>
      <c r="I634">
        <v>-12.0551831540098</v>
      </c>
      <c r="J634">
        <f>(Table2[[#This Row],[1M Return vs Nifty]]-AVERAGE(Table2[1M Return vs Nifty]))/_xlfn.STDEV.P(Table2[1M Return vs Nifty])</f>
        <v>-1.2162647234812374</v>
      </c>
      <c r="K634">
        <v>-17.2551442754372</v>
      </c>
      <c r="L634">
        <f>(Table2[[#This Row],[6M Return vs Nifty]]-AVERAGE(Table2[6M Return vs Nifty]))/_xlfn.STDEV.P(Table2[6M Return vs Nifty])</f>
        <v>-0.7815111867962844</v>
      </c>
      <c r="M634">
        <v>3.9986912501859</v>
      </c>
      <c r="N634">
        <f>(Table2[[#This Row],[1W Return vs Nifty]]-AVERAGE(Table2[1W Return vs Nifty]))/_xlfn.STDEV.P(Table2[1W Return vs Nifty])</f>
        <v>0.56793720150092197</v>
      </c>
      <c r="O634">
        <v>160.37</v>
      </c>
      <c r="P634">
        <v>175.32980350884</v>
      </c>
      <c r="Q634">
        <v>182.39255625253901</v>
      </c>
      <c r="R634">
        <v>51.3371058014759</v>
      </c>
      <c r="S634" s="1">
        <f>(Table2[[#This Row],[Close Price]]-Table2[[#This Row],[20D EMA]])/Table2[[#This Row],[20D EMA]]</f>
        <v>-1.4840680925360075E-2</v>
      </c>
      <c r="T634" s="1">
        <f>(Table2[[#This Row],[Close Price]]-Table2[[#This Row],[50D EMA]])/Table2[[#This Row],[50D EMA]]</f>
        <v>-9.8898208757564318E-2</v>
      </c>
      <c r="U634" s="1">
        <f>(Table2[[#This Row],[Close Price]]-Table2[[#This Row],[200D EMA]])/Table2[[#This Row],[200D EMA]]</f>
        <v>-0.13379140439674223</v>
      </c>
      <c r="V634">
        <v>1.3077103895633999</v>
      </c>
      <c r="W634">
        <v>155.01</v>
      </c>
      <c r="X634">
        <v>160.18</v>
      </c>
      <c r="Y634">
        <v>147.66999999999999</v>
      </c>
      <c r="Z634">
        <v>160.18</v>
      </c>
      <c r="AA634">
        <v>147.66999999999999</v>
      </c>
      <c r="AB634">
        <v>160.74</v>
      </c>
      <c r="AC634" s="1">
        <f>(Table2[[#This Row],[Close Price]]/Table2[[#This Row],[Day Low]])-1</f>
        <v>1.9224566157022283E-2</v>
      </c>
      <c r="AD634" s="1">
        <f>(Table2[[#This Row],[Day High]]/Table2[[#This Row],[Close Price]])-1</f>
        <v>1.3861636812456446E-2</v>
      </c>
      <c r="AE634" s="1">
        <f>(Table2[[#This Row],[Close Price]]/Table2[[#This Row],[Current Week Low]])-1</f>
        <v>6.9885555630798457E-2</v>
      </c>
      <c r="AF634" s="1">
        <f>(Table2[[#This Row],[Current Week High]]/Table2[[#This Row],[Close Price]])-1</f>
        <v>1.3861636812456446E-2</v>
      </c>
      <c r="AG634" s="1">
        <f>(Table2[[#This Row],[Close Price]]/Table2[[#This Row],[Current Month Low]])-1</f>
        <v>6.9885555630798457E-2</v>
      </c>
      <c r="AH634" s="1">
        <f>(Table2[[#This Row],[Current Month High]]/Table2[[#This Row],[Close Price]])-1</f>
        <v>1.7406164947148639E-2</v>
      </c>
      <c r="AI634">
        <v>45.832014684473599</v>
      </c>
      <c r="AJ634">
        <v>16.083761939750101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-0.27</v>
      </c>
      <c r="AM634" t="s">
        <v>3181</v>
      </c>
      <c r="AN634">
        <v>8.7899999999999991</v>
      </c>
      <c r="AO634" t="s">
        <v>3180</v>
      </c>
      <c r="AP634">
        <v>-3.4520512757425001E-2</v>
      </c>
      <c r="AQ634">
        <f>(Table2[[#This Row],[Sharpe Ratio]]-AVERAGE(Table2[Sharpe Ratio]))/_xlfn.STDEV.P(Table2[Sharpe Ratio])</f>
        <v>-1.0867423097391891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484</v>
      </c>
      <c r="AT634">
        <f>_xlfn.RANK.AVG(Table2[[#This Row],[6M Return vs Nifty Z-Score]],Table2[6M Return vs Nifty Z-Score])</f>
        <v>596</v>
      </c>
      <c r="AU634">
        <f>_xlfn.RANK.AVG(Table2[[#This Row],[Sharpe Ratio Z-Score]],Table2[Sharpe Ratio Z-Score])</f>
        <v>637</v>
      </c>
      <c r="AV634">
        <f>(Table2[[#This Row],[Rank 1Y]]+Table2[[#This Row],[Rank 6M]]+Table2[[#This Row],[Rank Sharpe]])/3</f>
        <v>572.33333333333337</v>
      </c>
    </row>
    <row r="635" spans="1:48" x14ac:dyDescent="0.3">
      <c r="A635" t="s">
        <v>452</v>
      </c>
      <c r="B635" t="s">
        <v>453</v>
      </c>
      <c r="C635" t="s">
        <v>3138</v>
      </c>
      <c r="D635" t="s">
        <v>454</v>
      </c>
      <c r="E635">
        <v>49337.609829300003</v>
      </c>
      <c r="F635">
        <v>809.75</v>
      </c>
      <c r="G635">
        <v>-12.930241538725401</v>
      </c>
      <c r="H635">
        <f>(Table2[[#This Row],[1Y Return vs Nifty]]-AVERAGE(Table2[1Y Return vs Nifty]))/_xlfn.STDEV.P(Table2[1Y Return vs Nifty])</f>
        <v>-0.58761653063705399</v>
      </c>
      <c r="I635">
        <v>-2.0024374132662102</v>
      </c>
      <c r="J635">
        <f>(Table2[[#This Row],[1M Return vs Nifty]]-AVERAGE(Table2[1M Return vs Nifty]))/_xlfn.STDEV.P(Table2[1M Return vs Nifty])</f>
        <v>-0.1042708805652062</v>
      </c>
      <c r="K635">
        <v>-28.369373072998801</v>
      </c>
      <c r="L635">
        <f>(Table2[[#This Row],[6M Return vs Nifty]]-AVERAGE(Table2[6M Return vs Nifty]))/_xlfn.STDEV.P(Table2[6M Return vs Nifty])</f>
        <v>-1.1556550699371246</v>
      </c>
      <c r="M635">
        <v>1.1638432158262899</v>
      </c>
      <c r="N635">
        <f>(Table2[[#This Row],[1W Return vs Nifty]]-AVERAGE(Table2[1W Return vs Nifty]))/_xlfn.STDEV.P(Table2[1W Return vs Nifty])</f>
        <v>-1.0097876343626818E-2</v>
      </c>
      <c r="O635">
        <v>842.24</v>
      </c>
      <c r="P635">
        <v>880.72476505042198</v>
      </c>
      <c r="Q635">
        <v>919.82883494576595</v>
      </c>
      <c r="R635">
        <v>34.894038754590298</v>
      </c>
      <c r="S635" s="1">
        <f>(Table2[[#This Row],[Close Price]]-Table2[[#This Row],[20D EMA]])/Table2[[#This Row],[20D EMA]]</f>
        <v>-3.8575702887538005E-2</v>
      </c>
      <c r="T635" s="1">
        <f>(Table2[[#This Row],[Close Price]]-Table2[[#This Row],[50D EMA]])/Table2[[#This Row],[50D EMA]]</f>
        <v>-8.0586771108177746E-2</v>
      </c>
      <c r="U635" s="1">
        <f>(Table2[[#This Row],[Close Price]]-Table2[[#This Row],[200D EMA]])/Table2[[#This Row],[200D EMA]]</f>
        <v>-0.11967317262048684</v>
      </c>
      <c r="V635">
        <v>0.80415807646361903</v>
      </c>
      <c r="W635">
        <v>806</v>
      </c>
      <c r="X635">
        <v>836.85</v>
      </c>
      <c r="Y635">
        <v>806</v>
      </c>
      <c r="Z635">
        <v>836.85</v>
      </c>
      <c r="AA635">
        <v>806</v>
      </c>
      <c r="AB635">
        <v>868</v>
      </c>
      <c r="AC635" s="1">
        <f>(Table2[[#This Row],[Close Price]]/Table2[[#This Row],[Day Low]])-1</f>
        <v>4.652605459056991E-3</v>
      </c>
      <c r="AD635" s="1">
        <f>(Table2[[#This Row],[Day High]]/Table2[[#This Row],[Close Price]])-1</f>
        <v>3.3467119481321417E-2</v>
      </c>
      <c r="AE635" s="1">
        <f>(Table2[[#This Row],[Close Price]]/Table2[[#This Row],[Current Week Low]])-1</f>
        <v>4.652605459056991E-3</v>
      </c>
      <c r="AF635" s="1">
        <f>(Table2[[#This Row],[Current Week High]]/Table2[[#This Row],[Close Price]])-1</f>
        <v>3.3467119481321417E-2</v>
      </c>
      <c r="AG635" s="1">
        <f>(Table2[[#This Row],[Close Price]]/Table2[[#This Row],[Current Month Low]])-1</f>
        <v>4.652605459056991E-3</v>
      </c>
      <c r="AH635" s="1">
        <f>(Table2[[#This Row],[Current Month High]]/Table2[[#This Row],[Close Price]])-1</f>
        <v>7.1935782648965718E-2</v>
      </c>
      <c r="AI635">
        <v>45.723988885458397</v>
      </c>
      <c r="AJ635">
        <v>10.8335614563372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-0.11</v>
      </c>
      <c r="AM635" t="s">
        <v>3181</v>
      </c>
      <c r="AN635">
        <v>1.82</v>
      </c>
      <c r="AO635" t="s">
        <v>3180</v>
      </c>
      <c r="AP635">
        <v>7.887219783409E-3</v>
      </c>
      <c r="AQ635">
        <f>(Table2[[#This Row],[Sharpe Ratio]]-AVERAGE(Table2[Sharpe Ratio]))/_xlfn.STDEV.P(Table2[Sharpe Ratio])</f>
        <v>-0.58654730154102008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531</v>
      </c>
      <c r="AT635">
        <f>_xlfn.RANK.AVG(Table2[[#This Row],[6M Return vs Nifty Z-Score]],Table2[6M Return vs Nifty Z-Score])</f>
        <v>696</v>
      </c>
      <c r="AU635">
        <f>_xlfn.RANK.AVG(Table2[[#This Row],[Sharpe Ratio Z-Score]],Table2[Sharpe Ratio Z-Score])</f>
        <v>491</v>
      </c>
      <c r="AV635">
        <f>(Table2[[#This Row],[Rank 1Y]]+Table2[[#This Row],[Rank 6M]]+Table2[[#This Row],[Rank Sharpe]])/3</f>
        <v>572.66666666666663</v>
      </c>
    </row>
    <row r="636" spans="1:48" x14ac:dyDescent="0.3">
      <c r="A636" t="s">
        <v>815</v>
      </c>
      <c r="B636" t="s">
        <v>816</v>
      </c>
      <c r="C636" t="s">
        <v>3140</v>
      </c>
      <c r="D636" t="s">
        <v>817</v>
      </c>
      <c r="E636">
        <v>18643.617905949999</v>
      </c>
      <c r="F636">
        <v>1170.55</v>
      </c>
      <c r="G636">
        <v>-31.9848050601097</v>
      </c>
      <c r="H636">
        <f>(Table2[[#This Row],[1Y Return vs Nifty]]-AVERAGE(Table2[1Y Return vs Nifty]))/_xlfn.STDEV.P(Table2[1Y Return vs Nifty])</f>
        <v>-0.95144471775584261</v>
      </c>
      <c r="I636">
        <v>-10.7461290620223</v>
      </c>
      <c r="J636">
        <f>(Table2[[#This Row],[1M Return vs Nifty]]-AVERAGE(Table2[1M Return vs Nifty]))/_xlfn.STDEV.P(Table2[1M Return vs Nifty])</f>
        <v>-1.0714624845830256</v>
      </c>
      <c r="K636">
        <v>-7.3973407723207902</v>
      </c>
      <c r="L636">
        <f>(Table2[[#This Row],[6M Return vs Nifty]]-AVERAGE(Table2[6M Return vs Nifty]))/_xlfn.STDEV.P(Table2[6M Return vs Nifty])</f>
        <v>-0.44966298130455212</v>
      </c>
      <c r="M636">
        <v>-0.92880965864464504</v>
      </c>
      <c r="N636">
        <f>(Table2[[#This Row],[1W Return vs Nifty]]-AVERAGE(Table2[1W Return vs Nifty]))/_xlfn.STDEV.P(Table2[1W Return vs Nifty])</f>
        <v>-0.43679685721851502</v>
      </c>
      <c r="O636">
        <v>1255.1300000000001</v>
      </c>
      <c r="P636">
        <v>1325.64089996187</v>
      </c>
      <c r="Q636">
        <v>1336.6251090647399</v>
      </c>
      <c r="R636">
        <v>20.995601111466701</v>
      </c>
      <c r="S636" s="1">
        <f>(Table2[[#This Row],[Close Price]]-Table2[[#This Row],[20D EMA]])/Table2[[#This Row],[20D EMA]]</f>
        <v>-6.73874419382854E-2</v>
      </c>
      <c r="T636" s="1">
        <f>(Table2[[#This Row],[Close Price]]-Table2[[#This Row],[50D EMA]])/Table2[[#This Row],[50D EMA]]</f>
        <v>-0.11699314645944538</v>
      </c>
      <c r="U636" s="1">
        <f>(Table2[[#This Row],[Close Price]]-Table2[[#This Row],[200D EMA]])/Table2[[#This Row],[200D EMA]]</f>
        <v>-0.1242495804833007</v>
      </c>
      <c r="V636">
        <v>0.39841035187565699</v>
      </c>
      <c r="W636">
        <v>1162</v>
      </c>
      <c r="X636">
        <v>1201.05</v>
      </c>
      <c r="Y636">
        <v>1162</v>
      </c>
      <c r="Z636">
        <v>1208.55</v>
      </c>
      <c r="AA636">
        <v>1162</v>
      </c>
      <c r="AB636">
        <v>1243</v>
      </c>
      <c r="AC636" s="1">
        <f>(Table2[[#This Row],[Close Price]]/Table2[[#This Row],[Day Low]])-1</f>
        <v>7.3580034423408325E-3</v>
      </c>
      <c r="AD636" s="1">
        <f>(Table2[[#This Row],[Day High]]/Table2[[#This Row],[Close Price]])-1</f>
        <v>2.6056127461449696E-2</v>
      </c>
      <c r="AE636" s="1">
        <f>(Table2[[#This Row],[Close Price]]/Table2[[#This Row],[Current Week Low]])-1</f>
        <v>7.3580034423408325E-3</v>
      </c>
      <c r="AF636" s="1">
        <f>(Table2[[#This Row],[Current Week High]]/Table2[[#This Row],[Close Price]])-1</f>
        <v>3.2463371919183359E-2</v>
      </c>
      <c r="AG636" s="1">
        <f>(Table2[[#This Row],[Close Price]]/Table2[[#This Row],[Current Month Low]])-1</f>
        <v>7.3580034423408325E-3</v>
      </c>
      <c r="AH636" s="1">
        <f>(Table2[[#This Row],[Current Month High]]/Table2[[#This Row],[Close Price]])-1</f>
        <v>6.1893981461706105E-2</v>
      </c>
      <c r="AI636">
        <v>34.868224338985897</v>
      </c>
      <c r="AJ636">
        <v>5.4217138740036903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-0.05</v>
      </c>
      <c r="AM636" t="s">
        <v>3181</v>
      </c>
      <c r="AN636">
        <v>-4.91</v>
      </c>
      <c r="AO636" t="s">
        <v>3181</v>
      </c>
      <c r="AP636">
        <v>-2.8268782997849001E-2</v>
      </c>
      <c r="AQ636">
        <f>(Table2[[#This Row],[Sharpe Ratio]]-AVERAGE(Table2[Sharpe Ratio]))/_xlfn.STDEV.P(Table2[Sharpe Ratio])</f>
        <v>-1.0130037759627648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640</v>
      </c>
      <c r="AT636">
        <f>_xlfn.RANK.AVG(Table2[[#This Row],[6M Return vs Nifty Z-Score]],Table2[6M Return vs Nifty Z-Score])</f>
        <v>462</v>
      </c>
      <c r="AU636">
        <f>_xlfn.RANK.AVG(Table2[[#This Row],[Sharpe Ratio Z-Score]],Table2[Sharpe Ratio Z-Score])</f>
        <v>618</v>
      </c>
      <c r="AV636">
        <f>(Table2[[#This Row],[Rank 1Y]]+Table2[[#This Row],[Rank 6M]]+Table2[[#This Row],[Rank Sharpe]])/3</f>
        <v>573.33333333333337</v>
      </c>
    </row>
    <row r="637" spans="1:48" x14ac:dyDescent="0.3">
      <c r="A637" t="s">
        <v>624</v>
      </c>
      <c r="B637" t="s">
        <v>625</v>
      </c>
      <c r="C637" t="s">
        <v>3133</v>
      </c>
      <c r="D637" t="s">
        <v>51</v>
      </c>
      <c r="E637">
        <v>29071.265281964999</v>
      </c>
      <c r="F637">
        <v>1764.55</v>
      </c>
      <c r="G637">
        <v>-14.520684334391399</v>
      </c>
      <c r="H637">
        <f>(Table2[[#This Row],[1Y Return vs Nifty]]-AVERAGE(Table2[1Y Return vs Nifty]))/_xlfn.STDEV.P(Table2[1Y Return vs Nifty])</f>
        <v>-0.6179844746948594</v>
      </c>
      <c r="I637">
        <v>11.402418119866599</v>
      </c>
      <c r="J637">
        <f>(Table2[[#This Row],[1M Return vs Nifty]]-AVERAGE(Table2[1M Return vs Nifty]))/_xlfn.STDEV.P(Table2[1M Return vs Nifty])</f>
        <v>1.3785197124176012</v>
      </c>
      <c r="K637">
        <v>-8.2809268698404601</v>
      </c>
      <c r="L637">
        <f>(Table2[[#This Row],[6M Return vs Nifty]]-AVERAGE(Table2[6M Return vs Nifty]))/_xlfn.STDEV.P(Table2[6M Return vs Nifty])</f>
        <v>-0.47940758523854704</v>
      </c>
      <c r="M637">
        <v>14.660703689237801</v>
      </c>
      <c r="N637">
        <f>(Table2[[#This Row],[1W Return vs Nifty]]-AVERAGE(Table2[1W Return vs Nifty]))/_xlfn.STDEV.P(Table2[1W Return vs Nifty])</f>
        <v>2.7419575071710756</v>
      </c>
      <c r="O637">
        <v>1728.7</v>
      </c>
      <c r="P637">
        <v>1760.01566713543</v>
      </c>
      <c r="Q637">
        <v>1802.5432072594499</v>
      </c>
      <c r="R637">
        <v>54.795468908701899</v>
      </c>
      <c r="S637" s="1">
        <f>(Table2[[#This Row],[Close Price]]-Table2[[#This Row],[20D EMA]])/Table2[[#This Row],[20D EMA]]</f>
        <v>2.0738126916179735E-2</v>
      </c>
      <c r="T637" s="1">
        <f>(Table2[[#This Row],[Close Price]]-Table2[[#This Row],[50D EMA]])/Table2[[#This Row],[50D EMA]]</f>
        <v>2.5763025575504857E-3</v>
      </c>
      <c r="U637" s="1">
        <f>(Table2[[#This Row],[Close Price]]-Table2[[#This Row],[200D EMA]])/Table2[[#This Row],[200D EMA]]</f>
        <v>-2.1077557035214734E-2</v>
      </c>
      <c r="V637">
        <v>1.93833911378707</v>
      </c>
      <c r="W637">
        <v>1750</v>
      </c>
      <c r="X637">
        <v>1831.9</v>
      </c>
      <c r="Y637">
        <v>1750</v>
      </c>
      <c r="Z637">
        <v>1858.3</v>
      </c>
      <c r="AA637">
        <v>1600</v>
      </c>
      <c r="AB637">
        <v>1871.7</v>
      </c>
      <c r="AC637" s="1">
        <f>(Table2[[#This Row],[Close Price]]/Table2[[#This Row],[Day Low]])-1</f>
        <v>8.3142857142857185E-3</v>
      </c>
      <c r="AD637" s="1">
        <f>(Table2[[#This Row],[Day High]]/Table2[[#This Row],[Close Price]])-1</f>
        <v>3.8168371539486046E-2</v>
      </c>
      <c r="AE637" s="1">
        <f>(Table2[[#This Row],[Close Price]]/Table2[[#This Row],[Current Week Low]])-1</f>
        <v>8.3142857142857185E-3</v>
      </c>
      <c r="AF637" s="1">
        <f>(Table2[[#This Row],[Current Week High]]/Table2[[#This Row],[Close Price]])-1</f>
        <v>5.3129693122892618E-2</v>
      </c>
      <c r="AG637" s="1">
        <f>(Table2[[#This Row],[Close Price]]/Table2[[#This Row],[Current Month Low]])-1</f>
        <v>0.1028437499999999</v>
      </c>
      <c r="AH637" s="1">
        <f>(Table2[[#This Row],[Current Month High]]/Table2[[#This Row],[Close Price]])-1</f>
        <v>6.0723697259924769E-2</v>
      </c>
      <c r="AI637">
        <v>25.8649514040406</v>
      </c>
      <c r="AJ637">
        <v>11.278930440814699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-0.03</v>
      </c>
      <c r="AM637" t="s">
        <v>3181</v>
      </c>
      <c r="AN637">
        <v>9.8800000000000008</v>
      </c>
      <c r="AO637" t="s">
        <v>3180</v>
      </c>
      <c r="AP637">
        <v>-9.4801359237303998E-2</v>
      </c>
      <c r="AQ637">
        <f>(Table2[[#This Row],[Sharpe Ratio]]-AVERAGE(Table2[Sharpe Ratio]))/_xlfn.STDEV.P(Table2[Sharpe Ratio])</f>
        <v>-1.7977489279346419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544</v>
      </c>
      <c r="AT637">
        <f>_xlfn.RANK.AVG(Table2[[#This Row],[6M Return vs Nifty Z-Score]],Table2[6M Return vs Nifty Z-Score])</f>
        <v>472</v>
      </c>
      <c r="AU637">
        <f>_xlfn.RANK.AVG(Table2[[#This Row],[Sharpe Ratio Z-Score]],Table2[Sharpe Ratio Z-Score])</f>
        <v>706</v>
      </c>
      <c r="AV637">
        <f>(Table2[[#This Row],[Rank 1Y]]+Table2[[#This Row],[Rank 6M]]+Table2[[#This Row],[Rank Sharpe]])/3</f>
        <v>574</v>
      </c>
    </row>
    <row r="638" spans="1:48" x14ac:dyDescent="0.3">
      <c r="A638" t="s">
        <v>356</v>
      </c>
      <c r="B638" t="s">
        <v>357</v>
      </c>
      <c r="C638" t="s">
        <v>3143</v>
      </c>
      <c r="D638" t="s">
        <v>160</v>
      </c>
      <c r="E638">
        <v>66785.995196624994</v>
      </c>
      <c r="F638">
        <v>2253.0500000000002</v>
      </c>
      <c r="G638">
        <v>-26.3648720020628</v>
      </c>
      <c r="H638">
        <f>(Table2[[#This Row],[1Y Return vs Nifty]]-AVERAGE(Table2[1Y Return vs Nifty]))/_xlfn.STDEV.P(Table2[1Y Return vs Nifty])</f>
        <v>-0.84413761235070084</v>
      </c>
      <c r="I638">
        <v>1.5659766017748999</v>
      </c>
      <c r="J638">
        <f>(Table2[[#This Row],[1M Return vs Nifty]]-AVERAGE(Table2[1M Return vs Nifty]))/_xlfn.STDEV.P(Table2[1M Return vs Nifty])</f>
        <v>0.29045256276416587</v>
      </c>
      <c r="K638">
        <v>-7.0969738183899</v>
      </c>
      <c r="L638">
        <f>(Table2[[#This Row],[6M Return vs Nifty]]-AVERAGE(Table2[6M Return vs Nifty]))/_xlfn.STDEV.P(Table2[6M Return vs Nifty])</f>
        <v>-0.43955157721544924</v>
      </c>
      <c r="M638">
        <v>3.5538045928613302</v>
      </c>
      <c r="N638">
        <f>(Table2[[#This Row],[1W Return vs Nifty]]-AVERAGE(Table2[1W Return vs Nifty]))/_xlfn.STDEV.P(Table2[1W Return vs Nifty])</f>
        <v>0.47722331120355338</v>
      </c>
      <c r="O638">
        <v>2297.13</v>
      </c>
      <c r="P638">
        <v>2348.56595781446</v>
      </c>
      <c r="Q638">
        <v>2397.0334868715399</v>
      </c>
      <c r="R638">
        <v>41.697608445819903</v>
      </c>
      <c r="S638" s="1">
        <f>(Table2[[#This Row],[Close Price]]-Table2[[#This Row],[20D EMA]])/Table2[[#This Row],[20D EMA]]</f>
        <v>-1.9189162128394964E-2</v>
      </c>
      <c r="T638" s="1">
        <f>(Table2[[#This Row],[Close Price]]-Table2[[#This Row],[50D EMA]])/Table2[[#This Row],[50D EMA]]</f>
        <v>-4.0669906457873363E-2</v>
      </c>
      <c r="U638" s="1">
        <f>(Table2[[#This Row],[Close Price]]-Table2[[#This Row],[200D EMA]])/Table2[[#This Row],[200D EMA]]</f>
        <v>-6.0067365625107769E-2</v>
      </c>
      <c r="V638">
        <v>0.50440174617535005</v>
      </c>
      <c r="W638">
        <v>2238.5</v>
      </c>
      <c r="X638">
        <v>2308.9499999999998</v>
      </c>
      <c r="Y638">
        <v>2238.5</v>
      </c>
      <c r="Z638">
        <v>2308.9499999999998</v>
      </c>
      <c r="AA638">
        <v>2220.25</v>
      </c>
      <c r="AB638">
        <v>2389</v>
      </c>
      <c r="AC638" s="1">
        <f>(Table2[[#This Row],[Close Price]]/Table2[[#This Row],[Day Low]])-1</f>
        <v>6.499888318070246E-3</v>
      </c>
      <c r="AD638" s="1">
        <f>(Table2[[#This Row],[Day High]]/Table2[[#This Row],[Close Price]])-1</f>
        <v>2.4810812010385819E-2</v>
      </c>
      <c r="AE638" s="1">
        <f>(Table2[[#This Row],[Close Price]]/Table2[[#This Row],[Current Week Low]])-1</f>
        <v>6.499888318070246E-3</v>
      </c>
      <c r="AF638" s="1">
        <f>(Table2[[#This Row],[Current Week High]]/Table2[[#This Row],[Close Price]])-1</f>
        <v>2.4810812010385819E-2</v>
      </c>
      <c r="AG638" s="1">
        <f>(Table2[[#This Row],[Close Price]]/Table2[[#This Row],[Current Month Low]])-1</f>
        <v>1.4773111136133332E-2</v>
      </c>
      <c r="AH638" s="1">
        <f>(Table2[[#This Row],[Current Month High]]/Table2[[#This Row],[Close Price]])-1</f>
        <v>6.0340427420607634E-2</v>
      </c>
      <c r="AI638">
        <v>19.5690286500521</v>
      </c>
      <c r="AJ638">
        <v>7.8478770762529404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-0.02</v>
      </c>
      <c r="AM638" t="s">
        <v>3181</v>
      </c>
      <c r="AN638">
        <v>2.09</v>
      </c>
      <c r="AO638" t="s">
        <v>3180</v>
      </c>
      <c r="AP638">
        <v>-4.2864395854819E-2</v>
      </c>
      <c r="AQ638">
        <f>(Table2[[#This Row],[Sharpe Ratio]]-AVERAGE(Table2[Sharpe Ratio]))/_xlfn.STDEV.P(Table2[Sharpe Ratio])</f>
        <v>-1.1851575850733953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613</v>
      </c>
      <c r="AT638">
        <f>_xlfn.RANK.AVG(Table2[[#This Row],[6M Return vs Nifty Z-Score]],Table2[6M Return vs Nifty Z-Score])</f>
        <v>458</v>
      </c>
      <c r="AU638">
        <f>_xlfn.RANK.AVG(Table2[[#This Row],[Sharpe Ratio Z-Score]],Table2[Sharpe Ratio Z-Score])</f>
        <v>652</v>
      </c>
      <c r="AV638">
        <f>(Table2[[#This Row],[Rank 1Y]]+Table2[[#This Row],[Rank 6M]]+Table2[[#This Row],[Rank Sharpe]])/3</f>
        <v>574.33333333333337</v>
      </c>
    </row>
    <row r="639" spans="1:48" x14ac:dyDescent="0.3">
      <c r="A639" t="s">
        <v>1177</v>
      </c>
      <c r="B639" t="s">
        <v>1178</v>
      </c>
      <c r="C639" t="s">
        <v>3128</v>
      </c>
      <c r="D639" t="s">
        <v>241</v>
      </c>
      <c r="E639">
        <v>10115.979326999999</v>
      </c>
      <c r="F639">
        <v>731.7</v>
      </c>
      <c r="G639">
        <v>-13.5887438675488</v>
      </c>
      <c r="H639">
        <f>(Table2[[#This Row],[1Y Return vs Nifty]]-AVERAGE(Table2[1Y Return vs Nifty]))/_xlfn.STDEV.P(Table2[1Y Return vs Nifty])</f>
        <v>-0.60018998624208231</v>
      </c>
      <c r="I639">
        <v>-13.753901043227399</v>
      </c>
      <c r="J639">
        <f>(Table2[[#This Row],[1M Return vs Nifty]]-AVERAGE(Table2[1M Return vs Nifty]))/_xlfn.STDEV.P(Table2[1M Return vs Nifty])</f>
        <v>-1.4041699866179895</v>
      </c>
      <c r="K639">
        <v>-25.226651637787199</v>
      </c>
      <c r="L639">
        <f>(Table2[[#This Row],[6M Return vs Nifty]]-AVERAGE(Table2[6M Return vs Nifty]))/_xlfn.STDEV.P(Table2[6M Return vs Nifty])</f>
        <v>-1.0498600550227302</v>
      </c>
      <c r="M639">
        <v>2.5171591488795402</v>
      </c>
      <c r="N639">
        <f>(Table2[[#This Row],[1W Return vs Nifty]]-AVERAGE(Table2[1W Return vs Nifty]))/_xlfn.STDEV.P(Table2[1W Return vs Nifty])</f>
        <v>0.26584780795031682</v>
      </c>
      <c r="O639">
        <v>785.42</v>
      </c>
      <c r="P639">
        <v>855.74439106307398</v>
      </c>
      <c r="Q639">
        <v>907.66173896136297</v>
      </c>
      <c r="R639">
        <v>33.181122934245401</v>
      </c>
      <c r="S639" s="1">
        <f>(Table2[[#This Row],[Close Price]]-Table2[[#This Row],[20D EMA]])/Table2[[#This Row],[20D EMA]]</f>
        <v>-6.8396526699090826E-2</v>
      </c>
      <c r="T639" s="1">
        <f>(Table2[[#This Row],[Close Price]]-Table2[[#This Row],[50D EMA]])/Table2[[#This Row],[50D EMA]]</f>
        <v>-0.14495495659513011</v>
      </c>
      <c r="U639" s="1">
        <f>(Table2[[#This Row],[Close Price]]-Table2[[#This Row],[200D EMA]])/Table2[[#This Row],[200D EMA]]</f>
        <v>-0.19386268188710465</v>
      </c>
      <c r="V639">
        <v>1.2118407113649801</v>
      </c>
      <c r="W639">
        <v>730</v>
      </c>
      <c r="X639">
        <v>751.8</v>
      </c>
      <c r="Y639">
        <v>730</v>
      </c>
      <c r="Z639">
        <v>755.4</v>
      </c>
      <c r="AA639">
        <v>729.5</v>
      </c>
      <c r="AB639">
        <v>799.8</v>
      </c>
      <c r="AC639" s="1">
        <f>(Table2[[#This Row],[Close Price]]/Table2[[#This Row],[Day Low]])-1</f>
        <v>2.3287671232876672E-3</v>
      </c>
      <c r="AD639" s="1">
        <f>(Table2[[#This Row],[Day High]]/Table2[[#This Row],[Close Price]])-1</f>
        <v>2.7470274702746877E-2</v>
      </c>
      <c r="AE639" s="1">
        <f>(Table2[[#This Row],[Close Price]]/Table2[[#This Row],[Current Week Low]])-1</f>
        <v>2.3287671232876672E-3</v>
      </c>
      <c r="AF639" s="1">
        <f>(Table2[[#This Row],[Current Week High]]/Table2[[#This Row],[Close Price]])-1</f>
        <v>3.2390323903239038E-2</v>
      </c>
      <c r="AG639" s="1">
        <f>(Table2[[#This Row],[Close Price]]/Table2[[#This Row],[Current Month Low]])-1</f>
        <v>3.0157642220700609E-3</v>
      </c>
      <c r="AH639" s="1">
        <f>(Table2[[#This Row],[Current Month High]]/Table2[[#This Row],[Close Price]])-1</f>
        <v>9.3070930709306943E-2</v>
      </c>
      <c r="AI639">
        <v>63.864971983053103</v>
      </c>
      <c r="AJ639">
        <v>10.3619909502262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-0.27</v>
      </c>
      <c r="AM639" t="s">
        <v>3181</v>
      </c>
      <c r="AN639">
        <v>-4.1900000000000004</v>
      </c>
      <c r="AO639" t="s">
        <v>3181</v>
      </c>
      <c r="AP639">
        <v>8.1667588533600004E-4</v>
      </c>
      <c r="AQ639">
        <f>(Table2[[#This Row],[Sharpe Ratio]]-AVERAGE(Table2[Sharpe Ratio]))/_xlfn.STDEV.P(Table2[Sharpe Ratio])</f>
        <v>-0.66994366704244668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536</v>
      </c>
      <c r="AT639">
        <f>_xlfn.RANK.AVG(Table2[[#This Row],[6M Return vs Nifty Z-Score]],Table2[6M Return vs Nifty Z-Score])</f>
        <v>680</v>
      </c>
      <c r="AU639">
        <f>_xlfn.RANK.AVG(Table2[[#This Row],[Sharpe Ratio Z-Score]],Table2[Sharpe Ratio Z-Score])</f>
        <v>509</v>
      </c>
      <c r="AV639">
        <f>(Table2[[#This Row],[Rank 1Y]]+Table2[[#This Row],[Rank 6M]]+Table2[[#This Row],[Rank Sharpe]])/3</f>
        <v>575</v>
      </c>
    </row>
    <row r="640" spans="1:48" x14ac:dyDescent="0.3">
      <c r="A640" t="s">
        <v>1083</v>
      </c>
      <c r="B640" t="s">
        <v>1084</v>
      </c>
      <c r="C640" t="s">
        <v>3141</v>
      </c>
      <c r="D640" t="s">
        <v>502</v>
      </c>
      <c r="E640">
        <v>11611.006695800001</v>
      </c>
      <c r="F640">
        <v>747.05</v>
      </c>
      <c r="G640">
        <v>-32.356292972294398</v>
      </c>
      <c r="H640">
        <f>(Table2[[#This Row],[1Y Return vs Nifty]]-AVERAGE(Table2[1Y Return vs Nifty]))/_xlfn.STDEV.P(Table2[1Y Return vs Nifty])</f>
        <v>-0.9585379147989036</v>
      </c>
      <c r="I640">
        <v>-11.642240176502</v>
      </c>
      <c r="J640">
        <f>(Table2[[#This Row],[1M Return vs Nifty]]-AVERAGE(Table2[1M Return vs Nifty]))/_xlfn.STDEV.P(Table2[1M Return vs Nifty])</f>
        <v>-1.1705866510116434</v>
      </c>
      <c r="K640">
        <v>-18.044200027410799</v>
      </c>
      <c r="L640">
        <f>(Table2[[#This Row],[6M Return vs Nifty]]-AVERAGE(Table2[6M Return vs Nifty]))/_xlfn.STDEV.P(Table2[6M Return vs Nifty])</f>
        <v>-0.80807356808564457</v>
      </c>
      <c r="M640">
        <v>-3.8233915664797999</v>
      </c>
      <c r="N640">
        <f>(Table2[[#This Row],[1W Return vs Nifty]]-AVERAGE(Table2[1W Return vs Nifty]))/_xlfn.STDEV.P(Table2[1W Return vs Nifty])</f>
        <v>-1.0270118733828237</v>
      </c>
      <c r="O640">
        <v>789.28</v>
      </c>
      <c r="P640">
        <v>819.07411702584204</v>
      </c>
      <c r="Q640">
        <v>828.59082703719901</v>
      </c>
      <c r="R640">
        <v>33.336779445480403</v>
      </c>
      <c r="S640" s="1">
        <f>(Table2[[#This Row],[Close Price]]-Table2[[#This Row],[20D EMA]])/Table2[[#This Row],[20D EMA]]</f>
        <v>-5.3504459760794675E-2</v>
      </c>
      <c r="T640" s="1">
        <f>(Table2[[#This Row],[Close Price]]-Table2[[#This Row],[50D EMA]])/Table2[[#This Row],[50D EMA]]</f>
        <v>-8.7933577107002767E-2</v>
      </c>
      <c r="U640" s="1">
        <f>(Table2[[#This Row],[Close Price]]-Table2[[#This Row],[200D EMA]])/Table2[[#This Row],[200D EMA]]</f>
        <v>-9.840903902927027E-2</v>
      </c>
      <c r="V640">
        <v>0.27263455651191498</v>
      </c>
      <c r="W640">
        <v>740.55</v>
      </c>
      <c r="X640">
        <v>756</v>
      </c>
      <c r="Y640">
        <v>736</v>
      </c>
      <c r="Z640">
        <v>764.75</v>
      </c>
      <c r="AA640">
        <v>736</v>
      </c>
      <c r="AB640">
        <v>788</v>
      </c>
      <c r="AC640" s="1">
        <f>(Table2[[#This Row],[Close Price]]/Table2[[#This Row],[Day Low]])-1</f>
        <v>8.7772601444870979E-3</v>
      </c>
      <c r="AD640" s="1">
        <f>(Table2[[#This Row],[Day High]]/Table2[[#This Row],[Close Price]])-1</f>
        <v>1.1980456462084232E-2</v>
      </c>
      <c r="AE640" s="1">
        <f>(Table2[[#This Row],[Close Price]]/Table2[[#This Row],[Current Week Low]])-1</f>
        <v>1.5013586956521774E-2</v>
      </c>
      <c r="AF640" s="1">
        <f>(Table2[[#This Row],[Current Week High]]/Table2[[#This Row],[Close Price]])-1</f>
        <v>2.3693193226691722E-2</v>
      </c>
      <c r="AG640" s="1">
        <f>(Table2[[#This Row],[Close Price]]/Table2[[#This Row],[Current Month Low]])-1</f>
        <v>1.5013586956521774E-2</v>
      </c>
      <c r="AH640" s="1">
        <f>(Table2[[#This Row],[Current Month High]]/Table2[[#This Row],[Close Price]])-1</f>
        <v>5.4815608058363052E-2</v>
      </c>
      <c r="AI640">
        <v>28.103875242620902</v>
      </c>
      <c r="AJ640">
        <v>5.3741448621200201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-0.16</v>
      </c>
      <c r="AM640" t="s">
        <v>3181</v>
      </c>
      <c r="AN640">
        <v>-3.67</v>
      </c>
      <c r="AO640" t="s">
        <v>3181</v>
      </c>
      <c r="AP640">
        <v>1.1956639271495E-2</v>
      </c>
      <c r="AQ640">
        <f>(Table2[[#This Row],[Sharpe Ratio]]-AVERAGE(Table2[Sharpe Ratio]))/_xlfn.STDEV.P(Table2[Sharpe Ratio])</f>
        <v>-0.5385489014321484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642</v>
      </c>
      <c r="AT640">
        <f>_xlfn.RANK.AVG(Table2[[#This Row],[6M Return vs Nifty Z-Score]],Table2[6M Return vs Nifty Z-Score])</f>
        <v>607</v>
      </c>
      <c r="AU640">
        <f>_xlfn.RANK.AVG(Table2[[#This Row],[Sharpe Ratio Z-Score]],Table2[Sharpe Ratio Z-Score])</f>
        <v>479</v>
      </c>
      <c r="AV640">
        <f>(Table2[[#This Row],[Rank 1Y]]+Table2[[#This Row],[Rank 6M]]+Table2[[#This Row],[Rank Sharpe]])/3</f>
        <v>576</v>
      </c>
    </row>
    <row r="641" spans="1:48" x14ac:dyDescent="0.3">
      <c r="A641" t="s">
        <v>1575</v>
      </c>
      <c r="B641" t="s">
        <v>1576</v>
      </c>
      <c r="C641" t="s">
        <v>3129</v>
      </c>
      <c r="D641" t="s">
        <v>516</v>
      </c>
      <c r="E641">
        <v>6068.6874931499997</v>
      </c>
      <c r="F641">
        <v>278.10000000000002</v>
      </c>
      <c r="G641">
        <v>-36.517406586106098</v>
      </c>
      <c r="H641">
        <f>(Table2[[#This Row],[1Y Return vs Nifty]]-AVERAGE(Table2[1Y Return vs Nifty]))/_xlfn.STDEV.P(Table2[1Y Return vs Nifty])</f>
        <v>-1.037990294844733</v>
      </c>
      <c r="I641">
        <v>-7.4623152069789596</v>
      </c>
      <c r="J641">
        <f>(Table2[[#This Row],[1M Return vs Nifty]]-AVERAGE(Table2[1M Return vs Nifty]))/_xlfn.STDEV.P(Table2[1M Return vs Nifty])</f>
        <v>-0.70822035330233835</v>
      </c>
      <c r="K641">
        <v>-23.225347347497301</v>
      </c>
      <c r="L641">
        <f>(Table2[[#This Row],[6M Return vs Nifty]]-AVERAGE(Table2[6M Return vs Nifty]))/_xlfn.STDEV.P(Table2[6M Return vs Nifty])</f>
        <v>-0.98248914048120439</v>
      </c>
      <c r="M641">
        <v>-1.8842599332460599</v>
      </c>
      <c r="N641">
        <f>(Table2[[#This Row],[1W Return vs Nifty]]-AVERAGE(Table2[1W Return vs Nifty]))/_xlfn.STDEV.P(Table2[1W Return vs Nifty])</f>
        <v>-0.63161639151520432</v>
      </c>
      <c r="O641">
        <v>293.39999999999998</v>
      </c>
      <c r="P641">
        <v>299.587239773345</v>
      </c>
      <c r="Q641">
        <v>308.84937277461501</v>
      </c>
      <c r="R641">
        <v>28.370300059505102</v>
      </c>
      <c r="S641" s="1">
        <f>(Table2[[#This Row],[Close Price]]-Table2[[#This Row],[20D EMA]])/Table2[[#This Row],[20D EMA]]</f>
        <v>-5.2147239263803533E-2</v>
      </c>
      <c r="T641" s="1">
        <f>(Table2[[#This Row],[Close Price]]-Table2[[#This Row],[50D EMA]])/Table2[[#This Row],[50D EMA]]</f>
        <v>-7.1722813660559492E-2</v>
      </c>
      <c r="U641" s="1">
        <f>(Table2[[#This Row],[Close Price]]-Table2[[#This Row],[200D EMA]])/Table2[[#This Row],[200D EMA]]</f>
        <v>-9.9561065960313777E-2</v>
      </c>
      <c r="V641">
        <v>0.70056182829722502</v>
      </c>
      <c r="W641">
        <v>276</v>
      </c>
      <c r="X641">
        <v>284.05</v>
      </c>
      <c r="Y641">
        <v>276</v>
      </c>
      <c r="Z641">
        <v>287.5</v>
      </c>
      <c r="AA641">
        <v>276</v>
      </c>
      <c r="AB641">
        <v>299.64999999999998</v>
      </c>
      <c r="AC641" s="1">
        <f>(Table2[[#This Row],[Close Price]]/Table2[[#This Row],[Day Low]])-1</f>
        <v>7.6086956521739246E-3</v>
      </c>
      <c r="AD641" s="1">
        <f>(Table2[[#This Row],[Day High]]/Table2[[#This Row],[Close Price]])-1</f>
        <v>2.1395181589356271E-2</v>
      </c>
      <c r="AE641" s="1">
        <f>(Table2[[#This Row],[Close Price]]/Table2[[#This Row],[Current Week Low]])-1</f>
        <v>7.6086956521739246E-3</v>
      </c>
      <c r="AF641" s="1">
        <f>(Table2[[#This Row],[Current Week High]]/Table2[[#This Row],[Close Price]])-1</f>
        <v>3.380079108234435E-2</v>
      </c>
      <c r="AG641" s="1">
        <f>(Table2[[#This Row],[Close Price]]/Table2[[#This Row],[Current Month Low]])-1</f>
        <v>7.6086956521739246E-3</v>
      </c>
      <c r="AH641" s="1">
        <f>(Table2[[#This Row],[Current Month High]]/Table2[[#This Row],[Close Price]])-1</f>
        <v>7.7490111470693845E-2</v>
      </c>
      <c r="AI641">
        <v>45.731751168644301</v>
      </c>
      <c r="AJ641">
        <v>3.1719532554257102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-0.06</v>
      </c>
      <c r="AM641" t="s">
        <v>3181</v>
      </c>
      <c r="AN641">
        <v>-3.74</v>
      </c>
      <c r="AO641" t="s">
        <v>3181</v>
      </c>
      <c r="AP641">
        <v>4.4361586667749003E-2</v>
      </c>
      <c r="AQ641">
        <f>(Table2[[#This Row],[Sharpe Ratio]]-AVERAGE(Table2[Sharpe Ratio]))/_xlfn.STDEV.P(Table2[Sharpe Ratio])</f>
        <v>-0.1563357540321261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671</v>
      </c>
      <c r="AT641">
        <f>_xlfn.RANK.AVG(Table2[[#This Row],[6M Return vs Nifty Z-Score]],Table2[6M Return vs Nifty Z-Score])</f>
        <v>669</v>
      </c>
      <c r="AU641">
        <f>_xlfn.RANK.AVG(Table2[[#This Row],[Sharpe Ratio Z-Score]],Table2[Sharpe Ratio Z-Score])</f>
        <v>392</v>
      </c>
      <c r="AV641">
        <f>(Table2[[#This Row],[Rank 1Y]]+Table2[[#This Row],[Rank 6M]]+Table2[[#This Row],[Rank Sharpe]])/3</f>
        <v>577.33333333333337</v>
      </c>
    </row>
    <row r="642" spans="1:48" x14ac:dyDescent="0.3">
      <c r="A642" t="s">
        <v>902</v>
      </c>
      <c r="B642" t="s">
        <v>903</v>
      </c>
      <c r="C642" t="s">
        <v>3143</v>
      </c>
      <c r="D642" t="s">
        <v>477</v>
      </c>
      <c r="E642">
        <v>16473.886491599998</v>
      </c>
      <c r="F642">
        <v>3322.05</v>
      </c>
      <c r="G642">
        <v>-30.663560820813</v>
      </c>
      <c r="H642">
        <f>(Table2[[#This Row],[1Y Return vs Nifty]]-AVERAGE(Table2[1Y Return vs Nifty]))/_xlfn.STDEV.P(Table2[1Y Return vs Nifty])</f>
        <v>-0.92621685589561253</v>
      </c>
      <c r="I642">
        <v>6.1352733821128904</v>
      </c>
      <c r="J642">
        <f>(Table2[[#This Row],[1M Return vs Nifty]]-AVERAGE(Table2[1M Return vs Nifty]))/_xlfn.STDEV.P(Table2[1M Return vs Nifty])</f>
        <v>0.7958895863624621</v>
      </c>
      <c r="K642">
        <v>-5.6508977639720497</v>
      </c>
      <c r="L642">
        <f>(Table2[[#This Row],[6M Return vs Nifty]]-AVERAGE(Table2[6M Return vs Nifty]))/_xlfn.STDEV.P(Table2[6M Return vs Nifty])</f>
        <v>-0.390871590491082</v>
      </c>
      <c r="M642">
        <v>5.6213039891100296</v>
      </c>
      <c r="N642">
        <f>(Table2[[#This Row],[1W Return vs Nifty]]-AVERAGE(Table2[1W Return vs Nifty]))/_xlfn.STDEV.P(Table2[1W Return vs Nifty])</f>
        <v>0.89879341301119542</v>
      </c>
      <c r="O642">
        <v>3394.62</v>
      </c>
      <c r="P642">
        <v>3384.6261690649999</v>
      </c>
      <c r="Q642">
        <v>3462.19562927075</v>
      </c>
      <c r="R642">
        <v>40.402229223627401</v>
      </c>
      <c r="S642" s="1">
        <f>(Table2[[#This Row],[Close Price]]-Table2[[#This Row],[20D EMA]])/Table2[[#This Row],[20D EMA]]</f>
        <v>-2.1377945101366196E-2</v>
      </c>
      <c r="T642" s="1">
        <f>(Table2[[#This Row],[Close Price]]-Table2[[#This Row],[50D EMA]])/Table2[[#This Row],[50D EMA]]</f>
        <v>-1.8488354677670744E-2</v>
      </c>
      <c r="U642" s="1">
        <f>(Table2[[#This Row],[Close Price]]-Table2[[#This Row],[200D EMA]])/Table2[[#This Row],[200D EMA]]</f>
        <v>-4.0478830279232096E-2</v>
      </c>
      <c r="V642">
        <v>0.58572175930718695</v>
      </c>
      <c r="W642">
        <v>3306</v>
      </c>
      <c r="X642">
        <v>3492.1</v>
      </c>
      <c r="Y642">
        <v>3306</v>
      </c>
      <c r="Z642">
        <v>3539</v>
      </c>
      <c r="AA642">
        <v>3266.65</v>
      </c>
      <c r="AB642">
        <v>3560.25</v>
      </c>
      <c r="AC642" s="1">
        <f>(Table2[[#This Row],[Close Price]]/Table2[[#This Row],[Day Low]])-1</f>
        <v>4.8548094373865869E-3</v>
      </c>
      <c r="AD642" s="1">
        <f>(Table2[[#This Row],[Day High]]/Table2[[#This Row],[Close Price]])-1</f>
        <v>5.1188272301741389E-2</v>
      </c>
      <c r="AE642" s="1">
        <f>(Table2[[#This Row],[Close Price]]/Table2[[#This Row],[Current Week Low]])-1</f>
        <v>4.8548094373865869E-3</v>
      </c>
      <c r="AF642" s="1">
        <f>(Table2[[#This Row],[Current Week High]]/Table2[[#This Row],[Close Price]])-1</f>
        <v>6.5306061016541017E-2</v>
      </c>
      <c r="AG642" s="1">
        <f>(Table2[[#This Row],[Close Price]]/Table2[[#This Row],[Current Month Low]])-1</f>
        <v>1.6959270200358256E-2</v>
      </c>
      <c r="AH642" s="1">
        <f>(Table2[[#This Row],[Current Month High]]/Table2[[#This Row],[Close Price]])-1</f>
        <v>7.1702713685826369E-2</v>
      </c>
      <c r="AI642">
        <v>19.788985716650799</v>
      </c>
      <c r="AJ642">
        <v>15.511396234287799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0.11</v>
      </c>
      <c r="AM642" t="s">
        <v>3180</v>
      </c>
      <c r="AN642">
        <v>0.61</v>
      </c>
      <c r="AO642" t="s">
        <v>3180</v>
      </c>
      <c r="AP642">
        <v>-4.7298260756076002E-2</v>
      </c>
      <c r="AQ642">
        <f>(Table2[[#This Row],[Sharpe Ratio]]-AVERAGE(Table2[Sharpe Ratio]))/_xlfn.STDEV.P(Table2[Sharpe Ratio])</f>
        <v>-1.2374545827612184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634</v>
      </c>
      <c r="AT642">
        <f>_xlfn.RANK.AVG(Table2[[#This Row],[6M Return vs Nifty Z-Score]],Table2[6M Return vs Nifty Z-Score])</f>
        <v>435</v>
      </c>
      <c r="AU642">
        <f>_xlfn.RANK.AVG(Table2[[#This Row],[Sharpe Ratio Z-Score]],Table2[Sharpe Ratio Z-Score])</f>
        <v>664</v>
      </c>
      <c r="AV642">
        <f>(Table2[[#This Row],[Rank 1Y]]+Table2[[#This Row],[Rank 6M]]+Table2[[#This Row],[Rank Sharpe]])/3</f>
        <v>577.66666666666663</v>
      </c>
    </row>
    <row r="643" spans="1:48" x14ac:dyDescent="0.3">
      <c r="A643" t="s">
        <v>1004</v>
      </c>
      <c r="B643" t="s">
        <v>1005</v>
      </c>
      <c r="C643" t="s">
        <v>3130</v>
      </c>
      <c r="D643" t="s">
        <v>27</v>
      </c>
      <c r="E643">
        <v>13592.612485831</v>
      </c>
      <c r="F643">
        <v>69.53</v>
      </c>
      <c r="G643">
        <v>-43.886925468732599</v>
      </c>
      <c r="H643">
        <f>(Table2[[#This Row],[1Y Return vs Nifty]]-AVERAGE(Table2[1Y Return vs Nifty]))/_xlfn.STDEV.P(Table2[1Y Return vs Nifty])</f>
        <v>-1.1787040242353126</v>
      </c>
      <c r="I643">
        <v>-9.8412424384225901</v>
      </c>
      <c r="J643">
        <f>(Table2[[#This Row],[1M Return vs Nifty]]-AVERAGE(Table2[1M Return vs Nifty]))/_xlfn.STDEV.P(Table2[1M Return vs Nifty])</f>
        <v>-0.97136760703114133</v>
      </c>
      <c r="K643">
        <v>-15.767804923602201</v>
      </c>
      <c r="L643">
        <f>(Table2[[#This Row],[6M Return vs Nifty]]-AVERAGE(Table2[6M Return vs Nifty]))/_xlfn.STDEV.P(Table2[6M Return vs Nifty])</f>
        <v>-0.73144213290333104</v>
      </c>
      <c r="M643">
        <v>-0.97106548880162402</v>
      </c>
      <c r="N643">
        <f>(Table2[[#This Row],[1W Return vs Nifty]]-AVERAGE(Table2[1W Return vs Nifty]))/_xlfn.STDEV.P(Table2[1W Return vs Nifty])</f>
        <v>-0.44541296354172155</v>
      </c>
      <c r="O643">
        <v>73.92</v>
      </c>
      <c r="P643">
        <v>79.140843143676193</v>
      </c>
      <c r="Q643">
        <v>83.695719889973205</v>
      </c>
      <c r="R643">
        <v>31.365904937304499</v>
      </c>
      <c r="S643" s="1">
        <f>(Table2[[#This Row],[Close Price]]-Table2[[#This Row],[20D EMA]])/Table2[[#This Row],[20D EMA]]</f>
        <v>-5.9388528138528143E-2</v>
      </c>
      <c r="T643" s="1">
        <f>(Table2[[#This Row],[Close Price]]-Table2[[#This Row],[50D EMA]])/Table2[[#This Row],[50D EMA]]</f>
        <v>-0.12143973657480743</v>
      </c>
      <c r="U643" s="1">
        <f>(Table2[[#This Row],[Close Price]]-Table2[[#This Row],[200D EMA]])/Table2[[#This Row],[200D EMA]]</f>
        <v>-0.16925262018888812</v>
      </c>
      <c r="V643">
        <v>0.32761004452724302</v>
      </c>
      <c r="W643">
        <v>69</v>
      </c>
      <c r="X643">
        <v>71.510000000000005</v>
      </c>
      <c r="Y643">
        <v>69</v>
      </c>
      <c r="Z643">
        <v>71.510000000000005</v>
      </c>
      <c r="AA643">
        <v>69</v>
      </c>
      <c r="AB643">
        <v>76.86</v>
      </c>
      <c r="AC643" s="1">
        <f>(Table2[[#This Row],[Close Price]]/Table2[[#This Row],[Day Low]])-1</f>
        <v>7.6811594202899069E-3</v>
      </c>
      <c r="AD643" s="1">
        <f>(Table2[[#This Row],[Day High]]/Table2[[#This Row],[Close Price]])-1</f>
        <v>2.8476916438947342E-2</v>
      </c>
      <c r="AE643" s="1">
        <f>(Table2[[#This Row],[Close Price]]/Table2[[#This Row],[Current Week Low]])-1</f>
        <v>7.6811594202899069E-3</v>
      </c>
      <c r="AF643" s="1">
        <f>(Table2[[#This Row],[Current Week High]]/Table2[[#This Row],[Close Price]])-1</f>
        <v>2.8476916438947342E-2</v>
      </c>
      <c r="AG643" s="1">
        <f>(Table2[[#This Row],[Close Price]]/Table2[[#This Row],[Current Month Low]])-1</f>
        <v>7.6811594202899069E-3</v>
      </c>
      <c r="AH643" s="1">
        <f>(Table2[[#This Row],[Current Month High]]/Table2[[#This Row],[Close Price]])-1</f>
        <v>0.1054221199482237</v>
      </c>
      <c r="AI643">
        <v>60.218610671652499</v>
      </c>
      <c r="AJ643">
        <v>6.8870099923136197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-0.25</v>
      </c>
      <c r="AM643" t="s">
        <v>3181</v>
      </c>
      <c r="AN643">
        <v>0.52</v>
      </c>
      <c r="AO643" t="s">
        <v>3180</v>
      </c>
      <c r="AP643">
        <v>1.8287315960178002E-2</v>
      </c>
      <c r="AQ643">
        <f>(Table2[[#This Row],[Sharpe Ratio]]-AVERAGE(Table2[Sharpe Ratio]))/_xlfn.STDEV.P(Table2[Sharpe Ratio])</f>
        <v>-0.46387919644033609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697</v>
      </c>
      <c r="AT643">
        <f>_xlfn.RANK.AVG(Table2[[#This Row],[6M Return vs Nifty Z-Score]],Table2[6M Return vs Nifty Z-Score])</f>
        <v>577</v>
      </c>
      <c r="AU643">
        <f>_xlfn.RANK.AVG(Table2[[#This Row],[Sharpe Ratio Z-Score]],Table2[Sharpe Ratio Z-Score])</f>
        <v>462</v>
      </c>
      <c r="AV643">
        <f>(Table2[[#This Row],[Rank 1Y]]+Table2[[#This Row],[Rank 6M]]+Table2[[#This Row],[Rank Sharpe]])/3</f>
        <v>578.66666666666663</v>
      </c>
    </row>
    <row r="644" spans="1:48" x14ac:dyDescent="0.3">
      <c r="A644" t="s">
        <v>1103</v>
      </c>
      <c r="B644" t="s">
        <v>1104</v>
      </c>
      <c r="C644" t="s">
        <v>3139</v>
      </c>
      <c r="D644" t="s">
        <v>75</v>
      </c>
      <c r="E644">
        <v>11193.409796329999</v>
      </c>
      <c r="F644">
        <v>542.04999999999995</v>
      </c>
      <c r="G644">
        <v>-44.4717692635747</v>
      </c>
      <c r="H644">
        <f>(Table2[[#This Row],[1Y Return vs Nifty]]-AVERAGE(Table2[1Y Return vs Nifty]))/_xlfn.STDEV.P(Table2[1Y Return vs Nifty])</f>
        <v>-1.1898710424347205</v>
      </c>
      <c r="I644">
        <v>-1.5993301448324799</v>
      </c>
      <c r="J644">
        <f>(Table2[[#This Row],[1M Return vs Nifty]]-AVERAGE(Table2[1M Return vs Nifty]))/_xlfn.STDEV.P(Table2[1M Return vs Nifty])</f>
        <v>-5.9680794225287381E-2</v>
      </c>
      <c r="K644">
        <v>-21.443317632862801</v>
      </c>
      <c r="L644">
        <f>(Table2[[#This Row],[6M Return vs Nifty]]-AVERAGE(Table2[6M Return vs Nifty]))/_xlfn.STDEV.P(Table2[6M Return vs Nifty])</f>
        <v>-0.92249977644615833</v>
      </c>
      <c r="M644">
        <v>-1.62977643080554</v>
      </c>
      <c r="N644">
        <f>(Table2[[#This Row],[1W Return vs Nifty]]-AVERAGE(Table2[1W Return vs Nifty]))/_xlfn.STDEV.P(Table2[1W Return vs Nifty])</f>
        <v>-0.57972634684246083</v>
      </c>
      <c r="O644">
        <v>581.35</v>
      </c>
      <c r="P644">
        <v>592.18300989041802</v>
      </c>
      <c r="Q644">
        <v>623.95397741458601</v>
      </c>
      <c r="R644">
        <v>25.109978966861</v>
      </c>
      <c r="S644" s="1">
        <f>(Table2[[#This Row],[Close Price]]-Table2[[#This Row],[20D EMA]])/Table2[[#This Row],[20D EMA]]</f>
        <v>-6.760127289928626E-2</v>
      </c>
      <c r="T644" s="1">
        <f>(Table2[[#This Row],[Close Price]]-Table2[[#This Row],[50D EMA]])/Table2[[#This Row],[50D EMA]]</f>
        <v>-8.4657967305909451E-2</v>
      </c>
      <c r="U644" s="1">
        <f>(Table2[[#This Row],[Close Price]]-Table2[[#This Row],[200D EMA]])/Table2[[#This Row],[200D EMA]]</f>
        <v>-0.13126605547730164</v>
      </c>
      <c r="V644">
        <v>0.37175160129041901</v>
      </c>
      <c r="W644">
        <v>540.20000000000005</v>
      </c>
      <c r="X644">
        <v>562.6</v>
      </c>
      <c r="Y644">
        <v>540.20000000000005</v>
      </c>
      <c r="Z644">
        <v>569.75</v>
      </c>
      <c r="AA644">
        <v>540.20000000000005</v>
      </c>
      <c r="AB644">
        <v>602.75</v>
      </c>
      <c r="AC644" s="1">
        <f>(Table2[[#This Row],[Close Price]]/Table2[[#This Row],[Day Low]])-1</f>
        <v>3.424657534246478E-3</v>
      </c>
      <c r="AD644" s="1">
        <f>(Table2[[#This Row],[Day High]]/Table2[[#This Row],[Close Price]])-1</f>
        <v>3.7911631768287268E-2</v>
      </c>
      <c r="AE644" s="1">
        <f>(Table2[[#This Row],[Close Price]]/Table2[[#This Row],[Current Week Low]])-1</f>
        <v>3.424657534246478E-3</v>
      </c>
      <c r="AF644" s="1">
        <f>(Table2[[#This Row],[Current Week High]]/Table2[[#This Row],[Close Price]])-1</f>
        <v>5.1102296836085248E-2</v>
      </c>
      <c r="AG644" s="1">
        <f>(Table2[[#This Row],[Close Price]]/Table2[[#This Row],[Current Month Low]])-1</f>
        <v>3.424657534246478E-3</v>
      </c>
      <c r="AH644" s="1">
        <f>(Table2[[#This Row],[Current Month High]]/Table2[[#This Row],[Close Price]])-1</f>
        <v>0.1119822894566922</v>
      </c>
      <c r="AI644">
        <v>52.0154967253943</v>
      </c>
      <c r="AJ644">
        <v>7.4962816063460496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-0.06</v>
      </c>
      <c r="AM644" t="s">
        <v>3181</v>
      </c>
      <c r="AN644">
        <v>-4.3099999999999996</v>
      </c>
      <c r="AO644" t="s">
        <v>3181</v>
      </c>
      <c r="AP644">
        <v>4.5890180977622999E-2</v>
      </c>
      <c r="AQ644">
        <f>(Table2[[#This Row],[Sharpe Ratio]]-AVERAGE(Table2[Sharpe Ratio]))/_xlfn.STDEV.P(Table2[Sharpe Ratio])</f>
        <v>-0.13830613543313885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700</v>
      </c>
      <c r="AT644">
        <f>_xlfn.RANK.AVG(Table2[[#This Row],[6M Return vs Nifty Z-Score]],Table2[6M Return vs Nifty Z-Score])</f>
        <v>653</v>
      </c>
      <c r="AU644">
        <f>_xlfn.RANK.AVG(Table2[[#This Row],[Sharpe Ratio Z-Score]],Table2[Sharpe Ratio Z-Score])</f>
        <v>383</v>
      </c>
      <c r="AV644">
        <f>(Table2[[#This Row],[Rank 1Y]]+Table2[[#This Row],[Rank 6M]]+Table2[[#This Row],[Rank Sharpe]])/3</f>
        <v>578.66666666666663</v>
      </c>
    </row>
    <row r="645" spans="1:48" x14ac:dyDescent="0.3">
      <c r="A645" t="s">
        <v>65</v>
      </c>
      <c r="B645" t="s">
        <v>66</v>
      </c>
      <c r="C645" t="s">
        <v>3129</v>
      </c>
      <c r="D645" t="s">
        <v>24</v>
      </c>
      <c r="E645">
        <v>342242.57678100001</v>
      </c>
      <c r="F645">
        <v>1721.4</v>
      </c>
      <c r="G645">
        <v>-22.803982963746201</v>
      </c>
      <c r="H645">
        <f>(Table2[[#This Row],[1Y Return vs Nifty]]-AVERAGE(Table2[1Y Return vs Nifty]))/_xlfn.STDEV.P(Table2[1Y Return vs Nifty])</f>
        <v>-0.7761459314135889</v>
      </c>
      <c r="I645">
        <v>-3.1556230284379501</v>
      </c>
      <c r="J645">
        <f>(Table2[[#This Row],[1M Return vs Nifty]]-AVERAGE(Table2[1M Return vs Nifty]))/_xlfn.STDEV.P(Table2[1M Return vs Nifty])</f>
        <v>-0.23183158257451195</v>
      </c>
      <c r="K645">
        <v>-3.4027600519351799</v>
      </c>
      <c r="L645">
        <f>(Table2[[#This Row],[6M Return vs Nifty]]-AVERAGE(Table2[6M Return vs Nifty]))/_xlfn.STDEV.P(Table2[6M Return vs Nifty])</f>
        <v>-0.31519139812349484</v>
      </c>
      <c r="M645">
        <v>2.3583299246799698</v>
      </c>
      <c r="N645">
        <f>(Table2[[#This Row],[1W Return vs Nifty]]-AVERAGE(Table2[1W Return vs Nifty]))/_xlfn.STDEV.P(Table2[1W Return vs Nifty])</f>
        <v>0.23346199331001727</v>
      </c>
      <c r="O645">
        <v>1767.08</v>
      </c>
      <c r="P645">
        <v>1792.4522708924701</v>
      </c>
      <c r="Q645">
        <v>1786.48234042593</v>
      </c>
      <c r="R645">
        <v>31.185228674325199</v>
      </c>
      <c r="S645" s="1">
        <f>(Table2[[#This Row],[Close Price]]-Table2[[#This Row],[20D EMA]])/Table2[[#This Row],[20D EMA]]</f>
        <v>-2.5850555719039228E-2</v>
      </c>
      <c r="T645" s="1">
        <f>(Table2[[#This Row],[Close Price]]-Table2[[#This Row],[50D EMA]])/Table2[[#This Row],[50D EMA]]</f>
        <v>-3.9639700340301252E-2</v>
      </c>
      <c r="U645" s="1">
        <f>(Table2[[#This Row],[Close Price]]-Table2[[#This Row],[200D EMA]])/Table2[[#This Row],[200D EMA]]</f>
        <v>-3.6430441518057841E-2</v>
      </c>
      <c r="V645">
        <v>0.74062569874665296</v>
      </c>
      <c r="W645">
        <v>1715.2</v>
      </c>
      <c r="X645">
        <v>1749.4</v>
      </c>
      <c r="Y645">
        <v>1715.2</v>
      </c>
      <c r="Z645">
        <v>1763.3</v>
      </c>
      <c r="AA645">
        <v>1711</v>
      </c>
      <c r="AB645">
        <v>1768.45</v>
      </c>
      <c r="AC645" s="1">
        <f>(Table2[[#This Row],[Close Price]]/Table2[[#This Row],[Day Low]])-1</f>
        <v>3.6147388059701857E-3</v>
      </c>
      <c r="AD645" s="1">
        <f>(Table2[[#This Row],[Day High]]/Table2[[#This Row],[Close Price]])-1</f>
        <v>1.6265830138259663E-2</v>
      </c>
      <c r="AE645" s="1">
        <f>(Table2[[#This Row],[Close Price]]/Table2[[#This Row],[Current Week Low]])-1</f>
        <v>3.6147388059701857E-3</v>
      </c>
      <c r="AF645" s="1">
        <f>(Table2[[#This Row],[Current Week High]]/Table2[[#This Row],[Close Price]])-1</f>
        <v>2.434065295689547E-2</v>
      </c>
      <c r="AG645" s="1">
        <f>(Table2[[#This Row],[Close Price]]/Table2[[#This Row],[Current Month Low]])-1</f>
        <v>6.0783167738165389E-3</v>
      </c>
      <c r="AH645" s="1">
        <f>(Table2[[#This Row],[Current Month High]]/Table2[[#This Row],[Close Price]])-1</f>
        <v>2.7332403857325493E-2</v>
      </c>
      <c r="AI645">
        <v>12.8151504589287</v>
      </c>
      <c r="AJ645">
        <v>11.5004696052077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-0.05</v>
      </c>
      <c r="AM645" t="s">
        <v>3181</v>
      </c>
      <c r="AN645">
        <v>-2.68</v>
      </c>
      <c r="AO645" t="s">
        <v>3181</v>
      </c>
      <c r="AP645">
        <v>-0.117300069291565</v>
      </c>
      <c r="AQ645">
        <f>(Table2[[#This Row],[Sharpe Ratio]]-AVERAGE(Table2[Sharpe Ratio]))/_xlfn.STDEV.P(Table2[Sharpe Ratio])</f>
        <v>-2.0631189863126318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595</v>
      </c>
      <c r="AT645">
        <f>_xlfn.RANK.AVG(Table2[[#This Row],[6M Return vs Nifty Z-Score]],Table2[6M Return vs Nifty Z-Score])</f>
        <v>414</v>
      </c>
      <c r="AU645">
        <f>_xlfn.RANK.AVG(Table2[[#This Row],[Sharpe Ratio Z-Score]],Table2[Sharpe Ratio Z-Score])</f>
        <v>728</v>
      </c>
      <c r="AV645">
        <f>(Table2[[#This Row],[Rank 1Y]]+Table2[[#This Row],[Rank 6M]]+Table2[[#This Row],[Rank Sharpe]])/3</f>
        <v>579</v>
      </c>
    </row>
    <row r="646" spans="1:48" x14ac:dyDescent="0.3">
      <c r="A646" t="s">
        <v>2376</v>
      </c>
      <c r="B646" t="s">
        <v>2377</v>
      </c>
      <c r="C646" t="s">
        <v>3147</v>
      </c>
      <c r="D646" t="s">
        <v>2002</v>
      </c>
      <c r="E646">
        <v>2147.8304425699998</v>
      </c>
      <c r="F646">
        <v>45.05</v>
      </c>
      <c r="G646">
        <v>-40.110932368663001</v>
      </c>
      <c r="H646">
        <f>(Table2[[#This Row],[1Y Return vs Nifty]]-AVERAGE(Table2[1Y Return vs Nifty]))/_xlfn.STDEV.P(Table2[1Y Return vs Nifty])</f>
        <v>-1.1066051423779772</v>
      </c>
      <c r="I646">
        <v>-8.2995734339540093</v>
      </c>
      <c r="J646">
        <f>(Table2[[#This Row],[1M Return vs Nifty]]-AVERAGE(Table2[1M Return vs Nifty]))/_xlfn.STDEV.P(Table2[1M Return vs Nifty])</f>
        <v>-0.80083445270740117</v>
      </c>
      <c r="K646">
        <v>-14.9215526957608</v>
      </c>
      <c r="L646">
        <f>(Table2[[#This Row],[6M Return vs Nifty]]-AVERAGE(Table2[6M Return vs Nifty]))/_xlfn.STDEV.P(Table2[6M Return vs Nifty])</f>
        <v>-0.70295431783238027</v>
      </c>
      <c r="M646">
        <v>-1.5051917986288601</v>
      </c>
      <c r="N646">
        <f>(Table2[[#This Row],[1W Return vs Nifty]]-AVERAGE(Table2[1W Return vs Nifty]))/_xlfn.STDEV.P(Table2[1W Return vs Nifty])</f>
        <v>-0.55432312004312745</v>
      </c>
      <c r="O646">
        <v>47.51</v>
      </c>
      <c r="P646">
        <v>49.380545484410497</v>
      </c>
      <c r="Q646">
        <v>51.075184816212399</v>
      </c>
      <c r="R646">
        <v>33.967976359829599</v>
      </c>
      <c r="S646" s="1">
        <f>(Table2[[#This Row],[Close Price]]-Table2[[#This Row],[20D EMA]])/Table2[[#This Row],[20D EMA]]</f>
        <v>-5.1778572932014336E-2</v>
      </c>
      <c r="T646" s="1">
        <f>(Table2[[#This Row],[Close Price]]-Table2[[#This Row],[50D EMA]])/Table2[[#This Row],[50D EMA]]</f>
        <v>-8.7697400705661691E-2</v>
      </c>
      <c r="U646" s="1">
        <f>(Table2[[#This Row],[Close Price]]-Table2[[#This Row],[200D EMA]])/Table2[[#This Row],[200D EMA]]</f>
        <v>-0.11796697041612808</v>
      </c>
      <c r="V646">
        <v>0.60581154743420595</v>
      </c>
      <c r="W646">
        <v>44.75</v>
      </c>
      <c r="X646">
        <v>46.65</v>
      </c>
      <c r="Y646">
        <v>44.75</v>
      </c>
      <c r="Z646">
        <v>47.04</v>
      </c>
      <c r="AA646">
        <v>44.75</v>
      </c>
      <c r="AB646">
        <v>49.44</v>
      </c>
      <c r="AC646" s="1">
        <f>(Table2[[#This Row],[Close Price]]/Table2[[#This Row],[Day Low]])-1</f>
        <v>6.7039106145250216E-3</v>
      </c>
      <c r="AD646" s="1">
        <f>(Table2[[#This Row],[Day High]]/Table2[[#This Row],[Close Price]])-1</f>
        <v>3.5516093229744694E-2</v>
      </c>
      <c r="AE646" s="1">
        <f>(Table2[[#This Row],[Close Price]]/Table2[[#This Row],[Current Week Low]])-1</f>
        <v>6.7039106145250216E-3</v>
      </c>
      <c r="AF646" s="1">
        <f>(Table2[[#This Row],[Current Week High]]/Table2[[#This Row],[Close Price]])-1</f>
        <v>4.4173140954494983E-2</v>
      </c>
      <c r="AG646" s="1">
        <f>(Table2[[#This Row],[Close Price]]/Table2[[#This Row],[Current Month Low]])-1</f>
        <v>6.7039106145250216E-3</v>
      </c>
      <c r="AH646" s="1">
        <f>(Table2[[#This Row],[Current Month High]]/Table2[[#This Row],[Close Price]])-1</f>
        <v>9.7447280799112024E-2</v>
      </c>
      <c r="AI646">
        <v>54.051054384017696</v>
      </c>
      <c r="AJ646">
        <v>6.8548387096774199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-0.08</v>
      </c>
      <c r="AM646" t="s">
        <v>3181</v>
      </c>
      <c r="AN646">
        <v>5.0599999999999996</v>
      </c>
      <c r="AO646" t="s">
        <v>3180</v>
      </c>
      <c r="AP646">
        <v>6.0444981023099996E-3</v>
      </c>
      <c r="AQ646">
        <f>(Table2[[#This Row],[Sharpe Ratio]]-AVERAGE(Table2[Sharpe Ratio]))/_xlfn.STDEV.P(Table2[Sharpe Ratio])</f>
        <v>-0.60828202139421517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684</v>
      </c>
      <c r="AT646">
        <f>_xlfn.RANK.AVG(Table2[[#This Row],[6M Return vs Nifty Z-Score]],Table2[6M Return vs Nifty Z-Score])</f>
        <v>566</v>
      </c>
      <c r="AU646">
        <f>_xlfn.RANK.AVG(Table2[[#This Row],[Sharpe Ratio Z-Score]],Table2[Sharpe Ratio Z-Score])</f>
        <v>497</v>
      </c>
      <c r="AV646">
        <f>(Table2[[#This Row],[Rank 1Y]]+Table2[[#This Row],[Rank 6M]]+Table2[[#This Row],[Rank Sharpe]])/3</f>
        <v>582.33333333333337</v>
      </c>
    </row>
    <row r="647" spans="1:48" x14ac:dyDescent="0.3">
      <c r="A647" t="s">
        <v>1350</v>
      </c>
      <c r="B647" t="s">
        <v>1351</v>
      </c>
      <c r="C647" t="s">
        <v>3137</v>
      </c>
      <c r="D647" t="s">
        <v>75</v>
      </c>
      <c r="E647">
        <v>8228.07936505</v>
      </c>
      <c r="F647">
        <v>699.25</v>
      </c>
      <c r="G647">
        <v>-33.828705934257599</v>
      </c>
      <c r="H647">
        <f>(Table2[[#This Row],[1Y Return vs Nifty]]-AVERAGE(Table2[1Y Return vs Nifty]))/_xlfn.STDEV.P(Table2[1Y Return vs Nifty])</f>
        <v>-0.98665219503628987</v>
      </c>
      <c r="I647">
        <v>-6.4426234460996898</v>
      </c>
      <c r="J647">
        <f>(Table2[[#This Row],[1M Return vs Nifty]]-AVERAGE(Table2[1M Return vs Nifty]))/_xlfn.STDEV.P(Table2[1M Return vs Nifty])</f>
        <v>-0.5954261984502649</v>
      </c>
      <c r="K647">
        <v>-16.2404584230711</v>
      </c>
      <c r="L647">
        <f>(Table2[[#This Row],[6M Return vs Nifty]]-AVERAGE(Table2[6M Return vs Nifty]))/_xlfn.STDEV.P(Table2[6M Return vs Nifty])</f>
        <v>-0.74735330576943204</v>
      </c>
      <c r="M647">
        <v>-6.0421259715789297</v>
      </c>
      <c r="N647">
        <f>(Table2[[#This Row],[1W Return vs Nifty]]-AVERAGE(Table2[1W Return vs Nifty]))/_xlfn.STDEV.P(Table2[1W Return vs Nifty])</f>
        <v>-1.4794193037012435</v>
      </c>
      <c r="O647">
        <v>780.7</v>
      </c>
      <c r="P647">
        <v>791.90711354471102</v>
      </c>
      <c r="Q647">
        <v>805.974749060926</v>
      </c>
      <c r="R647">
        <v>17.445088968900301</v>
      </c>
      <c r="S647" s="1">
        <f>(Table2[[#This Row],[Close Price]]-Table2[[#This Row],[20D EMA]])/Table2[[#This Row],[20D EMA]]</f>
        <v>-0.10432944793134372</v>
      </c>
      <c r="T647" s="1">
        <f>(Table2[[#This Row],[Close Price]]-Table2[[#This Row],[50D EMA]])/Table2[[#This Row],[50D EMA]]</f>
        <v>-0.11700502743303064</v>
      </c>
      <c r="U647" s="1">
        <f>(Table2[[#This Row],[Close Price]]-Table2[[#This Row],[200D EMA]])/Table2[[#This Row],[200D EMA]]</f>
        <v>-0.13241698847919908</v>
      </c>
      <c r="V647">
        <v>1.04266464886865</v>
      </c>
      <c r="W647">
        <v>695.8</v>
      </c>
      <c r="X647">
        <v>745.25</v>
      </c>
      <c r="Y647">
        <v>695.8</v>
      </c>
      <c r="Z647">
        <v>766</v>
      </c>
      <c r="AA647">
        <v>695.8</v>
      </c>
      <c r="AB647">
        <v>844.05</v>
      </c>
      <c r="AC647" s="1">
        <f>(Table2[[#This Row],[Close Price]]/Table2[[#This Row],[Day Low]])-1</f>
        <v>4.9583213567117035E-3</v>
      </c>
      <c r="AD647" s="1">
        <f>(Table2[[#This Row],[Day High]]/Table2[[#This Row],[Close Price]])-1</f>
        <v>6.5784769395781151E-2</v>
      </c>
      <c r="AE647" s="1">
        <f>(Table2[[#This Row],[Close Price]]/Table2[[#This Row],[Current Week Low]])-1</f>
        <v>4.9583213567117035E-3</v>
      </c>
      <c r="AF647" s="1">
        <f>(Table2[[#This Row],[Current Week High]]/Table2[[#This Row],[Close Price]])-1</f>
        <v>9.5459420808008622E-2</v>
      </c>
      <c r="AG647" s="1">
        <f>(Table2[[#This Row],[Close Price]]/Table2[[#This Row],[Current Month Low]])-1</f>
        <v>4.9583213567117035E-3</v>
      </c>
      <c r="AH647" s="1">
        <f>(Table2[[#This Row],[Current Month High]]/Table2[[#This Row],[Close Price]])-1</f>
        <v>0.20707901322845901</v>
      </c>
      <c r="AI647">
        <v>42.996067214873001</v>
      </c>
      <c r="AJ647">
        <v>0.49583213567117002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-0.03</v>
      </c>
      <c r="AM647" t="s">
        <v>3181</v>
      </c>
      <c r="AN647">
        <v>-9.77</v>
      </c>
      <c r="AO647" t="s">
        <v>3181</v>
      </c>
      <c r="AP647">
        <v>2.0328945465500001E-4</v>
      </c>
      <c r="AQ647">
        <f>(Table2[[#This Row],[Sharpe Ratio]]-AVERAGE(Table2[Sharpe Ratio]))/_xlfn.STDEV.P(Table2[Sharpe Ratio])</f>
        <v>-0.67717849928507368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652</v>
      </c>
      <c r="AT647">
        <f>_xlfn.RANK.AVG(Table2[[#This Row],[6M Return vs Nifty Z-Score]],Table2[6M Return vs Nifty Z-Score])</f>
        <v>586</v>
      </c>
      <c r="AU647">
        <f>_xlfn.RANK.AVG(Table2[[#This Row],[Sharpe Ratio Z-Score]],Table2[Sharpe Ratio Z-Score])</f>
        <v>511</v>
      </c>
      <c r="AV647">
        <f>(Table2[[#This Row],[Rank 1Y]]+Table2[[#This Row],[Rank 6M]]+Table2[[#This Row],[Rank Sharpe]])/3</f>
        <v>583</v>
      </c>
    </row>
    <row r="648" spans="1:48" x14ac:dyDescent="0.3">
      <c r="A648" t="s">
        <v>1586</v>
      </c>
      <c r="B648" t="s">
        <v>1587</v>
      </c>
      <c r="C648" t="s">
        <v>3139</v>
      </c>
      <c r="D648" t="s">
        <v>151</v>
      </c>
      <c r="E648">
        <v>5945.2349000000004</v>
      </c>
      <c r="F648">
        <v>317.35000000000002</v>
      </c>
      <c r="G648">
        <v>-34.942860244157401</v>
      </c>
      <c r="H648">
        <f>(Table2[[#This Row],[1Y Return vs Nifty]]-AVERAGE(Table2[1Y Return vs Nifty]))/_xlfn.STDEV.P(Table2[1Y Return vs Nifty])</f>
        <v>-1.0079258779672322</v>
      </c>
      <c r="I648">
        <v>-9.6581931737076907</v>
      </c>
      <c r="J648">
        <f>(Table2[[#This Row],[1M Return vs Nifty]]-AVERAGE(Table2[1M Return vs Nifty]))/_xlfn.STDEV.P(Table2[1M Return vs Nifty])</f>
        <v>-0.95111944194642306</v>
      </c>
      <c r="K648">
        <v>-33.583684463956502</v>
      </c>
      <c r="L648">
        <f>(Table2[[#This Row],[6M Return vs Nifty]]-AVERAGE(Table2[6M Return vs Nifty]))/_xlfn.STDEV.P(Table2[6M Return vs Nifty])</f>
        <v>-1.3311870611578243</v>
      </c>
      <c r="M648">
        <v>-0.38788303054370499</v>
      </c>
      <c r="N648">
        <f>(Table2[[#This Row],[1W Return vs Nifty]]-AVERAGE(Table2[1W Return vs Nifty]))/_xlfn.STDEV.P(Table2[1W Return vs Nifty])</f>
        <v>-0.3265000928795585</v>
      </c>
      <c r="O648">
        <v>341.56</v>
      </c>
      <c r="P648">
        <v>367.844106501076</v>
      </c>
      <c r="Q648">
        <v>401.58876665021398</v>
      </c>
      <c r="R648">
        <v>30.718950206054501</v>
      </c>
      <c r="S648" s="1">
        <f>(Table2[[#This Row],[Close Price]]-Table2[[#This Row],[20D EMA]])/Table2[[#This Row],[20D EMA]]</f>
        <v>-7.0880665183276667E-2</v>
      </c>
      <c r="T648" s="1">
        <f>(Table2[[#This Row],[Close Price]]-Table2[[#This Row],[50D EMA]])/Table2[[#This Row],[50D EMA]]</f>
        <v>-0.13727039691181861</v>
      </c>
      <c r="U648" s="1">
        <f>(Table2[[#This Row],[Close Price]]-Table2[[#This Row],[200D EMA]])/Table2[[#This Row],[200D EMA]]</f>
        <v>-0.20976375248958692</v>
      </c>
      <c r="V648">
        <v>0.74268111157398098</v>
      </c>
      <c r="W648">
        <v>315.64999999999998</v>
      </c>
      <c r="X648">
        <v>329.05</v>
      </c>
      <c r="Y648">
        <v>315.64999999999998</v>
      </c>
      <c r="Z648">
        <v>332.75</v>
      </c>
      <c r="AA648">
        <v>315.64999999999998</v>
      </c>
      <c r="AB648">
        <v>350.95</v>
      </c>
      <c r="AC648" s="1">
        <f>(Table2[[#This Row],[Close Price]]/Table2[[#This Row],[Day Low]])-1</f>
        <v>5.3857120228102406E-3</v>
      </c>
      <c r="AD648" s="1">
        <f>(Table2[[#This Row],[Day High]]/Table2[[#This Row],[Close Price]])-1</f>
        <v>3.6867811564518682E-2</v>
      </c>
      <c r="AE648" s="1">
        <f>(Table2[[#This Row],[Close Price]]/Table2[[#This Row],[Current Week Low]])-1</f>
        <v>5.3857120228102406E-3</v>
      </c>
      <c r="AF648" s="1">
        <f>(Table2[[#This Row],[Current Week High]]/Table2[[#This Row],[Close Price]])-1</f>
        <v>4.8526863084922045E-2</v>
      </c>
      <c r="AG648" s="1">
        <f>(Table2[[#This Row],[Close Price]]/Table2[[#This Row],[Current Month Low]])-1</f>
        <v>5.3857120228102406E-3</v>
      </c>
      <c r="AH648" s="1">
        <f>(Table2[[#This Row],[Current Month High]]/Table2[[#This Row],[Close Price]])-1</f>
        <v>0.10587679218528434</v>
      </c>
      <c r="AI648">
        <v>72.522451551914202</v>
      </c>
      <c r="AJ648">
        <v>1.5195137555981999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-0.21</v>
      </c>
      <c r="AM648" t="s">
        <v>3181</v>
      </c>
      <c r="AN648">
        <v>-0.49</v>
      </c>
      <c r="AO648" t="s">
        <v>3181</v>
      </c>
      <c r="AP648">
        <v>5.0403678872617999E-2</v>
      </c>
      <c r="AQ648">
        <f>(Table2[[#This Row],[Sharpe Ratio]]-AVERAGE(Table2[Sharpe Ratio]))/_xlfn.STDEV.P(Table2[Sharpe Ratio])</f>
        <v>-8.5069874465505332E-2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660</v>
      </c>
      <c r="AT648">
        <f>_xlfn.RANK.AVG(Table2[[#This Row],[6M Return vs Nifty Z-Score]],Table2[6M Return vs Nifty Z-Score])</f>
        <v>716</v>
      </c>
      <c r="AU648">
        <f>_xlfn.RANK.AVG(Table2[[#This Row],[Sharpe Ratio Z-Score]],Table2[Sharpe Ratio Z-Score])</f>
        <v>374</v>
      </c>
      <c r="AV648">
        <f>(Table2[[#This Row],[Rank 1Y]]+Table2[[#This Row],[Rank 6M]]+Table2[[#This Row],[Rank Sharpe]])/3</f>
        <v>583.33333333333337</v>
      </c>
    </row>
    <row r="649" spans="1:48" x14ac:dyDescent="0.3">
      <c r="A649" t="s">
        <v>512</v>
      </c>
      <c r="B649" t="s">
        <v>513</v>
      </c>
      <c r="C649" t="s">
        <v>3128</v>
      </c>
      <c r="D649" t="s">
        <v>21</v>
      </c>
      <c r="E649">
        <v>40295.055084899999</v>
      </c>
      <c r="F649">
        <v>993.3</v>
      </c>
      <c r="G649">
        <v>-46.667781063077697</v>
      </c>
      <c r="H649">
        <f>(Table2[[#This Row],[1Y Return vs Nifty]]-AVERAGE(Table2[1Y Return vs Nifty]))/_xlfn.STDEV.P(Table2[1Y Return vs Nifty])</f>
        <v>-1.2318017322145198</v>
      </c>
      <c r="I649">
        <v>-1.5254431074883299</v>
      </c>
      <c r="J649">
        <f>(Table2[[#This Row],[1M Return vs Nifty]]-AVERAGE(Table2[1M Return vs Nifty]))/_xlfn.STDEV.P(Table2[1M Return vs Nifty])</f>
        <v>-5.1507710699957486E-2</v>
      </c>
      <c r="K649">
        <v>-11.002454788091301</v>
      </c>
      <c r="L649">
        <f>(Table2[[#This Row],[6M Return vs Nifty]]-AVERAGE(Table2[6M Return vs Nifty]))/_xlfn.STDEV.P(Table2[6M Return vs Nifty])</f>
        <v>-0.57102375060253285</v>
      </c>
      <c r="M649">
        <v>0.19647758756177999</v>
      </c>
      <c r="N649">
        <f>(Table2[[#This Row],[1W Return vs Nifty]]-AVERAGE(Table2[1W Return vs Nifty]))/_xlfn.STDEV.P(Table2[1W Return vs Nifty])</f>
        <v>-0.20734699144983859</v>
      </c>
      <c r="O649">
        <v>1021.19</v>
      </c>
      <c r="P649">
        <v>1036.84678817598</v>
      </c>
      <c r="Q649">
        <v>1069.50340288645</v>
      </c>
      <c r="R649">
        <v>35.064284009894301</v>
      </c>
      <c r="S649" s="1">
        <f>(Table2[[#This Row],[Close Price]]-Table2[[#This Row],[20D EMA]])/Table2[[#This Row],[20D EMA]]</f>
        <v>-2.7311274101783311E-2</v>
      </c>
      <c r="T649" s="1">
        <f>(Table2[[#This Row],[Close Price]]-Table2[[#This Row],[50D EMA]])/Table2[[#This Row],[50D EMA]]</f>
        <v>-4.199925068253095E-2</v>
      </c>
      <c r="U649" s="1">
        <f>(Table2[[#This Row],[Close Price]]-Table2[[#This Row],[200D EMA]])/Table2[[#This Row],[200D EMA]]</f>
        <v>-7.1251201894998173E-2</v>
      </c>
      <c r="V649">
        <v>0.22933808301839301</v>
      </c>
      <c r="W649">
        <v>990.05</v>
      </c>
      <c r="X649">
        <v>1005.65</v>
      </c>
      <c r="Y649">
        <v>990.05</v>
      </c>
      <c r="Z649">
        <v>1005.65</v>
      </c>
      <c r="AA649">
        <v>990.05</v>
      </c>
      <c r="AB649">
        <v>1038</v>
      </c>
      <c r="AC649" s="1">
        <f>(Table2[[#This Row],[Close Price]]/Table2[[#This Row],[Day Low]])-1</f>
        <v>3.2826624917934311E-3</v>
      </c>
      <c r="AD649" s="1">
        <f>(Table2[[#This Row],[Day High]]/Table2[[#This Row],[Close Price]])-1</f>
        <v>1.2433303130977569E-2</v>
      </c>
      <c r="AE649" s="1">
        <f>(Table2[[#This Row],[Close Price]]/Table2[[#This Row],[Current Week Low]])-1</f>
        <v>3.2826624917934311E-3</v>
      </c>
      <c r="AF649" s="1">
        <f>(Table2[[#This Row],[Current Week High]]/Table2[[#This Row],[Close Price]])-1</f>
        <v>1.2433303130977569E-2</v>
      </c>
      <c r="AG649" s="1">
        <f>(Table2[[#This Row],[Close Price]]/Table2[[#This Row],[Current Month Low]])-1</f>
        <v>3.2826624917934311E-3</v>
      </c>
      <c r="AH649" s="1">
        <f>(Table2[[#This Row],[Current Month High]]/Table2[[#This Row],[Close Price]])-1</f>
        <v>4.500151011778919E-2</v>
      </c>
      <c r="AI649">
        <v>40.944326990838597</v>
      </c>
      <c r="AJ649">
        <v>2.3915060303061502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-7.0000000000000007E-2</v>
      </c>
      <c r="AM649" t="s">
        <v>3181</v>
      </c>
      <c r="AN649">
        <v>-1.79</v>
      </c>
      <c r="AO649" t="s">
        <v>3181</v>
      </c>
      <c r="AQ649">
        <f>(Table2[[#This Row],[Sharpe Ratio]]-AVERAGE(Table2[Sharpe Ratio]))/_xlfn.STDEV.P(Table2[Sharpe Ratio])</f>
        <v>-0.67957627828303946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706</v>
      </c>
      <c r="AT649">
        <f>_xlfn.RANK.AVG(Table2[[#This Row],[6M Return vs Nifty Z-Score]],Table2[6M Return vs Nifty Z-Score])</f>
        <v>512</v>
      </c>
      <c r="AU649">
        <f>_xlfn.RANK.AVG(Table2[[#This Row],[Sharpe Ratio Z-Score]],Table2[Sharpe Ratio Z-Score])</f>
        <v>538</v>
      </c>
      <c r="AV649">
        <f>(Table2[[#This Row],[Rank 1Y]]+Table2[[#This Row],[Rank 6M]]+Table2[[#This Row],[Rank Sharpe]])/3</f>
        <v>585.33333333333337</v>
      </c>
    </row>
    <row r="650" spans="1:48" x14ac:dyDescent="0.3">
      <c r="A650" t="s">
        <v>1242</v>
      </c>
      <c r="B650" t="s">
        <v>1243</v>
      </c>
      <c r="C650" t="s">
        <v>3130</v>
      </c>
      <c r="D650" t="s">
        <v>21</v>
      </c>
      <c r="E650">
        <v>9151.6280089499996</v>
      </c>
      <c r="F650">
        <v>1453.5</v>
      </c>
      <c r="G650">
        <v>-28.882345469060301</v>
      </c>
      <c r="H650">
        <f>(Table2[[#This Row],[1Y Return vs Nifty]]-AVERAGE(Table2[1Y Return vs Nifty]))/_xlfn.STDEV.P(Table2[1Y Return vs Nifty])</f>
        <v>-0.89220629713528998</v>
      </c>
      <c r="I650">
        <v>-2.7205660414550499</v>
      </c>
      <c r="J650">
        <f>(Table2[[#This Row],[1M Return vs Nifty]]-AVERAGE(Table2[1M Return vs Nifty]))/_xlfn.STDEV.P(Table2[1M Return vs Nifty])</f>
        <v>-0.18370734832855554</v>
      </c>
      <c r="K650">
        <v>-5.8942187625908904</v>
      </c>
      <c r="L650">
        <f>(Table2[[#This Row],[6M Return vs Nifty]]-AVERAGE(Table2[6M Return vs Nifty]))/_xlfn.STDEV.P(Table2[6M Return vs Nifty])</f>
        <v>-0.39906262784789193</v>
      </c>
      <c r="M650">
        <v>-1.5410008240837501</v>
      </c>
      <c r="N650">
        <f>(Table2[[#This Row],[1W Return vs Nifty]]-AVERAGE(Table2[1W Return vs Nifty]))/_xlfn.STDEV.P(Table2[1W Return vs Nifty])</f>
        <v>-0.56162470113864826</v>
      </c>
      <c r="O650">
        <v>1509.09</v>
      </c>
      <c r="P650">
        <v>1545.03826103955</v>
      </c>
      <c r="Q650">
        <v>1569.7616653570501</v>
      </c>
      <c r="R650">
        <v>21.788136087023101</v>
      </c>
      <c r="S650" s="1">
        <f>(Table2[[#This Row],[Close Price]]-Table2[[#This Row],[20D EMA]])/Table2[[#This Row],[20D EMA]]</f>
        <v>-3.6836769178776561E-2</v>
      </c>
      <c r="T650" s="1">
        <f>(Table2[[#This Row],[Close Price]]-Table2[[#This Row],[50D EMA]])/Table2[[#This Row],[50D EMA]]</f>
        <v>-5.9246598189717441E-2</v>
      </c>
      <c r="U650" s="1">
        <f>(Table2[[#This Row],[Close Price]]-Table2[[#This Row],[200D EMA]])/Table2[[#This Row],[200D EMA]]</f>
        <v>-7.4063259361481351E-2</v>
      </c>
      <c r="V650">
        <v>0.92709542283278101</v>
      </c>
      <c r="W650">
        <v>1450</v>
      </c>
      <c r="X650">
        <v>1484.45</v>
      </c>
      <c r="Y650">
        <v>1450</v>
      </c>
      <c r="Z650">
        <v>1484.45</v>
      </c>
      <c r="AA650">
        <v>1450</v>
      </c>
      <c r="AB650">
        <v>1549</v>
      </c>
      <c r="AC650" s="1">
        <f>(Table2[[#This Row],[Close Price]]/Table2[[#This Row],[Day Low]])-1</f>
        <v>2.4137931034482474E-3</v>
      </c>
      <c r="AD650" s="1">
        <f>(Table2[[#This Row],[Day High]]/Table2[[#This Row],[Close Price]])-1</f>
        <v>2.1293429652562867E-2</v>
      </c>
      <c r="AE650" s="1">
        <f>(Table2[[#This Row],[Close Price]]/Table2[[#This Row],[Current Week Low]])-1</f>
        <v>2.4137931034482474E-3</v>
      </c>
      <c r="AF650" s="1">
        <f>(Table2[[#This Row],[Current Week High]]/Table2[[#This Row],[Close Price]])-1</f>
        <v>2.1293429652562867E-2</v>
      </c>
      <c r="AG650" s="1">
        <f>(Table2[[#This Row],[Close Price]]/Table2[[#This Row],[Current Month Low]])-1</f>
        <v>2.4137931034482474E-3</v>
      </c>
      <c r="AH650" s="1">
        <f>(Table2[[#This Row],[Current Month High]]/Table2[[#This Row],[Close Price]])-1</f>
        <v>6.5703474372204917E-2</v>
      </c>
      <c r="AI650">
        <v>33.639490884072899</v>
      </c>
      <c r="AJ650">
        <v>4.8663468128855296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-0.11</v>
      </c>
      <c r="AM650" t="s">
        <v>3181</v>
      </c>
      <c r="AN650">
        <v>-3.59</v>
      </c>
      <c r="AO650" t="s">
        <v>3181</v>
      </c>
      <c r="AP650">
        <v>-6.8077869421595993E-2</v>
      </c>
      <c r="AQ650">
        <f>(Table2[[#This Row],[Sharpe Ratio]]-AVERAGE(Table2[Sharpe Ratio]))/_xlfn.STDEV.P(Table2[Sharpe Ratio])</f>
        <v>-1.4825480103995947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623</v>
      </c>
      <c r="AT650">
        <f>_xlfn.RANK.AVG(Table2[[#This Row],[6M Return vs Nifty Z-Score]],Table2[6M Return vs Nifty Z-Score])</f>
        <v>442</v>
      </c>
      <c r="AU650">
        <f>_xlfn.RANK.AVG(Table2[[#This Row],[Sharpe Ratio Z-Score]],Table2[Sharpe Ratio Z-Score])</f>
        <v>691</v>
      </c>
      <c r="AV650">
        <f>(Table2[[#This Row],[Rank 1Y]]+Table2[[#This Row],[Rank 6M]]+Table2[[#This Row],[Rank Sharpe]])/3</f>
        <v>585.33333333333337</v>
      </c>
    </row>
    <row r="651" spans="1:48" x14ac:dyDescent="0.3">
      <c r="A651" t="s">
        <v>1885</v>
      </c>
      <c r="B651" t="s">
        <v>1886</v>
      </c>
      <c r="C651" t="s">
        <v>3129</v>
      </c>
      <c r="D651" t="s">
        <v>54</v>
      </c>
      <c r="E651">
        <v>3872.36564176</v>
      </c>
      <c r="F651">
        <v>43.12</v>
      </c>
      <c r="G651">
        <v>-4.3736647011669598</v>
      </c>
      <c r="H651">
        <f>(Table2[[#This Row],[1Y Return vs Nifty]]-AVERAGE(Table2[1Y Return vs Nifty]))/_xlfn.STDEV.P(Table2[1Y Return vs Nifty])</f>
        <v>-0.42423709477342214</v>
      </c>
      <c r="I651">
        <v>-11.5602378956617</v>
      </c>
      <c r="J651">
        <f>(Table2[[#This Row],[1M Return vs Nifty]]-AVERAGE(Table2[1M Return vs Nifty]))/_xlfn.STDEV.P(Table2[1M Return vs Nifty])</f>
        <v>-1.1615158922606379</v>
      </c>
      <c r="K651">
        <v>-39.020352038208301</v>
      </c>
      <c r="L651">
        <f>(Table2[[#This Row],[6M Return vs Nifty]]-AVERAGE(Table2[6M Return vs Nifty]))/_xlfn.STDEV.P(Table2[6M Return vs Nifty])</f>
        <v>-1.514204340595398</v>
      </c>
      <c r="M651">
        <v>-2.11010603622826</v>
      </c>
      <c r="N651">
        <f>(Table2[[#This Row],[1W Return vs Nifty]]-AVERAGE(Table2[1W Return vs Nifty]))/_xlfn.STDEV.P(Table2[1W Return vs Nifty])</f>
        <v>-0.67766717382731323</v>
      </c>
      <c r="O651">
        <v>47.04</v>
      </c>
      <c r="P651">
        <v>52.513935271248997</v>
      </c>
      <c r="Q651">
        <v>58.609931154179201</v>
      </c>
      <c r="R651">
        <v>30.6459151362311</v>
      </c>
      <c r="S651" s="1">
        <f>(Table2[[#This Row],[Close Price]]-Table2[[#This Row],[20D EMA]])/Table2[[#This Row],[20D EMA]]</f>
        <v>-8.333333333333337E-2</v>
      </c>
      <c r="T651" s="1">
        <f>(Table2[[#This Row],[Close Price]]-Table2[[#This Row],[50D EMA]])/Table2[[#This Row],[50D EMA]]</f>
        <v>-0.17888461839179878</v>
      </c>
      <c r="U651" s="1">
        <f>(Table2[[#This Row],[Close Price]]-Table2[[#This Row],[200D EMA]])/Table2[[#This Row],[200D EMA]]</f>
        <v>-0.26428850621631705</v>
      </c>
      <c r="V651">
        <v>0.50502210314611395</v>
      </c>
      <c r="W651">
        <v>42.55</v>
      </c>
      <c r="X651">
        <v>45.25</v>
      </c>
      <c r="Y651">
        <v>42.55</v>
      </c>
      <c r="Z651">
        <v>45.25</v>
      </c>
      <c r="AA651">
        <v>42.55</v>
      </c>
      <c r="AB651">
        <v>47.86</v>
      </c>
      <c r="AC651" s="1">
        <f>(Table2[[#This Row],[Close Price]]/Table2[[#This Row],[Day Low]])-1</f>
        <v>1.3396004700352515E-2</v>
      </c>
      <c r="AD651" s="1">
        <f>(Table2[[#This Row],[Day High]]/Table2[[#This Row],[Close Price]])-1</f>
        <v>4.9397031539888836E-2</v>
      </c>
      <c r="AE651" s="1">
        <f>(Table2[[#This Row],[Close Price]]/Table2[[#This Row],[Current Week Low]])-1</f>
        <v>1.3396004700352515E-2</v>
      </c>
      <c r="AF651" s="1">
        <f>(Table2[[#This Row],[Current Week High]]/Table2[[#This Row],[Close Price]])-1</f>
        <v>4.9397031539888836E-2</v>
      </c>
      <c r="AG651" s="1">
        <f>(Table2[[#This Row],[Close Price]]/Table2[[#This Row],[Current Month Low]])-1</f>
        <v>1.3396004700352515E-2</v>
      </c>
      <c r="AH651" s="1">
        <f>(Table2[[#This Row],[Current Month High]]/Table2[[#This Row],[Close Price]])-1</f>
        <v>0.10992578849721713</v>
      </c>
      <c r="AI651">
        <v>131.05287569573201</v>
      </c>
      <c r="AJ651">
        <v>16.38326585695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-0.32</v>
      </c>
      <c r="AM651" t="s">
        <v>3181</v>
      </c>
      <c r="AN651">
        <v>3.48</v>
      </c>
      <c r="AO651" t="s">
        <v>3180</v>
      </c>
      <c r="AP651">
        <v>-1.8992336994630001E-3</v>
      </c>
      <c r="AQ651">
        <f>(Table2[[#This Row],[Sharpe Ratio]]-AVERAGE(Table2[Sharpe Ratio]))/_xlfn.STDEV.P(Table2[Sharpe Ratio])</f>
        <v>-0.7019775517998067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460</v>
      </c>
      <c r="AT651">
        <f>_xlfn.RANK.AVG(Table2[[#This Row],[6M Return vs Nifty Z-Score]],Table2[6M Return vs Nifty Z-Score])</f>
        <v>729</v>
      </c>
      <c r="AU651">
        <f>_xlfn.RANK.AVG(Table2[[#This Row],[Sharpe Ratio Z-Score]],Table2[Sharpe Ratio Z-Score])</f>
        <v>568</v>
      </c>
      <c r="AV651">
        <f>(Table2[[#This Row],[Rank 1Y]]+Table2[[#This Row],[Rank 6M]]+Table2[[#This Row],[Rank Sharpe]])/3</f>
        <v>585.66666666666663</v>
      </c>
    </row>
    <row r="652" spans="1:48" x14ac:dyDescent="0.3">
      <c r="A652" t="s">
        <v>1198</v>
      </c>
      <c r="B652" t="s">
        <v>1199</v>
      </c>
      <c r="C652" t="s">
        <v>3139</v>
      </c>
      <c r="D652" t="s">
        <v>251</v>
      </c>
      <c r="E652">
        <v>9738.4964829300006</v>
      </c>
      <c r="F652">
        <v>498.45</v>
      </c>
      <c r="G652">
        <v>-15.424258584829699</v>
      </c>
      <c r="H652">
        <f>(Table2[[#This Row],[1Y Return vs Nifty]]-AVERAGE(Table2[1Y Return vs Nifty]))/_xlfn.STDEV.P(Table2[1Y Return vs Nifty])</f>
        <v>-0.63523733808872529</v>
      </c>
      <c r="I652">
        <v>-7.8508664815579001</v>
      </c>
      <c r="J652">
        <f>(Table2[[#This Row],[1M Return vs Nifty]]-AVERAGE(Table2[1M Return vs Nifty]))/_xlfn.STDEV.P(Table2[1M Return vs Nifty])</f>
        <v>-0.75120031481054605</v>
      </c>
      <c r="K652">
        <v>-19.8725769021875</v>
      </c>
      <c r="L652">
        <f>(Table2[[#This Row],[6M Return vs Nifty]]-AVERAGE(Table2[6M Return vs Nifty]))/_xlfn.STDEV.P(Table2[6M Return vs Nifty])</f>
        <v>-0.86962313992133966</v>
      </c>
      <c r="M652">
        <v>1.5777639753966399</v>
      </c>
      <c r="N652">
        <f>(Table2[[#This Row],[1W Return vs Nifty]]-AVERAGE(Table2[1W Return vs Nifty]))/_xlfn.STDEV.P(Table2[1W Return vs Nifty])</f>
        <v>7.4301962935155133E-2</v>
      </c>
      <c r="O652">
        <v>528.78</v>
      </c>
      <c r="P652">
        <v>540.26974835000499</v>
      </c>
      <c r="Q652">
        <v>545.71641425515702</v>
      </c>
      <c r="R652">
        <v>32.227970221328299</v>
      </c>
      <c r="S652" s="1">
        <f>(Table2[[#This Row],[Close Price]]-Table2[[#This Row],[20D EMA]])/Table2[[#This Row],[20D EMA]]</f>
        <v>-5.7358447747645494E-2</v>
      </c>
      <c r="T652" s="1">
        <f>(Table2[[#This Row],[Close Price]]-Table2[[#This Row],[50D EMA]])/Table2[[#This Row],[50D EMA]]</f>
        <v>-7.7405311842322064E-2</v>
      </c>
      <c r="U652" s="1">
        <f>(Table2[[#This Row],[Close Price]]-Table2[[#This Row],[200D EMA]])/Table2[[#This Row],[200D EMA]]</f>
        <v>-8.6613510278356745E-2</v>
      </c>
      <c r="V652">
        <v>0.32171423016304901</v>
      </c>
      <c r="W652">
        <v>496</v>
      </c>
      <c r="X652">
        <v>516</v>
      </c>
      <c r="Y652">
        <v>496</v>
      </c>
      <c r="Z652">
        <v>535</v>
      </c>
      <c r="AA652">
        <v>496</v>
      </c>
      <c r="AB652">
        <v>545.54999999999995</v>
      </c>
      <c r="AC652" s="1">
        <f>(Table2[[#This Row],[Close Price]]/Table2[[#This Row],[Day Low]])-1</f>
        <v>4.9395161290322065E-3</v>
      </c>
      <c r="AD652" s="1">
        <f>(Table2[[#This Row],[Day High]]/Table2[[#This Row],[Close Price]])-1</f>
        <v>3.5209148359915732E-2</v>
      </c>
      <c r="AE652" s="1">
        <f>(Table2[[#This Row],[Close Price]]/Table2[[#This Row],[Current Week Low]])-1</f>
        <v>4.9395161290322065E-3</v>
      </c>
      <c r="AF652" s="1">
        <f>(Table2[[#This Row],[Current Week High]]/Table2[[#This Row],[Close Price]])-1</f>
        <v>7.3327314675494026E-2</v>
      </c>
      <c r="AG652" s="1">
        <f>(Table2[[#This Row],[Close Price]]/Table2[[#This Row],[Current Month Low]])-1</f>
        <v>4.9395161290322065E-3</v>
      </c>
      <c r="AH652" s="1">
        <f>(Table2[[#This Row],[Current Month High]]/Table2[[#This Row],[Close Price]])-1</f>
        <v>9.4492928077038796E-2</v>
      </c>
      <c r="AI652">
        <v>42.321195706690702</v>
      </c>
      <c r="AJ652">
        <v>7.5520552378897303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0.03</v>
      </c>
      <c r="AM652" t="s">
        <v>3180</v>
      </c>
      <c r="AN652">
        <v>0.86</v>
      </c>
      <c r="AO652" t="s">
        <v>3180</v>
      </c>
      <c r="AP652">
        <v>-8.6704013789420005E-3</v>
      </c>
      <c r="AQ652">
        <f>(Table2[[#This Row],[Sharpe Ratio]]-AVERAGE(Table2[Sharpe Ratio]))/_xlfn.STDEV.P(Table2[Sharpe Ratio])</f>
        <v>-0.78184280443237686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553</v>
      </c>
      <c r="AT652">
        <f>_xlfn.RANK.AVG(Table2[[#This Row],[6M Return vs Nifty Z-Score]],Table2[6M Return vs Nifty Z-Score])</f>
        <v>629</v>
      </c>
      <c r="AU652">
        <f>_xlfn.RANK.AVG(Table2[[#This Row],[Sharpe Ratio Z-Score]],Table2[Sharpe Ratio Z-Score])</f>
        <v>580</v>
      </c>
      <c r="AV652">
        <f>(Table2[[#This Row],[Rank 1Y]]+Table2[[#This Row],[Rank 6M]]+Table2[[#This Row],[Rank Sharpe]])/3</f>
        <v>587.33333333333337</v>
      </c>
    </row>
    <row r="653" spans="1:48" x14ac:dyDescent="0.3">
      <c r="A653" t="s">
        <v>1008</v>
      </c>
      <c r="B653" t="s">
        <v>1009</v>
      </c>
      <c r="C653" t="s">
        <v>3136</v>
      </c>
      <c r="D653" t="s">
        <v>114</v>
      </c>
      <c r="E653">
        <v>13524.74599775</v>
      </c>
      <c r="F653">
        <v>46.15</v>
      </c>
      <c r="G653">
        <v>-11.381461565743299</v>
      </c>
      <c r="H653">
        <f>(Table2[[#This Row],[1Y Return vs Nifty]]-AVERAGE(Table2[1Y Return vs Nifty]))/_xlfn.STDEV.P(Table2[1Y Return vs Nifty])</f>
        <v>-0.55804409728356474</v>
      </c>
      <c r="I653">
        <v>-4.3814781133520997</v>
      </c>
      <c r="J653">
        <f>(Table2[[#This Row],[1M Return vs Nifty]]-AVERAGE(Table2[1M Return vs Nifty]))/_xlfn.STDEV.P(Table2[1M Return vs Nifty])</f>
        <v>-0.36743068573366666</v>
      </c>
      <c r="K653">
        <v>-32.695652749653597</v>
      </c>
      <c r="L653">
        <f>(Table2[[#This Row],[6M Return vs Nifty]]-AVERAGE(Table2[6M Return vs Nifty]))/_xlfn.STDEV.P(Table2[6M Return vs Nifty])</f>
        <v>-1.3012928021864414</v>
      </c>
      <c r="M653">
        <v>1.1497279933096201</v>
      </c>
      <c r="N653">
        <f>(Table2[[#This Row],[1W Return vs Nifty]]-AVERAGE(Table2[1W Return vs Nifty]))/_xlfn.STDEV.P(Table2[1W Return vs Nifty])</f>
        <v>-1.2976017833867062E-2</v>
      </c>
      <c r="O653">
        <v>47.93</v>
      </c>
      <c r="P653">
        <v>49.9787613520474</v>
      </c>
      <c r="Q653">
        <v>53.486186007638402</v>
      </c>
      <c r="R653">
        <v>39.323218288402003</v>
      </c>
      <c r="S653" s="1">
        <f>(Table2[[#This Row],[Close Price]]-Table2[[#This Row],[20D EMA]])/Table2[[#This Row],[20D EMA]]</f>
        <v>-3.7137492176090157E-2</v>
      </c>
      <c r="T653" s="1">
        <f>(Table2[[#This Row],[Close Price]]-Table2[[#This Row],[50D EMA]])/Table2[[#This Row],[50D EMA]]</f>
        <v>-7.6607767949226191E-2</v>
      </c>
      <c r="U653" s="1">
        <f>(Table2[[#This Row],[Close Price]]-Table2[[#This Row],[200D EMA]])/Table2[[#This Row],[200D EMA]]</f>
        <v>-0.13716038766702709</v>
      </c>
      <c r="V653">
        <v>0.66550369218016803</v>
      </c>
      <c r="W653">
        <v>46</v>
      </c>
      <c r="X653">
        <v>47.65</v>
      </c>
      <c r="Y653">
        <v>46</v>
      </c>
      <c r="Z653">
        <v>47.84</v>
      </c>
      <c r="AA653">
        <v>46</v>
      </c>
      <c r="AB653">
        <v>50.39</v>
      </c>
      <c r="AC653" s="1">
        <f>(Table2[[#This Row],[Close Price]]/Table2[[#This Row],[Day Low]])-1</f>
        <v>3.260869565217428E-3</v>
      </c>
      <c r="AD653" s="1">
        <f>(Table2[[#This Row],[Day High]]/Table2[[#This Row],[Close Price]])-1</f>
        <v>3.2502708559046578E-2</v>
      </c>
      <c r="AE653" s="1">
        <f>(Table2[[#This Row],[Close Price]]/Table2[[#This Row],[Current Week Low]])-1</f>
        <v>3.260869565217428E-3</v>
      </c>
      <c r="AF653" s="1">
        <f>(Table2[[#This Row],[Current Week High]]/Table2[[#This Row],[Close Price]])-1</f>
        <v>3.6619718309859328E-2</v>
      </c>
      <c r="AG653" s="1">
        <f>(Table2[[#This Row],[Close Price]]/Table2[[#This Row],[Current Month Low]])-1</f>
        <v>3.260869565217428E-3</v>
      </c>
      <c r="AH653" s="1">
        <f>(Table2[[#This Row],[Current Month High]]/Table2[[#This Row],[Close Price]])-1</f>
        <v>9.1874322860238333E-2</v>
      </c>
      <c r="AI653">
        <v>59.696641386782197</v>
      </c>
      <c r="AJ653">
        <v>12.6984126984126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-0.13</v>
      </c>
      <c r="AM653" t="s">
        <v>3181</v>
      </c>
      <c r="AN653">
        <v>5.58</v>
      </c>
      <c r="AO653" t="s">
        <v>3180</v>
      </c>
      <c r="AQ653">
        <f>(Table2[[#This Row],[Sharpe Ratio]]-AVERAGE(Table2[Sharpe Ratio]))/_xlfn.STDEV.P(Table2[Sharpe Ratio])</f>
        <v>-0.67957627828303946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516</v>
      </c>
      <c r="AT653">
        <f>_xlfn.RANK.AVG(Table2[[#This Row],[6M Return vs Nifty Z-Score]],Table2[6M Return vs Nifty Z-Score])</f>
        <v>711</v>
      </c>
      <c r="AU653">
        <f>_xlfn.RANK.AVG(Table2[[#This Row],[Sharpe Ratio Z-Score]],Table2[Sharpe Ratio Z-Score])</f>
        <v>538</v>
      </c>
      <c r="AV653">
        <f>(Table2[[#This Row],[Rank 1Y]]+Table2[[#This Row],[Rank 6M]]+Table2[[#This Row],[Rank Sharpe]])/3</f>
        <v>588.33333333333337</v>
      </c>
    </row>
    <row r="654" spans="1:48" x14ac:dyDescent="0.3">
      <c r="A654" t="s">
        <v>16</v>
      </c>
      <c r="B654" t="s">
        <v>17</v>
      </c>
      <c r="C654" t="s">
        <v>3127</v>
      </c>
      <c r="D654" t="s">
        <v>18</v>
      </c>
      <c r="E654">
        <v>1724362.61652765</v>
      </c>
      <c r="F654">
        <v>1274.25</v>
      </c>
      <c r="G654">
        <v>-12.971783739814899</v>
      </c>
      <c r="H654">
        <f>(Table2[[#This Row],[1Y Return vs Nifty]]-AVERAGE(Table2[1Y Return vs Nifty]))/_xlfn.STDEV.P(Table2[1Y Return vs Nifty])</f>
        <v>-0.58840973819042319</v>
      </c>
      <c r="I654">
        <v>-3.2987117433641999</v>
      </c>
      <c r="J654">
        <f>(Table2[[#This Row],[1M Return vs Nifty]]-AVERAGE(Table2[1M Return vs Nifty]))/_xlfn.STDEV.P(Table2[1M Return vs Nifty])</f>
        <v>-0.24765947418663856</v>
      </c>
      <c r="K654">
        <v>-17.446767760268099</v>
      </c>
      <c r="L654">
        <f>(Table2[[#This Row],[6M Return vs Nifty]]-AVERAGE(Table2[6M Return vs Nifty]))/_xlfn.STDEV.P(Table2[6M Return vs Nifty])</f>
        <v>-0.78796190470226646</v>
      </c>
      <c r="M654">
        <v>-0.34455946470522197</v>
      </c>
      <c r="N654">
        <f>(Table2[[#This Row],[1W Return vs Nifty]]-AVERAGE(Table2[1W Return vs Nifty]))/_xlfn.STDEV.P(Table2[1W Return vs Nifty])</f>
        <v>-0.31766627164878192</v>
      </c>
      <c r="O654">
        <v>1327.52</v>
      </c>
      <c r="P654">
        <v>1381.50358905336</v>
      </c>
      <c r="Q654">
        <v>1409.94601077117</v>
      </c>
      <c r="R654">
        <v>26.036714507950599</v>
      </c>
      <c r="S654" s="1">
        <f>(Table2[[#This Row],[Close Price]]-Table2[[#This Row],[20D EMA]])/Table2[[#This Row],[20D EMA]]</f>
        <v>-4.012745570688199E-2</v>
      </c>
      <c r="T654" s="1">
        <f>(Table2[[#This Row],[Close Price]]-Table2[[#This Row],[50D EMA]])/Table2[[#This Row],[50D EMA]]</f>
        <v>-7.7635403847812479E-2</v>
      </c>
      <c r="U654" s="1">
        <f>(Table2[[#This Row],[Close Price]]-Table2[[#This Row],[200D EMA]])/Table2[[#This Row],[200D EMA]]</f>
        <v>-9.6241990639734543E-2</v>
      </c>
      <c r="V654">
        <v>0.84739435474181402</v>
      </c>
      <c r="W654">
        <v>1267.5</v>
      </c>
      <c r="X654">
        <v>1289.3</v>
      </c>
      <c r="Y654">
        <v>1267</v>
      </c>
      <c r="Z654">
        <v>1289.3</v>
      </c>
      <c r="AA654">
        <v>1267</v>
      </c>
      <c r="AB654">
        <v>1341.95</v>
      </c>
      <c r="AC654" s="1">
        <f>(Table2[[#This Row],[Close Price]]/Table2[[#This Row],[Day Low]])-1</f>
        <v>5.3254437869822979E-3</v>
      </c>
      <c r="AD654" s="1">
        <f>(Table2[[#This Row],[Day High]]/Table2[[#This Row],[Close Price]])-1</f>
        <v>1.1810869138709101E-2</v>
      </c>
      <c r="AE654" s="1">
        <f>(Table2[[#This Row],[Close Price]]/Table2[[#This Row],[Current Week Low]])-1</f>
        <v>5.7221783741121524E-3</v>
      </c>
      <c r="AF654" s="1">
        <f>(Table2[[#This Row],[Current Week High]]/Table2[[#This Row],[Close Price]])-1</f>
        <v>1.1810869138709101E-2</v>
      </c>
      <c r="AG654" s="1">
        <f>(Table2[[#This Row],[Close Price]]/Table2[[#This Row],[Current Month Low]])-1</f>
        <v>5.7221783741121524E-3</v>
      </c>
      <c r="AH654" s="1">
        <f>(Table2[[#This Row],[Current Month High]]/Table2[[#This Row],[Close Price]])-1</f>
        <v>5.3129291740239282E-2</v>
      </c>
      <c r="AI654">
        <v>26.254659603688399</v>
      </c>
      <c r="AJ654">
        <v>10.243543712419401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-0.02</v>
      </c>
      <c r="AM654" t="s">
        <v>3181</v>
      </c>
      <c r="AN654">
        <v>-4.04</v>
      </c>
      <c r="AO654" t="s">
        <v>3181</v>
      </c>
      <c r="AP654">
        <v>-3.3921832976843001E-2</v>
      </c>
      <c r="AQ654">
        <f>(Table2[[#This Row],[Sharpe Ratio]]-AVERAGE(Table2[Sharpe Ratio]))/_xlfn.STDEV.P(Table2[Sharpe Ratio])</f>
        <v>-1.079680940978953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533</v>
      </c>
      <c r="AT654">
        <f>_xlfn.RANK.AVG(Table2[[#This Row],[6M Return vs Nifty Z-Score]],Table2[6M Return vs Nifty Z-Score])</f>
        <v>598</v>
      </c>
      <c r="AU654">
        <f>_xlfn.RANK.AVG(Table2[[#This Row],[Sharpe Ratio Z-Score]],Table2[Sharpe Ratio Z-Score])</f>
        <v>635</v>
      </c>
      <c r="AV654">
        <f>(Table2[[#This Row],[Rank 1Y]]+Table2[[#This Row],[Rank 6M]]+Table2[[#This Row],[Rank Sharpe]])/3</f>
        <v>588.66666666666663</v>
      </c>
    </row>
    <row r="655" spans="1:48" x14ac:dyDescent="0.3">
      <c r="A655" t="s">
        <v>263</v>
      </c>
      <c r="B655" t="s">
        <v>264</v>
      </c>
      <c r="C655" t="s">
        <v>3131</v>
      </c>
      <c r="D655" t="s">
        <v>265</v>
      </c>
      <c r="E655">
        <v>95735.068584590001</v>
      </c>
      <c r="F655">
        <v>967.55</v>
      </c>
      <c r="G655">
        <v>-15.2965288520783</v>
      </c>
      <c r="H655">
        <f>(Table2[[#This Row],[1Y Return vs Nifty]]-AVERAGE(Table2[1Y Return vs Nifty]))/_xlfn.STDEV.P(Table2[1Y Return vs Nifty])</f>
        <v>-0.63279846421706964</v>
      </c>
      <c r="I655">
        <v>-8.2120553369901295</v>
      </c>
      <c r="J655">
        <f>(Table2[[#This Row],[1M Return vs Nifty]]-AVERAGE(Table2[1M Return vs Nifty]))/_xlfn.STDEV.P(Table2[1M Return vs Nifty])</f>
        <v>-0.79115355681314525</v>
      </c>
      <c r="K655">
        <v>-18.989430474048</v>
      </c>
      <c r="L655">
        <f>(Table2[[#This Row],[6M Return vs Nifty]]-AVERAGE(Table2[6M Return vs Nifty]))/_xlfn.STDEV.P(Table2[6M Return vs Nifty])</f>
        <v>-0.8398933367991861</v>
      </c>
      <c r="M655">
        <v>-0.33000110535495503</v>
      </c>
      <c r="N655">
        <f>(Table2[[#This Row],[1W Return vs Nifty]]-AVERAGE(Table2[1W Return vs Nifty]))/_xlfn.STDEV.P(Table2[1W Return vs Nifty])</f>
        <v>-0.31469777306320557</v>
      </c>
      <c r="O655">
        <v>1018.67</v>
      </c>
      <c r="P655">
        <v>1078.424448986</v>
      </c>
      <c r="Q655">
        <v>1091.97888102195</v>
      </c>
      <c r="R655">
        <v>29.7578678757007</v>
      </c>
      <c r="S655" s="1">
        <f>(Table2[[#This Row],[Close Price]]-Table2[[#This Row],[20D EMA]])/Table2[[#This Row],[20D EMA]]</f>
        <v>-5.0183081861643129E-2</v>
      </c>
      <c r="T655" s="1">
        <f>(Table2[[#This Row],[Close Price]]-Table2[[#This Row],[50D EMA]])/Table2[[#This Row],[50D EMA]]</f>
        <v>-0.10281151274922498</v>
      </c>
      <c r="U655" s="1">
        <f>(Table2[[#This Row],[Close Price]]-Table2[[#This Row],[200D EMA]])/Table2[[#This Row],[200D EMA]]</f>
        <v>-0.11394806546579068</v>
      </c>
      <c r="V655">
        <v>0.69128028829889898</v>
      </c>
      <c r="W655">
        <v>965.55</v>
      </c>
      <c r="X655">
        <v>986.35</v>
      </c>
      <c r="Y655">
        <v>965.55</v>
      </c>
      <c r="Z655">
        <v>997.95</v>
      </c>
      <c r="AA655">
        <v>965.55</v>
      </c>
      <c r="AB655">
        <v>1013.1</v>
      </c>
      <c r="AC655" s="1">
        <f>(Table2[[#This Row],[Close Price]]/Table2[[#This Row],[Day Low]])-1</f>
        <v>2.0713582932008201E-3</v>
      </c>
      <c r="AD655" s="1">
        <f>(Table2[[#This Row],[Day High]]/Table2[[#This Row],[Close Price]])-1</f>
        <v>1.9430520386543471E-2</v>
      </c>
      <c r="AE655" s="1">
        <f>(Table2[[#This Row],[Close Price]]/Table2[[#This Row],[Current Week Low]])-1</f>
        <v>2.0713582932008201E-3</v>
      </c>
      <c r="AF655" s="1">
        <f>(Table2[[#This Row],[Current Week High]]/Table2[[#This Row],[Close Price]])-1</f>
        <v>3.1419564880368123E-2</v>
      </c>
      <c r="AG655" s="1">
        <f>(Table2[[#This Row],[Close Price]]/Table2[[#This Row],[Current Month Low]])-1</f>
        <v>2.0713582932008201E-3</v>
      </c>
      <c r="AH655" s="1">
        <f>(Table2[[#This Row],[Current Month High]]/Table2[[#This Row],[Close Price]])-1</f>
        <v>4.707767040463029E-2</v>
      </c>
      <c r="AI655">
        <v>29.545801128948799</v>
      </c>
      <c r="AJ655">
        <v>8.1210073541033392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-0.11</v>
      </c>
      <c r="AM655" t="s">
        <v>3181</v>
      </c>
      <c r="AN655">
        <v>-0.56999999999999995</v>
      </c>
      <c r="AO655" t="s">
        <v>3181</v>
      </c>
      <c r="AP655">
        <v>-1.7814030501578999E-2</v>
      </c>
      <c r="AQ655">
        <f>(Table2[[#This Row],[Sharpe Ratio]]-AVERAGE(Table2[Sharpe Ratio]))/_xlfn.STDEV.P(Table2[Sharpe Ratio])</f>
        <v>-0.88969100498293818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552</v>
      </c>
      <c r="AT655">
        <f>_xlfn.RANK.AVG(Table2[[#This Row],[6M Return vs Nifty Z-Score]],Table2[6M Return vs Nifty Z-Score])</f>
        <v>620</v>
      </c>
      <c r="AU655">
        <f>_xlfn.RANK.AVG(Table2[[#This Row],[Sharpe Ratio Z-Score]],Table2[Sharpe Ratio Z-Score])</f>
        <v>597</v>
      </c>
      <c r="AV655">
        <f>(Table2[[#This Row],[Rank 1Y]]+Table2[[#This Row],[Rank 6M]]+Table2[[#This Row],[Rank Sharpe]])/3</f>
        <v>589.66666666666663</v>
      </c>
    </row>
    <row r="656" spans="1:48" x14ac:dyDescent="0.3">
      <c r="A656" t="s">
        <v>570</v>
      </c>
      <c r="B656" t="s">
        <v>571</v>
      </c>
      <c r="C656" t="s">
        <v>3137</v>
      </c>
      <c r="D656" t="s">
        <v>75</v>
      </c>
      <c r="E656">
        <v>33512.125809229998</v>
      </c>
      <c r="F656">
        <v>1786.7</v>
      </c>
      <c r="G656">
        <v>-37.423969643287698</v>
      </c>
      <c r="H656">
        <f>(Table2[[#This Row],[1Y Return vs Nifty]]-AVERAGE(Table2[1Y Return vs Nifty]))/_xlfn.STDEV.P(Table2[1Y Return vs Nifty])</f>
        <v>-1.0553002265696496</v>
      </c>
      <c r="I656">
        <v>-2.3505664402594402</v>
      </c>
      <c r="J656">
        <f>(Table2[[#This Row],[1M Return vs Nifty]]-AVERAGE(Table2[1M Return vs Nifty]))/_xlfn.STDEV.P(Table2[1M Return vs Nifty])</f>
        <v>-0.14277949746853055</v>
      </c>
      <c r="K656">
        <v>-5.7646105319871896</v>
      </c>
      <c r="L656">
        <f>(Table2[[#This Row],[6M Return vs Nifty]]-AVERAGE(Table2[6M Return vs Nifty]))/_xlfn.STDEV.P(Table2[6M Return vs Nifty])</f>
        <v>-0.39469956068701784</v>
      </c>
      <c r="M656">
        <v>-0.84664580449335602</v>
      </c>
      <c r="N656">
        <f>(Table2[[#This Row],[1W Return vs Nifty]]-AVERAGE(Table2[1W Return vs Nifty]))/_xlfn.STDEV.P(Table2[1W Return vs Nifty])</f>
        <v>-0.42004337016922516</v>
      </c>
      <c r="O656">
        <v>1810.01</v>
      </c>
      <c r="P656">
        <v>1832.09768898168</v>
      </c>
      <c r="Q656">
        <v>1894.9214652273299</v>
      </c>
      <c r="R656">
        <v>45.529111768533099</v>
      </c>
      <c r="S656" s="1">
        <f>(Table2[[#This Row],[Close Price]]-Table2[[#This Row],[20D EMA]])/Table2[[#This Row],[20D EMA]]</f>
        <v>-1.2878381887392857E-2</v>
      </c>
      <c r="T656" s="1">
        <f>(Table2[[#This Row],[Close Price]]-Table2[[#This Row],[50D EMA]])/Table2[[#This Row],[50D EMA]]</f>
        <v>-2.4779076604213707E-2</v>
      </c>
      <c r="U656" s="1">
        <f>(Table2[[#This Row],[Close Price]]-Table2[[#This Row],[200D EMA]])/Table2[[#This Row],[200D EMA]]</f>
        <v>-5.7111319499643098E-2</v>
      </c>
      <c r="V656">
        <v>0.55219646041778603</v>
      </c>
      <c r="W656">
        <v>1752</v>
      </c>
      <c r="X656">
        <v>1793.9</v>
      </c>
      <c r="Y656">
        <v>1742.85</v>
      </c>
      <c r="Z656">
        <v>1793.9</v>
      </c>
      <c r="AA656">
        <v>1742.85</v>
      </c>
      <c r="AB656">
        <v>1854.25</v>
      </c>
      <c r="AC656" s="1">
        <f>(Table2[[#This Row],[Close Price]]/Table2[[#This Row],[Day Low]])-1</f>
        <v>1.980593607305936E-2</v>
      </c>
      <c r="AD656" s="1">
        <f>(Table2[[#This Row],[Day High]]/Table2[[#This Row],[Close Price]])-1</f>
        <v>4.0297755638887267E-3</v>
      </c>
      <c r="AE656" s="1">
        <f>(Table2[[#This Row],[Close Price]]/Table2[[#This Row],[Current Week Low]])-1</f>
        <v>2.515993918007875E-2</v>
      </c>
      <c r="AF656" s="1">
        <f>(Table2[[#This Row],[Current Week High]]/Table2[[#This Row],[Close Price]])-1</f>
        <v>4.0297755638887267E-3</v>
      </c>
      <c r="AG656" s="1">
        <f>(Table2[[#This Row],[Close Price]]/Table2[[#This Row],[Current Month Low]])-1</f>
        <v>2.515993918007875E-2</v>
      </c>
      <c r="AH656" s="1">
        <f>(Table2[[#This Row],[Current Month High]]/Table2[[#This Row],[Close Price]])-1</f>
        <v>3.7807130463983762E-2</v>
      </c>
      <c r="AI656">
        <v>36.044103654782504</v>
      </c>
      <c r="AJ656">
        <v>8.1930483226353399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0.08</v>
      </c>
      <c r="AM656" t="s">
        <v>3180</v>
      </c>
      <c r="AN656">
        <v>0.86</v>
      </c>
      <c r="AO656" t="s">
        <v>3180</v>
      </c>
      <c r="AP656">
        <v>-4.4828420515211999E-2</v>
      </c>
      <c r="AQ656">
        <f>(Table2[[#This Row],[Sharpe Ratio]]-AVERAGE(Table2[Sharpe Ratio]))/_xlfn.STDEV.P(Table2[Sharpe Ratio])</f>
        <v>-1.2083230615619283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677</v>
      </c>
      <c r="AT656">
        <f>_xlfn.RANK.AVG(Table2[[#This Row],[6M Return vs Nifty Z-Score]],Table2[6M Return vs Nifty Z-Score])</f>
        <v>437</v>
      </c>
      <c r="AU656">
        <f>_xlfn.RANK.AVG(Table2[[#This Row],[Sharpe Ratio Z-Score]],Table2[Sharpe Ratio Z-Score])</f>
        <v>658</v>
      </c>
      <c r="AV656">
        <f>(Table2[[#This Row],[Rank 1Y]]+Table2[[#This Row],[Rank 6M]]+Table2[[#This Row],[Rank Sharpe]])/3</f>
        <v>590.66666666666663</v>
      </c>
    </row>
    <row r="657" spans="1:48" x14ac:dyDescent="0.3">
      <c r="A657" t="s">
        <v>1681</v>
      </c>
      <c r="B657" t="s">
        <v>1682</v>
      </c>
      <c r="C657" t="s">
        <v>3143</v>
      </c>
      <c r="D657" t="s">
        <v>284</v>
      </c>
      <c r="E657">
        <v>5160.8880985759997</v>
      </c>
      <c r="F657">
        <v>153.44</v>
      </c>
      <c r="G657">
        <v>-17.760188141552501</v>
      </c>
      <c r="H657">
        <f>(Table2[[#This Row],[1Y Return vs Nifty]]-AVERAGE(Table2[1Y Return vs Nifty]))/_xlfn.STDEV.P(Table2[1Y Return vs Nifty])</f>
        <v>-0.67983962010404753</v>
      </c>
      <c r="I657">
        <v>-6.3428875686142598</v>
      </c>
      <c r="J657">
        <f>(Table2[[#This Row],[1M Return vs Nifty]]-AVERAGE(Table2[1M Return vs Nifty]))/_xlfn.STDEV.P(Table2[1M Return vs Nifty])</f>
        <v>-0.58439382137221685</v>
      </c>
      <c r="K657">
        <v>-13.0737907387131</v>
      </c>
      <c r="L657">
        <f>(Table2[[#This Row],[6M Return vs Nifty]]-AVERAGE(Table2[6M Return vs Nifty]))/_xlfn.STDEV.P(Table2[6M Return vs Nifty])</f>
        <v>-0.64075217620637581</v>
      </c>
      <c r="M657">
        <v>-2.7236604659988202</v>
      </c>
      <c r="N657">
        <f>(Table2[[#This Row],[1W Return vs Nifty]]-AVERAGE(Table2[1W Return vs Nifty]))/_xlfn.STDEV.P(Table2[1W Return vs Nifty])</f>
        <v>-0.80277299194373652</v>
      </c>
      <c r="O657">
        <v>162.38</v>
      </c>
      <c r="P657">
        <v>166.291037173858</v>
      </c>
      <c r="Q657">
        <v>166.93784002347999</v>
      </c>
      <c r="R657">
        <v>27.660233042949599</v>
      </c>
      <c r="S657" s="1">
        <f>(Table2[[#This Row],[Close Price]]-Table2[[#This Row],[20D EMA]])/Table2[[#This Row],[20D EMA]]</f>
        <v>-5.5056041384406937E-2</v>
      </c>
      <c r="T657" s="1">
        <f>(Table2[[#This Row],[Close Price]]-Table2[[#This Row],[50D EMA]])/Table2[[#This Row],[50D EMA]]</f>
        <v>-7.7280395818460065E-2</v>
      </c>
      <c r="U657" s="1">
        <f>(Table2[[#This Row],[Close Price]]-Table2[[#This Row],[200D EMA]])/Table2[[#This Row],[200D EMA]]</f>
        <v>-8.0855485021140261E-2</v>
      </c>
      <c r="V657">
        <v>0.50871471867018203</v>
      </c>
      <c r="W657">
        <v>153</v>
      </c>
      <c r="X657">
        <v>157</v>
      </c>
      <c r="Y657">
        <v>153</v>
      </c>
      <c r="Z657">
        <v>158.69</v>
      </c>
      <c r="AA657">
        <v>153</v>
      </c>
      <c r="AB657">
        <v>166.3</v>
      </c>
      <c r="AC657" s="1">
        <f>(Table2[[#This Row],[Close Price]]/Table2[[#This Row],[Day Low]])-1</f>
        <v>2.8758169934639533E-3</v>
      </c>
      <c r="AD657" s="1">
        <f>(Table2[[#This Row],[Day High]]/Table2[[#This Row],[Close Price]])-1</f>
        <v>2.3201251303441195E-2</v>
      </c>
      <c r="AE657" s="1">
        <f>(Table2[[#This Row],[Close Price]]/Table2[[#This Row],[Current Week Low]])-1</f>
        <v>2.8758169934639533E-3</v>
      </c>
      <c r="AF657" s="1">
        <f>(Table2[[#This Row],[Current Week High]]/Table2[[#This Row],[Close Price]])-1</f>
        <v>3.4215328467153361E-2</v>
      </c>
      <c r="AG657" s="1">
        <f>(Table2[[#This Row],[Close Price]]/Table2[[#This Row],[Current Month Low]])-1</f>
        <v>2.8758169934639533E-3</v>
      </c>
      <c r="AH657" s="1">
        <f>(Table2[[#This Row],[Current Month High]]/Table2[[#This Row],[Close Price]])-1</f>
        <v>8.3811261730969866E-2</v>
      </c>
      <c r="AI657">
        <v>43.117831074035401</v>
      </c>
      <c r="AJ657">
        <v>17.985390234525099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0.05</v>
      </c>
      <c r="AM657" t="s">
        <v>3180</v>
      </c>
      <c r="AN657">
        <v>-0.63</v>
      </c>
      <c r="AO657" t="s">
        <v>3181</v>
      </c>
      <c r="AP657">
        <v>-4.6479348591299999E-2</v>
      </c>
      <c r="AQ657">
        <f>(Table2[[#This Row],[Sharpe Ratio]]-AVERAGE(Table2[Sharpe Ratio]))/_xlfn.STDEV.P(Table2[Sharpe Ratio])</f>
        <v>-1.2277955948259569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573</v>
      </c>
      <c r="AT657">
        <f>_xlfn.RANK.AVG(Table2[[#This Row],[6M Return vs Nifty Z-Score]],Table2[6M Return vs Nifty Z-Score])</f>
        <v>540</v>
      </c>
      <c r="AU657">
        <f>_xlfn.RANK.AVG(Table2[[#This Row],[Sharpe Ratio Z-Score]],Table2[Sharpe Ratio Z-Score])</f>
        <v>662</v>
      </c>
      <c r="AV657">
        <f>(Table2[[#This Row],[Rank 1Y]]+Table2[[#This Row],[Rank 6M]]+Table2[[#This Row],[Rank Sharpe]])/3</f>
        <v>591.66666666666663</v>
      </c>
    </row>
    <row r="658" spans="1:48" x14ac:dyDescent="0.3">
      <c r="A658" t="s">
        <v>878</v>
      </c>
      <c r="B658" t="s">
        <v>879</v>
      </c>
      <c r="C658" t="s">
        <v>3139</v>
      </c>
      <c r="D658" t="s">
        <v>546</v>
      </c>
      <c r="E658">
        <v>17034.237469989999</v>
      </c>
      <c r="F658">
        <v>1506.7</v>
      </c>
      <c r="G658">
        <v>-30.236455836178799</v>
      </c>
      <c r="H658">
        <f>(Table2[[#This Row],[1Y Return vs Nifty]]-AVERAGE(Table2[1Y Return vs Nifty]))/_xlfn.STDEV.P(Table2[1Y Return vs Nifty])</f>
        <v>-0.91806170544598587</v>
      </c>
      <c r="I658">
        <v>-8.2764579450753306</v>
      </c>
      <c r="J658">
        <f>(Table2[[#This Row],[1M Return vs Nifty]]-AVERAGE(Table2[1M Return vs Nifty]))/_xlfn.STDEV.P(Table2[1M Return vs Nifty])</f>
        <v>-0.7982775113530699</v>
      </c>
      <c r="K658">
        <v>-18.412310710406</v>
      </c>
      <c r="L658">
        <f>(Table2[[#This Row],[6M Return vs Nifty]]-AVERAGE(Table2[6M Return vs Nifty]))/_xlfn.STDEV.P(Table2[6M Return vs Nifty])</f>
        <v>-0.82046546345418947</v>
      </c>
      <c r="M658">
        <v>-4.0783668961880197</v>
      </c>
      <c r="N658">
        <f>(Table2[[#This Row],[1W Return vs Nifty]]-AVERAGE(Table2[1W Return vs Nifty]))/_xlfn.STDEV.P(Table2[1W Return vs Nifty])</f>
        <v>-1.0790022032946789</v>
      </c>
      <c r="O658">
        <v>1562.63</v>
      </c>
      <c r="P658">
        <v>1617.6350467325899</v>
      </c>
      <c r="Q658">
        <v>1612.72537024538</v>
      </c>
      <c r="R658">
        <v>36.553685451131997</v>
      </c>
      <c r="S658" s="1">
        <f>(Table2[[#This Row],[Close Price]]-Table2[[#This Row],[20D EMA]])/Table2[[#This Row],[20D EMA]]</f>
        <v>-3.5792222087122391E-2</v>
      </c>
      <c r="T658" s="1">
        <f>(Table2[[#This Row],[Close Price]]-Table2[[#This Row],[50D EMA]])/Table2[[#This Row],[50D EMA]]</f>
        <v>-6.8578538129885389E-2</v>
      </c>
      <c r="U658" s="1">
        <f>(Table2[[#This Row],[Close Price]]-Table2[[#This Row],[200D EMA]])/Table2[[#This Row],[200D EMA]]</f>
        <v>-6.5742979059880427E-2</v>
      </c>
      <c r="V658">
        <v>0.79471438293794305</v>
      </c>
      <c r="W658">
        <v>1485.25</v>
      </c>
      <c r="X658">
        <v>1528.95</v>
      </c>
      <c r="Y658">
        <v>1485</v>
      </c>
      <c r="Z658">
        <v>1552.45</v>
      </c>
      <c r="AA658">
        <v>1485</v>
      </c>
      <c r="AB658">
        <v>1612</v>
      </c>
      <c r="AC658" s="1">
        <f>(Table2[[#This Row],[Close Price]]/Table2[[#This Row],[Day Low]])-1</f>
        <v>1.4442013129102982E-2</v>
      </c>
      <c r="AD658" s="1">
        <f>(Table2[[#This Row],[Day High]]/Table2[[#This Row],[Close Price]])-1</f>
        <v>1.4767372403265311E-2</v>
      </c>
      <c r="AE658" s="1">
        <f>(Table2[[#This Row],[Close Price]]/Table2[[#This Row],[Current Week Low]])-1</f>
        <v>1.4612794612794744E-2</v>
      </c>
      <c r="AF658" s="1">
        <f>(Table2[[#This Row],[Current Week High]]/Table2[[#This Row],[Close Price]])-1</f>
        <v>3.0364372469635637E-2</v>
      </c>
      <c r="AG658" s="1">
        <f>(Table2[[#This Row],[Close Price]]/Table2[[#This Row],[Current Month Low]])-1</f>
        <v>1.4612794612794744E-2</v>
      </c>
      <c r="AH658" s="1">
        <f>(Table2[[#This Row],[Current Month High]]/Table2[[#This Row],[Close Price]])-1</f>
        <v>6.9887834339948274E-2</v>
      </c>
      <c r="AI658">
        <v>26.2328267073737</v>
      </c>
      <c r="AJ658">
        <v>14.988933831946801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0</v>
      </c>
      <c r="AM658" t="s">
        <v>3182</v>
      </c>
      <c r="AN658">
        <v>0.1</v>
      </c>
      <c r="AO658" t="s">
        <v>3180</v>
      </c>
      <c r="AQ658">
        <f>(Table2[[#This Row],[Sharpe Ratio]]-AVERAGE(Table2[Sharpe Ratio]))/_xlfn.STDEV.P(Table2[Sharpe Ratio])</f>
        <v>-0.67957627828303946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630</v>
      </c>
      <c r="AT658">
        <f>_xlfn.RANK.AVG(Table2[[#This Row],[6M Return vs Nifty Z-Score]],Table2[6M Return vs Nifty Z-Score])</f>
        <v>616</v>
      </c>
      <c r="AU658">
        <f>_xlfn.RANK.AVG(Table2[[#This Row],[Sharpe Ratio Z-Score]],Table2[Sharpe Ratio Z-Score])</f>
        <v>538</v>
      </c>
      <c r="AV658">
        <f>(Table2[[#This Row],[Rank 1Y]]+Table2[[#This Row],[Rank 6M]]+Table2[[#This Row],[Rank Sharpe]])/3</f>
        <v>594.66666666666663</v>
      </c>
    </row>
    <row r="659" spans="1:48" x14ac:dyDescent="0.3">
      <c r="A659" t="s">
        <v>1594</v>
      </c>
      <c r="B659" t="s">
        <v>1595</v>
      </c>
      <c r="C659" t="s">
        <v>3131</v>
      </c>
      <c r="D659" t="s">
        <v>999</v>
      </c>
      <c r="E659">
        <v>5833.8321245400002</v>
      </c>
      <c r="F659">
        <v>127.19</v>
      </c>
      <c r="G659">
        <v>-47.413190069865799</v>
      </c>
      <c r="H659">
        <f>(Table2[[#This Row],[1Y Return vs Nifty]]-AVERAGE(Table2[1Y Return vs Nifty]))/_xlfn.STDEV.P(Table2[1Y Return vs Nifty])</f>
        <v>-1.2460345855305968</v>
      </c>
      <c r="I659">
        <v>-2.8691905311119799</v>
      </c>
      <c r="J659">
        <f>(Table2[[#This Row],[1M Return vs Nifty]]-AVERAGE(Table2[1M Return vs Nifty]))/_xlfn.STDEV.P(Table2[1M Return vs Nifty])</f>
        <v>-0.20014758482386541</v>
      </c>
      <c r="K659">
        <v>-23.721609194492999</v>
      </c>
      <c r="L659">
        <f>(Table2[[#This Row],[6M Return vs Nifty]]-AVERAGE(Table2[6M Return vs Nifty]))/_xlfn.STDEV.P(Table2[6M Return vs Nifty])</f>
        <v>-0.99919505304351841</v>
      </c>
      <c r="M659">
        <v>2.0161139983778602</v>
      </c>
      <c r="N659">
        <f>(Table2[[#This Row],[1W Return vs Nifty]]-AVERAGE(Table2[1W Return vs Nifty]))/_xlfn.STDEV.P(Table2[1W Return vs Nifty])</f>
        <v>0.16368301143793604</v>
      </c>
      <c r="O659">
        <v>131.09</v>
      </c>
      <c r="P659">
        <v>132.824207668848</v>
      </c>
      <c r="Q659">
        <v>144.39889326363399</v>
      </c>
      <c r="R659">
        <v>39.244548916514802</v>
      </c>
      <c r="S659" s="1">
        <f>(Table2[[#This Row],[Close Price]]-Table2[[#This Row],[20D EMA]])/Table2[[#This Row],[20D EMA]]</f>
        <v>-2.9750553055152992E-2</v>
      </c>
      <c r="T659" s="1">
        <f>(Table2[[#This Row],[Close Price]]-Table2[[#This Row],[50D EMA]])/Table2[[#This Row],[50D EMA]]</f>
        <v>-4.2418530234300263E-2</v>
      </c>
      <c r="U659" s="1">
        <f>(Table2[[#This Row],[Close Price]]-Table2[[#This Row],[200D EMA]])/Table2[[#This Row],[200D EMA]]</f>
        <v>-0.11917607451613312</v>
      </c>
      <c r="V659">
        <v>0.38458171346541398</v>
      </c>
      <c r="W659">
        <v>126.7</v>
      </c>
      <c r="X659">
        <v>132.01</v>
      </c>
      <c r="Y659">
        <v>126.7</v>
      </c>
      <c r="Z659">
        <v>133.94999999999999</v>
      </c>
      <c r="AA659">
        <v>126.7</v>
      </c>
      <c r="AB659">
        <v>135.94999999999999</v>
      </c>
      <c r="AC659" s="1">
        <f>(Table2[[#This Row],[Close Price]]/Table2[[#This Row],[Day Low]])-1</f>
        <v>3.8674033149170839E-3</v>
      </c>
      <c r="AD659" s="1">
        <f>(Table2[[#This Row],[Day High]]/Table2[[#This Row],[Close Price]])-1</f>
        <v>3.7896061011085669E-2</v>
      </c>
      <c r="AE659" s="1">
        <f>(Table2[[#This Row],[Close Price]]/Table2[[#This Row],[Current Week Low]])-1</f>
        <v>3.8674033149170839E-3</v>
      </c>
      <c r="AF659" s="1">
        <f>(Table2[[#This Row],[Current Week High]]/Table2[[#This Row],[Close Price]])-1</f>
        <v>5.3148832455381712E-2</v>
      </c>
      <c r="AG659" s="1">
        <f>(Table2[[#This Row],[Close Price]]/Table2[[#This Row],[Current Month Low]])-1</f>
        <v>3.8674033149170839E-3</v>
      </c>
      <c r="AH659" s="1">
        <f>(Table2[[#This Row],[Current Month High]]/Table2[[#This Row],[Close Price]])-1</f>
        <v>6.8873339098985742E-2</v>
      </c>
      <c r="AI659">
        <v>65.579054957150703</v>
      </c>
      <c r="AJ659">
        <v>5.9651753728234604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0.05</v>
      </c>
      <c r="AM659" t="s">
        <v>3180</v>
      </c>
      <c r="AN659">
        <v>2.95</v>
      </c>
      <c r="AO659" t="s">
        <v>3180</v>
      </c>
      <c r="AP659">
        <v>4.1097240074728002E-2</v>
      </c>
      <c r="AQ659">
        <f>(Table2[[#This Row],[Sharpe Ratio]]-AVERAGE(Table2[Sharpe Ratio]))/_xlfn.STDEV.P(Table2[Sharpe Ratio])</f>
        <v>-0.19483839902229597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708</v>
      </c>
      <c r="AT659">
        <f>_xlfn.RANK.AVG(Table2[[#This Row],[6M Return vs Nifty Z-Score]],Table2[6M Return vs Nifty Z-Score])</f>
        <v>673</v>
      </c>
      <c r="AU659">
        <f>_xlfn.RANK.AVG(Table2[[#This Row],[Sharpe Ratio Z-Score]],Table2[Sharpe Ratio Z-Score])</f>
        <v>403</v>
      </c>
      <c r="AV659">
        <f>(Table2[[#This Row],[Rank 1Y]]+Table2[[#This Row],[Rank 6M]]+Table2[[#This Row],[Rank Sharpe]])/3</f>
        <v>594.66666666666663</v>
      </c>
    </row>
    <row r="660" spans="1:48" x14ac:dyDescent="0.3">
      <c r="A660" t="s">
        <v>1474</v>
      </c>
      <c r="B660" t="s">
        <v>1475</v>
      </c>
      <c r="C660" t="s">
        <v>3129</v>
      </c>
      <c r="D660" t="s">
        <v>24</v>
      </c>
      <c r="E660">
        <v>6848.2213744800001</v>
      </c>
      <c r="F660">
        <v>35.4</v>
      </c>
      <c r="G660">
        <v>-61.073286825258897</v>
      </c>
      <c r="H660">
        <f>(Table2[[#This Row],[1Y Return vs Nifty]]-AVERAGE(Table2[1Y Return vs Nifty]))/_xlfn.STDEV.P(Table2[1Y Return vs Nifty])</f>
        <v>-1.5068607247808783</v>
      </c>
      <c r="I660">
        <v>-6.8368620725652596</v>
      </c>
      <c r="J660">
        <f>(Table2[[#This Row],[1M Return vs Nifty]]-AVERAGE(Table2[1M Return vs Nifty]))/_xlfn.STDEV.P(Table2[1M Return vs Nifty])</f>
        <v>-0.639035271690086</v>
      </c>
      <c r="K660">
        <v>-40.603003869241803</v>
      </c>
      <c r="L660">
        <f>(Table2[[#This Row],[6M Return vs Nifty]]-AVERAGE(Table2[6M Return vs Nifty]))/_xlfn.STDEV.P(Table2[6M Return vs Nifty])</f>
        <v>-1.5674819464921517</v>
      </c>
      <c r="M660">
        <v>-5.7954085040160104</v>
      </c>
      <c r="N660">
        <f>(Table2[[#This Row],[1W Return vs Nifty]]-AVERAGE(Table2[1W Return vs Nifty]))/_xlfn.STDEV.P(Table2[1W Return vs Nifty])</f>
        <v>-1.4291127797395251</v>
      </c>
      <c r="O660">
        <v>37.85</v>
      </c>
      <c r="P660">
        <v>39.681367340617101</v>
      </c>
      <c r="Q660">
        <v>44.7009146755952</v>
      </c>
      <c r="R660">
        <v>26.375575356942999</v>
      </c>
      <c r="S660" s="1">
        <f>(Table2[[#This Row],[Close Price]]-Table2[[#This Row],[20D EMA]])/Table2[[#This Row],[20D EMA]]</f>
        <v>-6.4729194187582634E-2</v>
      </c>
      <c r="T660" s="1">
        <f>(Table2[[#This Row],[Close Price]]-Table2[[#This Row],[50D EMA]])/Table2[[#This Row],[50D EMA]]</f>
        <v>-0.10789364448726481</v>
      </c>
      <c r="U660" s="1">
        <f>(Table2[[#This Row],[Close Price]]-Table2[[#This Row],[200D EMA]])/Table2[[#This Row],[200D EMA]]</f>
        <v>-0.20806989617760788</v>
      </c>
      <c r="V660">
        <v>0.657766815288649</v>
      </c>
      <c r="W660">
        <v>35.299999999999997</v>
      </c>
      <c r="X660">
        <v>36.33</v>
      </c>
      <c r="Y660">
        <v>35.299999999999997</v>
      </c>
      <c r="Z660">
        <v>37</v>
      </c>
      <c r="AA660">
        <v>35.299999999999997</v>
      </c>
      <c r="AB660">
        <v>40.1</v>
      </c>
      <c r="AC660" s="1">
        <f>(Table2[[#This Row],[Close Price]]/Table2[[#This Row],[Day Low]])-1</f>
        <v>2.8328611898016387E-3</v>
      </c>
      <c r="AD660" s="1">
        <f>(Table2[[#This Row],[Day High]]/Table2[[#This Row],[Close Price]])-1</f>
        <v>2.6271186440677941E-2</v>
      </c>
      <c r="AE660" s="1">
        <f>(Table2[[#This Row],[Close Price]]/Table2[[#This Row],[Current Week Low]])-1</f>
        <v>2.8328611898016387E-3</v>
      </c>
      <c r="AF660" s="1">
        <f>(Table2[[#This Row],[Current Week High]]/Table2[[#This Row],[Close Price]])-1</f>
        <v>4.5197740112994378E-2</v>
      </c>
      <c r="AG660" s="1">
        <f>(Table2[[#This Row],[Close Price]]/Table2[[#This Row],[Current Month Low]])-1</f>
        <v>2.8328611898016387E-3</v>
      </c>
      <c r="AH660" s="1">
        <f>(Table2[[#This Row],[Current Month High]]/Table2[[#This Row],[Close Price]])-1</f>
        <v>0.13276836158192107</v>
      </c>
      <c r="AI660">
        <v>77.966101694915196</v>
      </c>
      <c r="AJ660">
        <v>2.75761973875179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-0.19</v>
      </c>
      <c r="AM660" t="s">
        <v>3181</v>
      </c>
      <c r="AN660">
        <v>-1.03</v>
      </c>
      <c r="AO660" t="s">
        <v>3181</v>
      </c>
      <c r="AP660">
        <v>6.4395846281111002E-2</v>
      </c>
      <c r="AQ660">
        <f>(Table2[[#This Row],[Sharpe Ratio]]-AVERAGE(Table2[Sharpe Ratio]))/_xlfn.STDEV.P(Table2[Sharpe Ratio])</f>
        <v>7.9966355303728892E-2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730</v>
      </c>
      <c r="AT660">
        <f>_xlfn.RANK.AVG(Table2[[#This Row],[6M Return vs Nifty Z-Score]],Table2[6M Return vs Nifty Z-Score])</f>
        <v>730</v>
      </c>
      <c r="AU660">
        <f>_xlfn.RANK.AVG(Table2[[#This Row],[Sharpe Ratio Z-Score]],Table2[Sharpe Ratio Z-Score])</f>
        <v>326</v>
      </c>
      <c r="AV660">
        <f>(Table2[[#This Row],[Rank 1Y]]+Table2[[#This Row],[Rank 6M]]+Table2[[#This Row],[Rank Sharpe]])/3</f>
        <v>595.33333333333337</v>
      </c>
    </row>
    <row r="661" spans="1:48" x14ac:dyDescent="0.3">
      <c r="A661" t="s">
        <v>1167</v>
      </c>
      <c r="B661" t="s">
        <v>1168</v>
      </c>
      <c r="C661" t="s">
        <v>3143</v>
      </c>
      <c r="D661" t="s">
        <v>477</v>
      </c>
      <c r="E661">
        <v>10179.90676485</v>
      </c>
      <c r="F661">
        <v>1990.75</v>
      </c>
      <c r="G661">
        <v>-29.682851747223101</v>
      </c>
      <c r="H661">
        <f>(Table2[[#This Row],[1Y Return vs Nifty]]-AVERAGE(Table2[1Y Return vs Nifty]))/_xlfn.STDEV.P(Table2[1Y Return vs Nifty])</f>
        <v>-0.90749117876662855</v>
      </c>
      <c r="I661">
        <v>-7.2058659432892602</v>
      </c>
      <c r="J661">
        <f>(Table2[[#This Row],[1M Return vs Nifty]]-AVERAGE(Table2[1M Return vs Nifty]))/_xlfn.STDEV.P(Table2[1M Return vs Nifty])</f>
        <v>-0.67985297889561214</v>
      </c>
      <c r="K661">
        <v>-6.13682161108109</v>
      </c>
      <c r="L661">
        <f>(Table2[[#This Row],[6M Return vs Nifty]]-AVERAGE(Table2[6M Return vs Nifty]))/_xlfn.STDEV.P(Table2[6M Return vs Nifty])</f>
        <v>-0.40722948975513157</v>
      </c>
      <c r="M661">
        <v>-3.2818047589850101</v>
      </c>
      <c r="N661">
        <f>(Table2[[#This Row],[1W Return vs Nifty]]-AVERAGE(Table2[1W Return vs Nifty]))/_xlfn.STDEV.P(Table2[1W Return vs Nifty])</f>
        <v>-0.91658049623828119</v>
      </c>
      <c r="O661">
        <v>2110.38</v>
      </c>
      <c r="P661">
        <v>2155.7953877756199</v>
      </c>
      <c r="Q661">
        <v>2166.5024870709799</v>
      </c>
      <c r="R661">
        <v>25.580926510020198</v>
      </c>
      <c r="S661" s="1">
        <f>(Table2[[#This Row],[Close Price]]-Table2[[#This Row],[20D EMA]])/Table2[[#This Row],[20D EMA]]</f>
        <v>-5.6686473526094877E-2</v>
      </c>
      <c r="T661" s="1">
        <f>(Table2[[#This Row],[Close Price]]-Table2[[#This Row],[50D EMA]])/Table2[[#This Row],[50D EMA]]</f>
        <v>-7.655892980915785E-2</v>
      </c>
      <c r="U661" s="1">
        <f>(Table2[[#This Row],[Close Price]]-Table2[[#This Row],[200D EMA]])/Table2[[#This Row],[200D EMA]]</f>
        <v>-8.1122679581406731E-2</v>
      </c>
      <c r="V661">
        <v>0.51632597770618505</v>
      </c>
      <c r="W661">
        <v>1980</v>
      </c>
      <c r="X661">
        <v>2032.2</v>
      </c>
      <c r="Y661">
        <v>1980</v>
      </c>
      <c r="Z661">
        <v>2050</v>
      </c>
      <c r="AA661">
        <v>1980</v>
      </c>
      <c r="AB661">
        <v>2270</v>
      </c>
      <c r="AC661" s="1">
        <f>(Table2[[#This Row],[Close Price]]/Table2[[#This Row],[Day Low]])-1</f>
        <v>5.4292929292929504E-3</v>
      </c>
      <c r="AD661" s="1">
        <f>(Table2[[#This Row],[Day High]]/Table2[[#This Row],[Close Price]])-1</f>
        <v>2.0821298505588448E-2</v>
      </c>
      <c r="AE661" s="1">
        <f>(Table2[[#This Row],[Close Price]]/Table2[[#This Row],[Current Week Low]])-1</f>
        <v>5.4292929292929504E-3</v>
      </c>
      <c r="AF661" s="1">
        <f>(Table2[[#This Row],[Current Week High]]/Table2[[#This Row],[Close Price]])-1</f>
        <v>2.976265226673358E-2</v>
      </c>
      <c r="AG661" s="1">
        <f>(Table2[[#This Row],[Close Price]]/Table2[[#This Row],[Current Month Low]])-1</f>
        <v>5.4292929292929504E-3</v>
      </c>
      <c r="AH661" s="1">
        <f>(Table2[[#This Row],[Current Month High]]/Table2[[#This Row],[Close Price]])-1</f>
        <v>0.14027376616852938</v>
      </c>
      <c r="AI661">
        <v>37.385407509732502</v>
      </c>
      <c r="AJ661">
        <v>10.107853982300799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0.06</v>
      </c>
      <c r="AM661" t="s">
        <v>3180</v>
      </c>
      <c r="AN661">
        <v>-0.54</v>
      </c>
      <c r="AO661" t="s">
        <v>3181</v>
      </c>
      <c r="AP661">
        <v>-0.111488823153489</v>
      </c>
      <c r="AQ661">
        <f>(Table2[[#This Row],[Sharpe Ratio]]-AVERAGE(Table2[Sharpe Ratio]))/_xlfn.STDEV.P(Table2[Sharpe Ratio])</f>
        <v>-1.9945759132568488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627</v>
      </c>
      <c r="AT661">
        <f>_xlfn.RANK.AVG(Table2[[#This Row],[6M Return vs Nifty Z-Score]],Table2[6M Return vs Nifty Z-Score])</f>
        <v>447</v>
      </c>
      <c r="AU661">
        <f>_xlfn.RANK.AVG(Table2[[#This Row],[Sharpe Ratio Z-Score]],Table2[Sharpe Ratio Z-Score])</f>
        <v>721</v>
      </c>
      <c r="AV661">
        <f>(Table2[[#This Row],[Rank 1Y]]+Table2[[#This Row],[Rank 6M]]+Table2[[#This Row],[Rank Sharpe]])/3</f>
        <v>598.33333333333337</v>
      </c>
    </row>
    <row r="662" spans="1:48" x14ac:dyDescent="0.3">
      <c r="A662" t="s">
        <v>2106</v>
      </c>
      <c r="B662" t="s">
        <v>2107</v>
      </c>
      <c r="C662" t="s">
        <v>3138</v>
      </c>
      <c r="D662" t="s">
        <v>454</v>
      </c>
      <c r="E662">
        <v>2902.5479871849998</v>
      </c>
      <c r="F662">
        <v>402.85</v>
      </c>
      <c r="G662">
        <v>-11.691472893492801</v>
      </c>
      <c r="H662">
        <f>(Table2[[#This Row],[1Y Return vs Nifty]]-AVERAGE(Table2[1Y Return vs Nifty]))/_xlfn.STDEV.P(Table2[1Y Return vs Nifty])</f>
        <v>-0.5639634592901942</v>
      </c>
      <c r="I662">
        <v>-16.066648574788601</v>
      </c>
      <c r="J662">
        <f>(Table2[[#This Row],[1M Return vs Nifty]]-AVERAGE(Table2[1M Return vs Nifty]))/_xlfn.STDEV.P(Table2[1M Return vs Nifty])</f>
        <v>-1.6599967111408236</v>
      </c>
      <c r="K662">
        <v>-14.6033818318013</v>
      </c>
      <c r="L662">
        <f>(Table2[[#This Row],[6M Return vs Nifty]]-AVERAGE(Table2[6M Return vs Nifty]))/_xlfn.STDEV.P(Table2[6M Return vs Nifty])</f>
        <v>-0.69224357175072693</v>
      </c>
      <c r="M662">
        <v>-0.94635912995187799</v>
      </c>
      <c r="N662">
        <f>(Table2[[#This Row],[1W Return vs Nifty]]-AVERAGE(Table2[1W Return vs Nifty]))/_xlfn.STDEV.P(Table2[1W Return vs Nifty])</f>
        <v>-0.44037525362292712</v>
      </c>
      <c r="O662">
        <v>427.22</v>
      </c>
      <c r="P662">
        <v>453.838973282577</v>
      </c>
      <c r="Q662">
        <v>456.93622503369897</v>
      </c>
      <c r="R662">
        <v>29.0653875452699</v>
      </c>
      <c r="S662" s="1">
        <f>(Table2[[#This Row],[Close Price]]-Table2[[#This Row],[20D EMA]])/Table2[[#This Row],[20D EMA]]</f>
        <v>-5.7043209587566132E-2</v>
      </c>
      <c r="T662" s="1">
        <f>(Table2[[#This Row],[Close Price]]-Table2[[#This Row],[50D EMA]])/Table2[[#This Row],[50D EMA]]</f>
        <v>-0.11235036275923652</v>
      </c>
      <c r="U662" s="1">
        <f>(Table2[[#This Row],[Close Price]]-Table2[[#This Row],[200D EMA]])/Table2[[#This Row],[200D EMA]]</f>
        <v>-0.11836712011552619</v>
      </c>
      <c r="V662">
        <v>1.1239544096979099</v>
      </c>
      <c r="W662">
        <v>398.4</v>
      </c>
      <c r="X662">
        <v>412.95</v>
      </c>
      <c r="Y662">
        <v>395.5</v>
      </c>
      <c r="Z662">
        <v>412.95</v>
      </c>
      <c r="AA662">
        <v>395.5</v>
      </c>
      <c r="AB662">
        <v>425.6</v>
      </c>
      <c r="AC662" s="1">
        <f>(Table2[[#This Row],[Close Price]]/Table2[[#This Row],[Day Low]])-1</f>
        <v>1.1169678714859632E-2</v>
      </c>
      <c r="AD662" s="1">
        <f>(Table2[[#This Row],[Day High]]/Table2[[#This Row],[Close Price]])-1</f>
        <v>2.5071366513590654E-2</v>
      </c>
      <c r="AE662" s="1">
        <f>(Table2[[#This Row],[Close Price]]/Table2[[#This Row],[Current Week Low]])-1</f>
        <v>1.8584070796460184E-2</v>
      </c>
      <c r="AF662" s="1">
        <f>(Table2[[#This Row],[Current Week High]]/Table2[[#This Row],[Close Price]])-1</f>
        <v>2.5071366513590654E-2</v>
      </c>
      <c r="AG662" s="1">
        <f>(Table2[[#This Row],[Close Price]]/Table2[[#This Row],[Current Month Low]])-1</f>
        <v>1.8584070796460184E-2</v>
      </c>
      <c r="AH662" s="1">
        <f>(Table2[[#This Row],[Current Month High]]/Table2[[#This Row],[Close Price]])-1</f>
        <v>5.6472632493483887E-2</v>
      </c>
      <c r="AI662">
        <v>37.693930743452903</v>
      </c>
      <c r="AJ662">
        <v>13.160112359550499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-0.12</v>
      </c>
      <c r="AM662" t="s">
        <v>3181</v>
      </c>
      <c r="AN662">
        <v>-1.6</v>
      </c>
      <c r="AO662" t="s">
        <v>3181</v>
      </c>
      <c r="AP662">
        <v>-0.107351636802346</v>
      </c>
      <c r="AQ662">
        <f>(Table2[[#This Row],[Sharpe Ratio]]-AVERAGE(Table2[Sharpe Ratio]))/_xlfn.STDEV.P(Table2[Sharpe Ratio])</f>
        <v>-1.9457782097051504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520</v>
      </c>
      <c r="AT662">
        <f>_xlfn.RANK.AVG(Table2[[#This Row],[6M Return vs Nifty Z-Score]],Table2[6M Return vs Nifty Z-Score])</f>
        <v>563</v>
      </c>
      <c r="AU662">
        <f>_xlfn.RANK.AVG(Table2[[#This Row],[Sharpe Ratio Z-Score]],Table2[Sharpe Ratio Z-Score])</f>
        <v>715</v>
      </c>
      <c r="AV662">
        <f>(Table2[[#This Row],[Rank 1Y]]+Table2[[#This Row],[Rank 6M]]+Table2[[#This Row],[Rank Sharpe]])/3</f>
        <v>599.33333333333337</v>
      </c>
    </row>
    <row r="663" spans="1:48" x14ac:dyDescent="0.3">
      <c r="A663" t="s">
        <v>2022</v>
      </c>
      <c r="B663" t="s">
        <v>2023</v>
      </c>
      <c r="C663" t="s">
        <v>3135</v>
      </c>
      <c r="D663" t="s">
        <v>213</v>
      </c>
      <c r="E663">
        <v>3201.8290179750002</v>
      </c>
      <c r="F663">
        <v>204.03</v>
      </c>
      <c r="G663">
        <v>-50.742045235275</v>
      </c>
      <c r="H663">
        <f>(Table2[[#This Row],[1Y Return vs Nifty]]-AVERAGE(Table2[1Y Return vs Nifty]))/_xlfn.STDEV.P(Table2[1Y Return vs Nifty])</f>
        <v>-1.3095958074212284</v>
      </c>
      <c r="I663">
        <v>1.0460452765636501</v>
      </c>
      <c r="J663">
        <f>(Table2[[#This Row],[1M Return vs Nifty]]-AVERAGE(Table2[1M Return vs Nifty]))/_xlfn.STDEV.P(Table2[1M Return vs Nifty])</f>
        <v>0.23293987446142592</v>
      </c>
      <c r="K663">
        <v>-11.661438762562501</v>
      </c>
      <c r="L663">
        <f>(Table2[[#This Row],[6M Return vs Nifty]]-AVERAGE(Table2[6M Return vs Nifty]))/_xlfn.STDEV.P(Table2[6M Return vs Nifty])</f>
        <v>-0.59320746011824221</v>
      </c>
      <c r="M663">
        <v>2.7685865124354199</v>
      </c>
      <c r="N663">
        <f>(Table2[[#This Row],[1W Return vs Nifty]]-AVERAGE(Table2[1W Return vs Nifty]))/_xlfn.STDEV.P(Table2[1W Return vs Nifty])</f>
        <v>0.31711469559429717</v>
      </c>
      <c r="O663">
        <v>207.32</v>
      </c>
      <c r="P663">
        <v>211.41036638966901</v>
      </c>
      <c r="Q663">
        <v>223.31675282750101</v>
      </c>
      <c r="R663">
        <v>43.358559483563397</v>
      </c>
      <c r="S663" s="1">
        <f>(Table2[[#This Row],[Close Price]]-Table2[[#This Row],[20D EMA]])/Table2[[#This Row],[20D EMA]]</f>
        <v>-1.5869187729114373E-2</v>
      </c>
      <c r="T663" s="1">
        <f>(Table2[[#This Row],[Close Price]]-Table2[[#This Row],[50D EMA]])/Table2[[#This Row],[50D EMA]]</f>
        <v>-3.4910144264475688E-2</v>
      </c>
      <c r="U663" s="1">
        <f>(Table2[[#This Row],[Close Price]]-Table2[[#This Row],[200D EMA]])/Table2[[#This Row],[200D EMA]]</f>
        <v>-8.636500658058055E-2</v>
      </c>
      <c r="V663">
        <v>0.73412132900933702</v>
      </c>
      <c r="W663">
        <v>201</v>
      </c>
      <c r="X663">
        <v>209.75</v>
      </c>
      <c r="Y663">
        <v>201</v>
      </c>
      <c r="Z663">
        <v>210</v>
      </c>
      <c r="AA663">
        <v>198.81</v>
      </c>
      <c r="AB663">
        <v>216.99</v>
      </c>
      <c r="AC663" s="1">
        <f>(Table2[[#This Row],[Close Price]]/Table2[[#This Row],[Day Low]])-1</f>
        <v>1.5074626865671625E-2</v>
      </c>
      <c r="AD663" s="1">
        <f>(Table2[[#This Row],[Day High]]/Table2[[#This Row],[Close Price]])-1</f>
        <v>2.8035092878498258E-2</v>
      </c>
      <c r="AE663" s="1">
        <f>(Table2[[#This Row],[Close Price]]/Table2[[#This Row],[Current Week Low]])-1</f>
        <v>1.5074626865671625E-2</v>
      </c>
      <c r="AF663" s="1">
        <f>(Table2[[#This Row],[Current Week High]]/Table2[[#This Row],[Close Price]])-1</f>
        <v>2.9260402881929215E-2</v>
      </c>
      <c r="AG663" s="1">
        <f>(Table2[[#This Row],[Close Price]]/Table2[[#This Row],[Current Month Low]])-1</f>
        <v>2.6256224535989192E-2</v>
      </c>
      <c r="AH663" s="1">
        <f>(Table2[[#This Row],[Current Month High]]/Table2[[#This Row],[Close Price]])-1</f>
        <v>6.3520070577856247E-2</v>
      </c>
      <c r="AI663">
        <v>46.007940008822203</v>
      </c>
      <c r="AJ663">
        <v>8.0381254964257298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-0.02</v>
      </c>
      <c r="AM663" t="s">
        <v>3181</v>
      </c>
      <c r="AN663">
        <v>4.68</v>
      </c>
      <c r="AO663" t="s">
        <v>3180</v>
      </c>
      <c r="AP663">
        <v>-1.04506668032E-4</v>
      </c>
      <c r="AQ663">
        <f>(Table2[[#This Row],[Sharpe Ratio]]-AVERAGE(Table2[Sharpe Ratio]))/_xlfn.STDEV.P(Table2[Sharpe Ratio])</f>
        <v>-0.68080892408938376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718</v>
      </c>
      <c r="AT663">
        <f>_xlfn.RANK.AVG(Table2[[#This Row],[6M Return vs Nifty Z-Score]],Table2[6M Return vs Nifty Z-Score])</f>
        <v>522</v>
      </c>
      <c r="AU663">
        <f>_xlfn.RANK.AVG(Table2[[#This Row],[Sharpe Ratio Z-Score]],Table2[Sharpe Ratio Z-Score])</f>
        <v>563</v>
      </c>
      <c r="AV663">
        <f>(Table2[[#This Row],[Rank 1Y]]+Table2[[#This Row],[Rank 6M]]+Table2[[#This Row],[Rank Sharpe]])/3</f>
        <v>601</v>
      </c>
    </row>
    <row r="664" spans="1:48" x14ac:dyDescent="0.3">
      <c r="A664" t="s">
        <v>457</v>
      </c>
      <c r="B664" t="s">
        <v>458</v>
      </c>
      <c r="C664" t="s">
        <v>3129</v>
      </c>
      <c r="D664" t="s">
        <v>24</v>
      </c>
      <c r="E664">
        <v>48481.180226495999</v>
      </c>
      <c r="F664">
        <v>66.239999999999995</v>
      </c>
      <c r="G664">
        <v>-45.4744140019382</v>
      </c>
      <c r="H664">
        <f>(Table2[[#This Row],[1Y Return vs Nifty]]-AVERAGE(Table2[1Y Return vs Nifty]))/_xlfn.STDEV.P(Table2[1Y Return vs Nifty])</f>
        <v>-1.209015559551242</v>
      </c>
      <c r="I664">
        <v>-4.4175242436552598</v>
      </c>
      <c r="J664">
        <f>(Table2[[#This Row],[1M Return vs Nifty]]-AVERAGE(Table2[1M Return vs Nifty]))/_xlfn.STDEV.P(Table2[1M Return vs Nifty])</f>
        <v>-0.37141796204521277</v>
      </c>
      <c r="K664">
        <v>-22.430711557946399</v>
      </c>
      <c r="L664">
        <f>(Table2[[#This Row],[6M Return vs Nifty]]-AVERAGE(Table2[6M Return vs Nifty]))/_xlfn.STDEV.P(Table2[6M Return vs Nifty])</f>
        <v>-0.95573891557576707</v>
      </c>
      <c r="M664">
        <v>2.51728304210011</v>
      </c>
      <c r="N664">
        <f>(Table2[[#This Row],[1W Return vs Nifty]]-AVERAGE(Table2[1W Return vs Nifty]))/_xlfn.STDEV.P(Table2[1W Return vs Nifty])</f>
        <v>0.26587307019595702</v>
      </c>
      <c r="O664">
        <v>67.81</v>
      </c>
      <c r="P664">
        <v>70.285216883924605</v>
      </c>
      <c r="Q664">
        <v>75.4157714596044</v>
      </c>
      <c r="R664">
        <v>42.5911293315351</v>
      </c>
      <c r="S664" s="1">
        <f>(Table2[[#This Row],[Close Price]]-Table2[[#This Row],[20D EMA]])/Table2[[#This Row],[20D EMA]]</f>
        <v>-2.3152927296858979E-2</v>
      </c>
      <c r="T664" s="1">
        <f>(Table2[[#This Row],[Close Price]]-Table2[[#This Row],[50D EMA]])/Table2[[#This Row],[50D EMA]]</f>
        <v>-5.7554306058488068E-2</v>
      </c>
      <c r="U664" s="1">
        <f>(Table2[[#This Row],[Close Price]]-Table2[[#This Row],[200D EMA]])/Table2[[#This Row],[200D EMA]]</f>
        <v>-0.12166913209287135</v>
      </c>
      <c r="V664">
        <v>1.23457936798066</v>
      </c>
      <c r="W664">
        <v>66</v>
      </c>
      <c r="X664">
        <v>67.19</v>
      </c>
      <c r="Y664">
        <v>65.52</v>
      </c>
      <c r="Z664">
        <v>67.19</v>
      </c>
      <c r="AA664">
        <v>65.31</v>
      </c>
      <c r="AB664">
        <v>68.12</v>
      </c>
      <c r="AC664" s="1">
        <f>(Table2[[#This Row],[Close Price]]/Table2[[#This Row],[Day Low]])-1</f>
        <v>3.6363636363636598E-3</v>
      </c>
      <c r="AD664" s="1">
        <f>(Table2[[#This Row],[Day High]]/Table2[[#This Row],[Close Price]])-1</f>
        <v>1.4341787439613674E-2</v>
      </c>
      <c r="AE664" s="1">
        <f>(Table2[[#This Row],[Close Price]]/Table2[[#This Row],[Current Week Low]])-1</f>
        <v>1.098901098901095E-2</v>
      </c>
      <c r="AF664" s="1">
        <f>(Table2[[#This Row],[Current Week High]]/Table2[[#This Row],[Close Price]])-1</f>
        <v>1.4341787439613674E-2</v>
      </c>
      <c r="AG664" s="1">
        <f>(Table2[[#This Row],[Close Price]]/Table2[[#This Row],[Current Month Low]])-1</f>
        <v>1.42397795130913E-2</v>
      </c>
      <c r="AH664" s="1">
        <f>(Table2[[#This Row],[Current Month High]]/Table2[[#This Row],[Close Price]])-1</f>
        <v>2.8381642512077532E-2</v>
      </c>
      <c r="AI664">
        <v>39.568236714975797</v>
      </c>
      <c r="AJ664">
        <v>11.703204047217501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-0.11</v>
      </c>
      <c r="AM664" t="s">
        <v>3181</v>
      </c>
      <c r="AN664">
        <v>1.1299999999999999</v>
      </c>
      <c r="AO664" t="s">
        <v>3180</v>
      </c>
      <c r="AP664">
        <v>2.370855768565E-2</v>
      </c>
      <c r="AQ664">
        <f>(Table2[[#This Row],[Sharpe Ratio]]-AVERAGE(Table2[Sharpe Ratio]))/_xlfn.STDEV.P(Table2[Sharpe Ratio])</f>
        <v>-0.39993618683222576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702</v>
      </c>
      <c r="AT664">
        <f>_xlfn.RANK.AVG(Table2[[#This Row],[6M Return vs Nifty Z-Score]],Table2[6M Return vs Nifty Z-Score])</f>
        <v>664</v>
      </c>
      <c r="AU664">
        <f>_xlfn.RANK.AVG(Table2[[#This Row],[Sharpe Ratio Z-Score]],Table2[Sharpe Ratio Z-Score])</f>
        <v>445</v>
      </c>
      <c r="AV664">
        <f>(Table2[[#This Row],[Rank 1Y]]+Table2[[#This Row],[Rank 6M]]+Table2[[#This Row],[Rank Sharpe]])/3</f>
        <v>603.66666666666663</v>
      </c>
    </row>
    <row r="665" spans="1:48" x14ac:dyDescent="0.3">
      <c r="A665" t="s">
        <v>363</v>
      </c>
      <c r="B665" t="s">
        <v>364</v>
      </c>
      <c r="C665" t="s">
        <v>3141</v>
      </c>
      <c r="D665" t="s">
        <v>120</v>
      </c>
      <c r="E665">
        <v>64932</v>
      </c>
      <c r="F665">
        <v>811.65</v>
      </c>
      <c r="G665">
        <v>-2.4563018891576598</v>
      </c>
      <c r="H665">
        <f>(Table2[[#This Row],[1Y Return vs Nifty]]-AVERAGE(Table2[1Y Return vs Nifty]))/_xlfn.STDEV.P(Table2[1Y Return vs Nifty])</f>
        <v>-0.38762693389729169</v>
      </c>
      <c r="I665">
        <v>-1.7102741205558001</v>
      </c>
      <c r="J665">
        <f>(Table2[[#This Row],[1M Return vs Nifty]]-AVERAGE(Table2[1M Return vs Nifty]))/_xlfn.STDEV.P(Table2[1M Return vs Nifty])</f>
        <v>-7.195296553993083E-2</v>
      </c>
      <c r="K665">
        <v>-26.316999923492801</v>
      </c>
      <c r="L665">
        <f>(Table2[[#This Row],[6M Return vs Nifty]]-AVERAGE(Table2[6M Return vs Nifty]))/_xlfn.STDEV.P(Table2[6M Return vs Nifty])</f>
        <v>-1.0865649986603267</v>
      </c>
      <c r="M665">
        <v>6.0836203805367299</v>
      </c>
      <c r="N665">
        <f>(Table2[[#This Row],[1W Return vs Nifty]]-AVERAGE(Table2[1W Return vs Nifty]))/_xlfn.STDEV.P(Table2[1W Return vs Nifty])</f>
        <v>0.99306128489291046</v>
      </c>
      <c r="O665">
        <v>842.22</v>
      </c>
      <c r="P665">
        <v>874.37720619336096</v>
      </c>
      <c r="Q665">
        <v>905.94935066252503</v>
      </c>
      <c r="R665">
        <v>36.950002651097201</v>
      </c>
      <c r="S665" s="1">
        <f>(Table2[[#This Row],[Close Price]]-Table2[[#This Row],[20D EMA]])/Table2[[#This Row],[20D EMA]]</f>
        <v>-3.6296929543349774E-2</v>
      </c>
      <c r="T665" s="1">
        <f>(Table2[[#This Row],[Close Price]]-Table2[[#This Row],[50D EMA]])/Table2[[#This Row],[50D EMA]]</f>
        <v>-7.1739297123774068E-2</v>
      </c>
      <c r="U665" s="1">
        <f>(Table2[[#This Row],[Close Price]]-Table2[[#This Row],[200D EMA]])/Table2[[#This Row],[200D EMA]]</f>
        <v>-0.10408898752845674</v>
      </c>
      <c r="V665">
        <v>1.0461140755969101</v>
      </c>
      <c r="W665">
        <v>810</v>
      </c>
      <c r="X665">
        <v>843.8</v>
      </c>
      <c r="Y665">
        <v>810</v>
      </c>
      <c r="Z665">
        <v>843.8</v>
      </c>
      <c r="AA665">
        <v>792.1</v>
      </c>
      <c r="AB665">
        <v>863.3</v>
      </c>
      <c r="AC665" s="1">
        <f>(Table2[[#This Row],[Close Price]]/Table2[[#This Row],[Day Low]])-1</f>
        <v>2.0370370370370594E-3</v>
      </c>
      <c r="AD665" s="1">
        <f>(Table2[[#This Row],[Day High]]/Table2[[#This Row],[Close Price]])-1</f>
        <v>3.9610669623606265E-2</v>
      </c>
      <c r="AE665" s="1">
        <f>(Table2[[#This Row],[Close Price]]/Table2[[#This Row],[Current Week Low]])-1</f>
        <v>2.0370370370370594E-3</v>
      </c>
      <c r="AF665" s="1">
        <f>(Table2[[#This Row],[Current Week High]]/Table2[[#This Row],[Close Price]])-1</f>
        <v>3.9610669623606265E-2</v>
      </c>
      <c r="AG665" s="1">
        <f>(Table2[[#This Row],[Close Price]]/Table2[[#This Row],[Current Month Low]])-1</f>
        <v>2.4681227117788085E-2</v>
      </c>
      <c r="AH665" s="1">
        <f>(Table2[[#This Row],[Current Month High]]/Table2[[#This Row],[Close Price]])-1</f>
        <v>6.3635803609930264E-2</v>
      </c>
      <c r="AI665">
        <v>40.319103061664499</v>
      </c>
      <c r="AJ665">
        <v>21.313803153725399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-0.13</v>
      </c>
      <c r="AM665" t="s">
        <v>3181</v>
      </c>
      <c r="AN665">
        <v>-0.06</v>
      </c>
      <c r="AO665" t="s">
        <v>3181</v>
      </c>
      <c r="AP665">
        <v>-6.0442542487342002E-2</v>
      </c>
      <c r="AQ665">
        <f>(Table2[[#This Row],[Sharpe Ratio]]-AVERAGE(Table2[Sharpe Ratio]))/_xlfn.STDEV.P(Table2[Sharpe Ratio])</f>
        <v>-1.392490084883359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447</v>
      </c>
      <c r="AT665">
        <f>_xlfn.RANK.AVG(Table2[[#This Row],[6M Return vs Nifty Z-Score]],Table2[6M Return vs Nifty Z-Score])</f>
        <v>685</v>
      </c>
      <c r="AU665">
        <f>_xlfn.RANK.AVG(Table2[[#This Row],[Sharpe Ratio Z-Score]],Table2[Sharpe Ratio Z-Score])</f>
        <v>680</v>
      </c>
      <c r="AV665">
        <f>(Table2[[#This Row],[Rank 1Y]]+Table2[[#This Row],[Rank 6M]]+Table2[[#This Row],[Rank Sharpe]])/3</f>
        <v>604</v>
      </c>
    </row>
    <row r="666" spans="1:48" x14ac:dyDescent="0.3">
      <c r="A666" t="s">
        <v>2020</v>
      </c>
      <c r="B666" t="s">
        <v>2021</v>
      </c>
      <c r="C666" t="s">
        <v>3141</v>
      </c>
      <c r="D666" t="s">
        <v>1486</v>
      </c>
      <c r="E666">
        <v>3250.7411175799998</v>
      </c>
      <c r="F666">
        <v>121.4</v>
      </c>
      <c r="G666">
        <v>-36.795890061692603</v>
      </c>
      <c r="H666">
        <f>(Table2[[#This Row],[1Y Return vs Nifty]]-AVERAGE(Table2[1Y Return vs Nifty]))/_xlfn.STDEV.P(Table2[1Y Return vs Nifty])</f>
        <v>-1.0433076634609948</v>
      </c>
      <c r="I666">
        <v>0.30383192374039703</v>
      </c>
      <c r="J666">
        <f>(Table2[[#This Row],[1M Return vs Nifty]]-AVERAGE(Table2[1M Return vs Nifty]))/_xlfn.STDEV.P(Table2[1M Return vs Nifty])</f>
        <v>0.1508392524269456</v>
      </c>
      <c r="K666">
        <v>-3.90421768134838</v>
      </c>
      <c r="L666">
        <f>(Table2[[#This Row],[6M Return vs Nifty]]-AVERAGE(Table2[6M Return vs Nifty]))/_xlfn.STDEV.P(Table2[6M Return vs Nifty])</f>
        <v>-0.33207221892686151</v>
      </c>
      <c r="M666">
        <v>6.2047772241669996</v>
      </c>
      <c r="N666">
        <f>(Table2[[#This Row],[1W Return vs Nifty]]-AVERAGE(Table2[1W Return vs Nifty]))/_xlfn.STDEV.P(Table2[1W Return vs Nifty])</f>
        <v>1.0177655740436491</v>
      </c>
      <c r="O666">
        <v>119.24</v>
      </c>
      <c r="P666">
        <v>122.769296428099</v>
      </c>
      <c r="Q666">
        <v>132.49478919929101</v>
      </c>
      <c r="R666">
        <v>64.320854762653596</v>
      </c>
      <c r="S666" s="1">
        <f>(Table2[[#This Row],[Close Price]]-Table2[[#This Row],[20D EMA]])/Table2[[#This Row],[20D EMA]]</f>
        <v>1.8114726601811564E-2</v>
      </c>
      <c r="T666" s="1">
        <f>(Table2[[#This Row],[Close Price]]-Table2[[#This Row],[50D EMA]])/Table2[[#This Row],[50D EMA]]</f>
        <v>-1.1153411055841089E-2</v>
      </c>
      <c r="U666" s="1">
        <f>(Table2[[#This Row],[Close Price]]-Table2[[#This Row],[200D EMA]])/Table2[[#This Row],[200D EMA]]</f>
        <v>-8.3737551237602709E-2</v>
      </c>
      <c r="V666">
        <v>0.63610784450549096</v>
      </c>
      <c r="W666">
        <v>120.01</v>
      </c>
      <c r="X666">
        <v>124.8</v>
      </c>
      <c r="Y666">
        <v>117.55</v>
      </c>
      <c r="Z666">
        <v>124.8</v>
      </c>
      <c r="AA666">
        <v>112.28</v>
      </c>
      <c r="AB666">
        <v>124.8</v>
      </c>
      <c r="AC666" s="1">
        <f>(Table2[[#This Row],[Close Price]]/Table2[[#This Row],[Day Low]])-1</f>
        <v>1.1582368135988563E-2</v>
      </c>
      <c r="AD666" s="1">
        <f>(Table2[[#This Row],[Day High]]/Table2[[#This Row],[Close Price]])-1</f>
        <v>2.8006589785831926E-2</v>
      </c>
      <c r="AE666" s="1">
        <f>(Table2[[#This Row],[Close Price]]/Table2[[#This Row],[Current Week Low]])-1</f>
        <v>3.2752020416843886E-2</v>
      </c>
      <c r="AF666" s="1">
        <f>(Table2[[#This Row],[Current Week High]]/Table2[[#This Row],[Close Price]])-1</f>
        <v>2.8006589785831926E-2</v>
      </c>
      <c r="AG666" s="1">
        <f>(Table2[[#This Row],[Close Price]]/Table2[[#This Row],[Current Month Low]])-1</f>
        <v>8.1225507659422824E-2</v>
      </c>
      <c r="AH666" s="1">
        <f>(Table2[[#This Row],[Current Month High]]/Table2[[#This Row],[Close Price]])-1</f>
        <v>2.8006589785831926E-2</v>
      </c>
      <c r="AI666">
        <v>31.630971993410199</v>
      </c>
      <c r="AJ666">
        <v>16.227860220200998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-0.05</v>
      </c>
      <c r="AM666" t="s">
        <v>3181</v>
      </c>
      <c r="AN666">
        <v>8.51</v>
      </c>
      <c r="AO666" t="s">
        <v>3180</v>
      </c>
      <c r="AP666">
        <v>-0.112311680725274</v>
      </c>
      <c r="AQ666">
        <f>(Table2[[#This Row],[Sharpe Ratio]]-AVERAGE(Table2[Sharpe Ratio]))/_xlfn.STDEV.P(Table2[Sharpe Ratio])</f>
        <v>-2.0042814368773021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674</v>
      </c>
      <c r="AT666">
        <f>_xlfn.RANK.AVG(Table2[[#This Row],[6M Return vs Nifty Z-Score]],Table2[6M Return vs Nifty Z-Score])</f>
        <v>418</v>
      </c>
      <c r="AU666">
        <f>_xlfn.RANK.AVG(Table2[[#This Row],[Sharpe Ratio Z-Score]],Table2[Sharpe Ratio Z-Score])</f>
        <v>723</v>
      </c>
      <c r="AV666">
        <f>(Table2[[#This Row],[Rank 1Y]]+Table2[[#This Row],[Rank 6M]]+Table2[[#This Row],[Rank Sharpe]])/3</f>
        <v>605</v>
      </c>
    </row>
    <row r="667" spans="1:48" x14ac:dyDescent="0.3">
      <c r="A667" t="s">
        <v>439</v>
      </c>
      <c r="B667" t="s">
        <v>440</v>
      </c>
      <c r="C667" t="s">
        <v>3131</v>
      </c>
      <c r="D667" t="s">
        <v>205</v>
      </c>
      <c r="E667">
        <v>50797.481159039999</v>
      </c>
      <c r="F667">
        <v>15648.9</v>
      </c>
      <c r="G667">
        <v>-34.670186214423403</v>
      </c>
      <c r="H667">
        <f>(Table2[[#This Row],[1Y Return vs Nifty]]-AVERAGE(Table2[1Y Return vs Nifty]))/_xlfn.STDEV.P(Table2[1Y Return vs Nifty])</f>
        <v>-1.0027194350171664</v>
      </c>
      <c r="I667">
        <v>-2.8215220320429801</v>
      </c>
      <c r="J667">
        <f>(Table2[[#This Row],[1M Return vs Nifty]]-AVERAGE(Table2[1M Return vs Nifty]))/_xlfn.STDEV.P(Table2[1M Return vs Nifty])</f>
        <v>-0.19487468935502453</v>
      </c>
      <c r="K667">
        <v>-8.7135305861124106</v>
      </c>
      <c r="L667">
        <f>(Table2[[#This Row],[6M Return vs Nifty]]-AVERAGE(Table2[6M Return vs Nifty]))/_xlfn.STDEV.P(Table2[6M Return vs Nifty])</f>
        <v>-0.49397054207660096</v>
      </c>
      <c r="M667">
        <v>-2.8736464719429202</v>
      </c>
      <c r="N667">
        <f>(Table2[[#This Row],[1W Return vs Nifty]]-AVERAGE(Table2[1W Return vs Nifty]))/_xlfn.STDEV.P(Table2[1W Return vs Nifty])</f>
        <v>-0.83335564454827915</v>
      </c>
      <c r="O667">
        <v>16002.44</v>
      </c>
      <c r="P667">
        <v>16282.5345898906</v>
      </c>
      <c r="Q667">
        <v>16415.615440840498</v>
      </c>
      <c r="R667">
        <v>39.439389088635799</v>
      </c>
      <c r="S667" s="1">
        <f>(Table2[[#This Row],[Close Price]]-Table2[[#This Row],[20D EMA]])/Table2[[#This Row],[20D EMA]]</f>
        <v>-2.2092880835672613E-2</v>
      </c>
      <c r="T667" s="1">
        <f>(Table2[[#This Row],[Close Price]]-Table2[[#This Row],[50D EMA]])/Table2[[#This Row],[50D EMA]]</f>
        <v>-3.8914985034578541E-2</v>
      </c>
      <c r="U667" s="1">
        <f>(Table2[[#This Row],[Close Price]]-Table2[[#This Row],[200D EMA]])/Table2[[#This Row],[200D EMA]]</f>
        <v>-4.670646943476655E-2</v>
      </c>
      <c r="V667">
        <v>1.48294513481363</v>
      </c>
      <c r="W667">
        <v>15401</v>
      </c>
      <c r="X667">
        <v>15839.7</v>
      </c>
      <c r="Y667">
        <v>15374.6</v>
      </c>
      <c r="Z667">
        <v>15839.7</v>
      </c>
      <c r="AA667">
        <v>15372.75</v>
      </c>
      <c r="AB667">
        <v>16406.95</v>
      </c>
      <c r="AC667" s="1">
        <f>(Table2[[#This Row],[Close Price]]/Table2[[#This Row],[Day Low]])-1</f>
        <v>1.6096357379390858E-2</v>
      </c>
      <c r="AD667" s="1">
        <f>(Table2[[#This Row],[Day High]]/Table2[[#This Row],[Close Price]])-1</f>
        <v>1.2192550275099245E-2</v>
      </c>
      <c r="AE667" s="1">
        <f>(Table2[[#This Row],[Close Price]]/Table2[[#This Row],[Current Week Low]])-1</f>
        <v>1.7841114565582128E-2</v>
      </c>
      <c r="AF667" s="1">
        <f>(Table2[[#This Row],[Current Week High]]/Table2[[#This Row],[Close Price]])-1</f>
        <v>1.2192550275099245E-2</v>
      </c>
      <c r="AG667" s="1">
        <f>(Table2[[#This Row],[Close Price]]/Table2[[#This Row],[Current Month Low]])-1</f>
        <v>1.7963604429916513E-2</v>
      </c>
      <c r="AH667" s="1">
        <f>(Table2[[#This Row],[Current Month High]]/Table2[[#This Row],[Close Price]])-1</f>
        <v>4.8441104486577347E-2</v>
      </c>
      <c r="AI667">
        <v>23.011841087872</v>
      </c>
      <c r="AJ667">
        <v>1.9777913902537501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0.03</v>
      </c>
      <c r="AM667" t="s">
        <v>3180</v>
      </c>
      <c r="AN667">
        <v>-1.74</v>
      </c>
      <c r="AO667" t="s">
        <v>3181</v>
      </c>
      <c r="AP667">
        <v>-6.0150320198485999E-2</v>
      </c>
      <c r="AQ667">
        <f>(Table2[[#This Row],[Sharpe Ratio]]-AVERAGE(Table2[Sharpe Ratio]))/_xlfn.STDEV.P(Table2[Sharpe Ratio])</f>
        <v>-1.3890433519077332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658</v>
      </c>
      <c r="AT667">
        <f>_xlfn.RANK.AVG(Table2[[#This Row],[6M Return vs Nifty Z-Score]],Table2[6M Return vs Nifty Z-Score])</f>
        <v>480</v>
      </c>
      <c r="AU667">
        <f>_xlfn.RANK.AVG(Table2[[#This Row],[Sharpe Ratio Z-Score]],Table2[Sharpe Ratio Z-Score])</f>
        <v>679</v>
      </c>
      <c r="AV667">
        <f>(Table2[[#This Row],[Rank 1Y]]+Table2[[#This Row],[Rank 6M]]+Table2[[#This Row],[Rank Sharpe]])/3</f>
        <v>605.66666666666663</v>
      </c>
    </row>
    <row r="668" spans="1:48" x14ac:dyDescent="0.3">
      <c r="A668" t="s">
        <v>519</v>
      </c>
      <c r="B668" t="s">
        <v>520</v>
      </c>
      <c r="C668" t="s">
        <v>3143</v>
      </c>
      <c r="D668" t="s">
        <v>407</v>
      </c>
      <c r="E668">
        <v>39613.318253775004</v>
      </c>
      <c r="F668">
        <v>527.75</v>
      </c>
      <c r="G668">
        <v>-27.357198182927299</v>
      </c>
      <c r="H668">
        <f>(Table2[[#This Row],[1Y Return vs Nifty]]-AVERAGE(Table2[1Y Return vs Nifty]))/_xlfn.STDEV.P(Table2[1Y Return vs Nifty])</f>
        <v>-0.86308510674012962</v>
      </c>
      <c r="I668">
        <v>-7.4750945041273802</v>
      </c>
      <c r="J668">
        <f>(Table2[[#This Row],[1M Return vs Nifty]]-AVERAGE(Table2[1M Return vs Nifty]))/_xlfn.STDEV.P(Table2[1M Return vs Nifty])</f>
        <v>-0.70963394717134898</v>
      </c>
      <c r="K668">
        <v>-9.4783442767750294</v>
      </c>
      <c r="L668">
        <f>(Table2[[#This Row],[6M Return vs Nifty]]-AVERAGE(Table2[6M Return vs Nifty]))/_xlfn.STDEV.P(Table2[6M Return vs Nifty])</f>
        <v>-0.5197168506433788</v>
      </c>
      <c r="M668">
        <v>-5.7425919516994499</v>
      </c>
      <c r="N668">
        <f>(Table2[[#This Row],[1W Return vs Nifty]]-AVERAGE(Table2[1W Return vs Nifty]))/_xlfn.STDEV.P(Table2[1W Return vs Nifty])</f>
        <v>-1.418343306540345</v>
      </c>
      <c r="O668">
        <v>551.53</v>
      </c>
      <c r="P668">
        <v>563.37344551153501</v>
      </c>
      <c r="Q668">
        <v>560.81663529049297</v>
      </c>
      <c r="R668">
        <v>36.862508623398803</v>
      </c>
      <c r="S668" s="1">
        <f>(Table2[[#This Row],[Close Price]]-Table2[[#This Row],[20D EMA]])/Table2[[#This Row],[20D EMA]]</f>
        <v>-4.3116421590847234E-2</v>
      </c>
      <c r="T668" s="1">
        <f>(Table2[[#This Row],[Close Price]]-Table2[[#This Row],[50D EMA]])/Table2[[#This Row],[50D EMA]]</f>
        <v>-6.3232383058433705E-2</v>
      </c>
      <c r="U668" s="1">
        <f>(Table2[[#This Row],[Close Price]]-Table2[[#This Row],[200D EMA]])/Table2[[#This Row],[200D EMA]]</f>
        <v>-5.8961580683791669E-2</v>
      </c>
      <c r="V668">
        <v>1.1555524058287701</v>
      </c>
      <c r="W668">
        <v>524</v>
      </c>
      <c r="X668">
        <v>552.79999999999995</v>
      </c>
      <c r="Y668">
        <v>510</v>
      </c>
      <c r="Z668">
        <v>553.20000000000005</v>
      </c>
      <c r="AA668">
        <v>510</v>
      </c>
      <c r="AB668">
        <v>575.45000000000005</v>
      </c>
      <c r="AC668" s="1">
        <f>(Table2[[#This Row],[Close Price]]/Table2[[#This Row],[Day Low]])-1</f>
        <v>7.1564885496182562E-3</v>
      </c>
      <c r="AD668" s="1">
        <f>(Table2[[#This Row],[Day High]]/Table2[[#This Row],[Close Price]])-1</f>
        <v>4.7465656087162467E-2</v>
      </c>
      <c r="AE668" s="1">
        <f>(Table2[[#This Row],[Close Price]]/Table2[[#This Row],[Current Week Low]])-1</f>
        <v>3.4803921568627549E-2</v>
      </c>
      <c r="AF668" s="1">
        <f>(Table2[[#This Row],[Current Week High]]/Table2[[#This Row],[Close Price]])-1</f>
        <v>4.8223590715300801E-2</v>
      </c>
      <c r="AG668" s="1">
        <f>(Table2[[#This Row],[Close Price]]/Table2[[#This Row],[Current Month Low]])-1</f>
        <v>3.4803921568627549E-2</v>
      </c>
      <c r="AH668" s="1">
        <f>(Table2[[#This Row],[Current Month High]]/Table2[[#This Row],[Close Price]])-1</f>
        <v>9.0383704405495147E-2</v>
      </c>
      <c r="AI668">
        <v>18.427285646612901</v>
      </c>
      <c r="AJ668">
        <v>17.853952657436299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0.01</v>
      </c>
      <c r="AM668" t="s">
        <v>3180</v>
      </c>
      <c r="AN668">
        <v>1.1100000000000001</v>
      </c>
      <c r="AO668" t="s">
        <v>3180</v>
      </c>
      <c r="AP668">
        <v>-0.110219066138802</v>
      </c>
      <c r="AQ668">
        <f>(Table2[[#This Row],[Sharpe Ratio]]-AVERAGE(Table2[Sharpe Ratio]))/_xlfn.STDEV.P(Table2[Sharpe Ratio])</f>
        <v>-1.979599254937296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618</v>
      </c>
      <c r="AT668">
        <f>_xlfn.RANK.AVG(Table2[[#This Row],[6M Return vs Nifty Z-Score]],Table2[6M Return vs Nifty Z-Score])</f>
        <v>492</v>
      </c>
      <c r="AU668">
        <f>_xlfn.RANK.AVG(Table2[[#This Row],[Sharpe Ratio Z-Score]],Table2[Sharpe Ratio Z-Score])</f>
        <v>720</v>
      </c>
      <c r="AV668">
        <f>(Table2[[#This Row],[Rank 1Y]]+Table2[[#This Row],[Rank 6M]]+Table2[[#This Row],[Rank Sharpe]])/3</f>
        <v>610</v>
      </c>
    </row>
    <row r="669" spans="1:48" x14ac:dyDescent="0.3">
      <c r="A669" t="s">
        <v>1495</v>
      </c>
      <c r="B669" t="s">
        <v>1496</v>
      </c>
      <c r="C669" t="s">
        <v>3133</v>
      </c>
      <c r="D669" t="s">
        <v>51</v>
      </c>
      <c r="E669">
        <v>6664.6998527559999</v>
      </c>
      <c r="F669">
        <v>205.37</v>
      </c>
      <c r="G669">
        <v>-42.841407386176698</v>
      </c>
      <c r="H669">
        <f>(Table2[[#This Row],[1Y Return vs Nifty]]-AVERAGE(Table2[1Y Return vs Nifty]))/_xlfn.STDEV.P(Table2[1Y Return vs Nifty])</f>
        <v>-1.1587408826944776</v>
      </c>
      <c r="I669">
        <v>1.1192834016565101</v>
      </c>
      <c r="J669">
        <f>(Table2[[#This Row],[1M Return vs Nifty]]-AVERAGE(Table2[1M Return vs Nifty]))/_xlfn.STDEV.P(Table2[1M Return vs Nifty])</f>
        <v>0.24104117795305788</v>
      </c>
      <c r="K669">
        <v>-12.568151251842099</v>
      </c>
      <c r="L669">
        <f>(Table2[[#This Row],[6M Return vs Nifty]]-AVERAGE(Table2[6M Return vs Nifty]))/_xlfn.STDEV.P(Table2[6M Return vs Nifty])</f>
        <v>-0.62373057942867016</v>
      </c>
      <c r="M669">
        <v>1.5803016639997201</v>
      </c>
      <c r="N669">
        <f>(Table2[[#This Row],[1W Return vs Nifty]]-AVERAGE(Table2[1W Return vs Nifty]))/_xlfn.STDEV.P(Table2[1W Return vs Nifty])</f>
        <v>7.481940620246523E-2</v>
      </c>
      <c r="O669">
        <v>210.38</v>
      </c>
      <c r="P669">
        <v>214.39220372934199</v>
      </c>
      <c r="Q669">
        <v>241.86604125678301</v>
      </c>
      <c r="R669">
        <v>38.808834493053901</v>
      </c>
      <c r="S669" s="1">
        <f>(Table2[[#This Row],[Close Price]]-Table2[[#This Row],[20D EMA]])/Table2[[#This Row],[20D EMA]]</f>
        <v>-2.3814050765281827E-2</v>
      </c>
      <c r="T669" s="1">
        <f>(Table2[[#This Row],[Close Price]]-Table2[[#This Row],[50D EMA]])/Table2[[#This Row],[50D EMA]]</f>
        <v>-4.2082704372645954E-2</v>
      </c>
      <c r="U669" s="1">
        <f>(Table2[[#This Row],[Close Price]]-Table2[[#This Row],[200D EMA]])/Table2[[#This Row],[200D EMA]]</f>
        <v>-0.15089361477594154</v>
      </c>
      <c r="V669">
        <v>0.741790121496542</v>
      </c>
      <c r="W669">
        <v>0</v>
      </c>
      <c r="X669">
        <v>0</v>
      </c>
      <c r="Y669">
        <v>203.2</v>
      </c>
      <c r="Z669">
        <v>209.22</v>
      </c>
      <c r="AA669">
        <v>202.3</v>
      </c>
      <c r="AB669">
        <v>218.58</v>
      </c>
      <c r="AC669" s="1" t="e">
        <f>(Table2[[#This Row],[Close Price]]/Table2[[#This Row],[Day Low]])-1</f>
        <v>#DIV/0!</v>
      </c>
      <c r="AD669" s="1">
        <f>(Table2[[#This Row],[Day High]]/Table2[[#This Row],[Close Price]])-1</f>
        <v>-1</v>
      </c>
      <c r="AE669" s="1">
        <f>(Table2[[#This Row],[Close Price]]/Table2[[#This Row],[Current Week Low]])-1</f>
        <v>1.0679133858267686E-2</v>
      </c>
      <c r="AF669" s="1">
        <f>(Table2[[#This Row],[Current Week High]]/Table2[[#This Row],[Close Price]])-1</f>
        <v>1.8746652383502926E-2</v>
      </c>
      <c r="AG669" s="1">
        <f>(Table2[[#This Row],[Close Price]]/Table2[[#This Row],[Current Month Low]])-1</f>
        <v>1.5175481957488746E-2</v>
      </c>
      <c r="AH669" s="1">
        <f>(Table2[[#This Row],[Current Month High]]/Table2[[#This Row],[Close Price]])-1</f>
        <v>6.4322929347032209E-2</v>
      </c>
      <c r="AI669">
        <v>130.218629790134</v>
      </c>
      <c r="AJ669">
        <v>4.7271800101988699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</v>
      </c>
      <c r="AM669" t="s">
        <v>3181</v>
      </c>
      <c r="AN669">
        <v>-0.06</v>
      </c>
      <c r="AO669" t="s">
        <v>3181</v>
      </c>
      <c r="AP669">
        <v>-2.1358881367933E-2</v>
      </c>
      <c r="AQ669">
        <f>(Table2[[#This Row],[Sharpe Ratio]]-AVERAGE(Table2[Sharpe Ratio]))/_xlfn.STDEV.P(Table2[Sharpe Ratio])</f>
        <v>-0.93150217011537972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693</v>
      </c>
      <c r="AT669">
        <f>_xlfn.RANK.AVG(Table2[[#This Row],[6M Return vs Nifty Z-Score]],Table2[6M Return vs Nifty Z-Score])</f>
        <v>535</v>
      </c>
      <c r="AU669">
        <f>_xlfn.RANK.AVG(Table2[[#This Row],[Sharpe Ratio Z-Score]],Table2[Sharpe Ratio Z-Score])</f>
        <v>603</v>
      </c>
      <c r="AV669">
        <f>(Table2[[#This Row],[Rank 1Y]]+Table2[[#This Row],[Rank 6M]]+Table2[[#This Row],[Rank Sharpe]])/3</f>
        <v>610.33333333333337</v>
      </c>
    </row>
    <row r="670" spans="1:48" x14ac:dyDescent="0.3">
      <c r="A670" t="s">
        <v>52</v>
      </c>
      <c r="B670" t="s">
        <v>53</v>
      </c>
      <c r="C670" t="s">
        <v>3129</v>
      </c>
      <c r="D670" t="s">
        <v>54</v>
      </c>
      <c r="E670">
        <v>410682.18038540002</v>
      </c>
      <c r="F670">
        <v>6638.2</v>
      </c>
      <c r="G670">
        <v>-33.2980547546019</v>
      </c>
      <c r="H670">
        <f>(Table2[[#This Row],[1Y Return vs Nifty]]-AVERAGE(Table2[1Y Return vs Nifty]))/_xlfn.STDEV.P(Table2[1Y Return vs Nifty])</f>
        <v>-0.97651993163020845</v>
      </c>
      <c r="I670">
        <v>-2.8096989645953601</v>
      </c>
      <c r="J670">
        <f>(Table2[[#This Row],[1M Return vs Nifty]]-AVERAGE(Table2[1M Return vs Nifty]))/_xlfn.STDEV.P(Table2[1M Return vs Nifty])</f>
        <v>-0.19356686972592069</v>
      </c>
      <c r="K670">
        <v>-9.4883120643594392</v>
      </c>
      <c r="L670">
        <f>(Table2[[#This Row],[6M Return vs Nifty]]-AVERAGE(Table2[6M Return vs Nifty]))/_xlfn.STDEV.P(Table2[6M Return vs Nifty])</f>
        <v>-0.52005240129840702</v>
      </c>
      <c r="M670">
        <v>0.46753100242645701</v>
      </c>
      <c r="N670">
        <f>(Table2[[#This Row],[1W Return vs Nifty]]-AVERAGE(Table2[1W Return vs Nifty]))/_xlfn.STDEV.P(Table2[1W Return vs Nifty])</f>
        <v>-0.15207828573358037</v>
      </c>
      <c r="O670">
        <v>6937.01</v>
      </c>
      <c r="P670">
        <v>7046.57648083814</v>
      </c>
      <c r="Q670">
        <v>7039.8062488150599</v>
      </c>
      <c r="R670">
        <v>28.0487986082268</v>
      </c>
      <c r="S670" s="1">
        <f>(Table2[[#This Row],[Close Price]]-Table2[[#This Row],[20D EMA]])/Table2[[#This Row],[20D EMA]]</f>
        <v>-4.3074754108758731E-2</v>
      </c>
      <c r="T670" s="1">
        <f>(Table2[[#This Row],[Close Price]]-Table2[[#This Row],[50D EMA]])/Table2[[#This Row],[50D EMA]]</f>
        <v>-5.7953884691189318E-2</v>
      </c>
      <c r="U670" s="1">
        <f>(Table2[[#This Row],[Close Price]]-Table2[[#This Row],[200D EMA]])/Table2[[#This Row],[200D EMA]]</f>
        <v>-5.704791220392727E-2</v>
      </c>
      <c r="V670">
        <v>0.62702221512949796</v>
      </c>
      <c r="W670">
        <v>6615</v>
      </c>
      <c r="X670">
        <v>6836.85</v>
      </c>
      <c r="Y670">
        <v>6615</v>
      </c>
      <c r="Z670">
        <v>6904.2</v>
      </c>
      <c r="AA670">
        <v>6615</v>
      </c>
      <c r="AB670">
        <v>7038.95</v>
      </c>
      <c r="AC670" s="1">
        <f>(Table2[[#This Row],[Close Price]]/Table2[[#This Row],[Day Low]])-1</f>
        <v>3.5071806500377445E-3</v>
      </c>
      <c r="AD670" s="1">
        <f>(Table2[[#This Row],[Day High]]/Table2[[#This Row],[Close Price]])-1</f>
        <v>2.9925280949655075E-2</v>
      </c>
      <c r="AE670" s="1">
        <f>(Table2[[#This Row],[Close Price]]/Table2[[#This Row],[Current Week Low]])-1</f>
        <v>3.5071806500377445E-3</v>
      </c>
      <c r="AF670" s="1">
        <f>(Table2[[#This Row],[Current Week High]]/Table2[[#This Row],[Close Price]])-1</f>
        <v>4.0071103612425052E-2</v>
      </c>
      <c r="AG670" s="1">
        <f>(Table2[[#This Row],[Close Price]]/Table2[[#This Row],[Current Month Low]])-1</f>
        <v>3.5071806500377445E-3</v>
      </c>
      <c r="AH670" s="1">
        <f>(Table2[[#This Row],[Current Month High]]/Table2[[#This Row],[Close Price]])-1</f>
        <v>6.0370281100298184E-2</v>
      </c>
      <c r="AI670">
        <v>17.953662137326301</v>
      </c>
      <c r="AJ670">
        <v>7.2788390057855601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-0.03</v>
      </c>
      <c r="AM670" t="s">
        <v>3181</v>
      </c>
      <c r="AN670">
        <v>-3.94</v>
      </c>
      <c r="AO670" t="s">
        <v>3181</v>
      </c>
      <c r="AP670">
        <v>-7.0998676712537998E-2</v>
      </c>
      <c r="AQ670">
        <f>(Table2[[#This Row],[Sharpe Ratio]]-AVERAGE(Table2[Sharpe Ratio]))/_xlfn.STDEV.P(Table2[Sharpe Ratio])</f>
        <v>-1.5169986433220519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648</v>
      </c>
      <c r="AT670">
        <f>_xlfn.RANK.AVG(Table2[[#This Row],[6M Return vs Nifty Z-Score]],Table2[6M Return vs Nifty Z-Score])</f>
        <v>494</v>
      </c>
      <c r="AU670">
        <f>_xlfn.RANK.AVG(Table2[[#This Row],[Sharpe Ratio Z-Score]],Table2[Sharpe Ratio Z-Score])</f>
        <v>693</v>
      </c>
      <c r="AV670">
        <f>(Table2[[#This Row],[Rank 1Y]]+Table2[[#This Row],[Rank 6M]]+Table2[[#This Row],[Rank Sharpe]])/3</f>
        <v>611.66666666666663</v>
      </c>
    </row>
    <row r="671" spans="1:48" x14ac:dyDescent="0.3">
      <c r="A671" t="s">
        <v>2248</v>
      </c>
      <c r="B671" t="s">
        <v>2249</v>
      </c>
      <c r="C671" t="s">
        <v>3141</v>
      </c>
      <c r="D671" t="s">
        <v>574</v>
      </c>
      <c r="E671">
        <v>2491.835291937</v>
      </c>
      <c r="F671">
        <v>169.11</v>
      </c>
      <c r="G671">
        <v>-55.371218097809802</v>
      </c>
      <c r="H671">
        <f>(Table2[[#This Row],[1Y Return vs Nifty]]-AVERAGE(Table2[1Y Return vs Nifty]))/_xlfn.STDEV.P(Table2[1Y Return vs Nifty])</f>
        <v>-1.3979853193901266</v>
      </c>
      <c r="I671">
        <v>1.24014617791312</v>
      </c>
      <c r="J671">
        <f>(Table2[[#This Row],[1M Return vs Nifty]]-AVERAGE(Table2[1M Return vs Nifty]))/_xlfn.STDEV.P(Table2[1M Return vs Nifty])</f>
        <v>0.25441052663660935</v>
      </c>
      <c r="K671">
        <v>-15.980476378363599</v>
      </c>
      <c r="L671">
        <f>(Table2[[#This Row],[6M Return vs Nifty]]-AVERAGE(Table2[6M Return vs Nifty]))/_xlfn.STDEV.P(Table2[6M Return vs Nifty])</f>
        <v>-0.7386013992246343</v>
      </c>
      <c r="M671">
        <v>-2.99635907507081</v>
      </c>
      <c r="N671">
        <f>(Table2[[#This Row],[1W Return vs Nifty]]-AVERAGE(Table2[1W Return vs Nifty]))/_xlfn.STDEV.P(Table2[1W Return vs Nifty])</f>
        <v>-0.85837715830909023</v>
      </c>
      <c r="O671">
        <v>172.37</v>
      </c>
      <c r="P671">
        <v>172.82497691699299</v>
      </c>
      <c r="Q671">
        <v>195.98395091915501</v>
      </c>
      <c r="R671">
        <v>38.4214518440535</v>
      </c>
      <c r="S671" s="1">
        <f>(Table2[[#This Row],[Close Price]]-Table2[[#This Row],[20D EMA]])/Table2[[#This Row],[20D EMA]]</f>
        <v>-1.89128038521784E-2</v>
      </c>
      <c r="T671" s="1">
        <f>(Table2[[#This Row],[Close Price]]-Table2[[#This Row],[50D EMA]])/Table2[[#This Row],[50D EMA]]</f>
        <v>-2.1495601985685592E-2</v>
      </c>
      <c r="U671" s="1">
        <f>(Table2[[#This Row],[Close Price]]-Table2[[#This Row],[200D EMA]])/Table2[[#This Row],[200D EMA]]</f>
        <v>-0.13712322255530363</v>
      </c>
      <c r="V671">
        <v>0.493050779926265</v>
      </c>
      <c r="W671">
        <v>167.27</v>
      </c>
      <c r="X671">
        <v>171.14</v>
      </c>
      <c r="Y671">
        <v>167.27</v>
      </c>
      <c r="Z671">
        <v>176.11</v>
      </c>
      <c r="AA671">
        <v>167.27</v>
      </c>
      <c r="AB671">
        <v>184.4</v>
      </c>
      <c r="AC671" s="1">
        <f>(Table2[[#This Row],[Close Price]]/Table2[[#This Row],[Day Low]])-1</f>
        <v>1.1000179350750372E-2</v>
      </c>
      <c r="AD671" s="1">
        <f>(Table2[[#This Row],[Day High]]/Table2[[#This Row],[Close Price]])-1</f>
        <v>1.2004021051386538E-2</v>
      </c>
      <c r="AE671" s="1">
        <f>(Table2[[#This Row],[Close Price]]/Table2[[#This Row],[Current Week Low]])-1</f>
        <v>1.1000179350750372E-2</v>
      </c>
      <c r="AF671" s="1">
        <f>(Table2[[#This Row],[Current Week High]]/Table2[[#This Row],[Close Price]])-1</f>
        <v>4.139317603926429E-2</v>
      </c>
      <c r="AG671" s="1">
        <f>(Table2[[#This Row],[Close Price]]/Table2[[#This Row],[Current Month Low]])-1</f>
        <v>1.1000179350750372E-2</v>
      </c>
      <c r="AH671" s="1">
        <f>(Table2[[#This Row],[Current Month High]]/Table2[[#This Row],[Close Price]])-1</f>
        <v>9.0414523091478793E-2</v>
      </c>
      <c r="AI671">
        <v>84.495298917864005</v>
      </c>
      <c r="AJ671">
        <v>17.502779321845399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0.04</v>
      </c>
      <c r="AM671" t="s">
        <v>3180</v>
      </c>
      <c r="AN671">
        <v>4.0199999999999996</v>
      </c>
      <c r="AO671" t="s">
        <v>3180</v>
      </c>
      <c r="AQ671">
        <f>(Table2[[#This Row],[Sharpe Ratio]]-AVERAGE(Table2[Sharpe Ratio]))/_xlfn.STDEV.P(Table2[Sharpe Ratio])</f>
        <v>-0.67957627828303946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723</v>
      </c>
      <c r="AT671">
        <f>_xlfn.RANK.AVG(Table2[[#This Row],[6M Return vs Nifty Z-Score]],Table2[6M Return vs Nifty Z-Score])</f>
        <v>581</v>
      </c>
      <c r="AU671">
        <f>_xlfn.RANK.AVG(Table2[[#This Row],[Sharpe Ratio Z-Score]],Table2[Sharpe Ratio Z-Score])</f>
        <v>538</v>
      </c>
      <c r="AV671">
        <f>(Table2[[#This Row],[Rank 1Y]]+Table2[[#This Row],[Rank 6M]]+Table2[[#This Row],[Rank Sharpe]])/3</f>
        <v>614</v>
      </c>
    </row>
    <row r="672" spans="1:48" x14ac:dyDescent="0.3">
      <c r="A672" t="s">
        <v>508</v>
      </c>
      <c r="B672" t="s">
        <v>509</v>
      </c>
      <c r="C672" t="s">
        <v>3128</v>
      </c>
      <c r="D672" t="s">
        <v>241</v>
      </c>
      <c r="E672">
        <v>41327.205174800001</v>
      </c>
      <c r="F672">
        <v>6635.5</v>
      </c>
      <c r="G672">
        <v>-40.792247760077998</v>
      </c>
      <c r="H672">
        <f>(Table2[[#This Row],[1Y Return vs Nifty]]-AVERAGE(Table2[1Y Return vs Nifty]))/_xlfn.STDEV.P(Table2[1Y Return vs Nifty])</f>
        <v>-1.1196141910206532</v>
      </c>
      <c r="I672">
        <v>-11.2414044290497</v>
      </c>
      <c r="J672">
        <f>(Table2[[#This Row],[1M Return vs Nifty]]-AVERAGE(Table2[1M Return vs Nifty]))/_xlfn.STDEV.P(Table2[1M Return vs Nifty])</f>
        <v>-1.1262478310829669</v>
      </c>
      <c r="K672">
        <v>-14.4218374536286</v>
      </c>
      <c r="L672">
        <f>(Table2[[#This Row],[6M Return vs Nifty]]-AVERAGE(Table2[6M Return vs Nifty]))/_xlfn.STDEV.P(Table2[6M Return vs Nifty])</f>
        <v>-0.68613215188983423</v>
      </c>
      <c r="M672">
        <v>-5.9544935191046502</v>
      </c>
      <c r="N672">
        <f>(Table2[[#This Row],[1W Return vs Nifty]]-AVERAGE(Table2[1W Return vs Nifty]))/_xlfn.STDEV.P(Table2[1W Return vs Nifty])</f>
        <v>-1.4615507510050416</v>
      </c>
      <c r="O672">
        <v>7081.56</v>
      </c>
      <c r="P672">
        <v>7272.4723990051598</v>
      </c>
      <c r="Q672">
        <v>7391.8362133014098</v>
      </c>
      <c r="R672">
        <v>30.542519849125298</v>
      </c>
      <c r="S672" s="1">
        <f>(Table2[[#This Row],[Close Price]]-Table2[[#This Row],[20D EMA]])/Table2[[#This Row],[20D EMA]]</f>
        <v>-6.2988945938465588E-2</v>
      </c>
      <c r="T672" s="1">
        <f>(Table2[[#This Row],[Close Price]]-Table2[[#This Row],[50D EMA]])/Table2[[#This Row],[50D EMA]]</f>
        <v>-8.7586774353697744E-2</v>
      </c>
      <c r="U672" s="1">
        <f>(Table2[[#This Row],[Close Price]]-Table2[[#This Row],[200D EMA]])/Table2[[#This Row],[200D EMA]]</f>
        <v>-0.102320477818543</v>
      </c>
      <c r="V672">
        <v>0.40743573360688801</v>
      </c>
      <c r="W672">
        <v>6483.3</v>
      </c>
      <c r="X672">
        <v>6694.95</v>
      </c>
      <c r="Y672">
        <v>6483.3</v>
      </c>
      <c r="Z672">
        <v>7011.05</v>
      </c>
      <c r="AA672">
        <v>6483.3</v>
      </c>
      <c r="AB672">
        <v>7390</v>
      </c>
      <c r="AC672" s="1">
        <f>(Table2[[#This Row],[Close Price]]/Table2[[#This Row],[Day Low]])-1</f>
        <v>2.3475699103851388E-2</v>
      </c>
      <c r="AD672" s="1">
        <f>(Table2[[#This Row],[Day High]]/Table2[[#This Row],[Close Price]])-1</f>
        <v>8.9593851254614609E-3</v>
      </c>
      <c r="AE672" s="1">
        <f>(Table2[[#This Row],[Close Price]]/Table2[[#This Row],[Current Week Low]])-1</f>
        <v>2.3475699103851388E-2</v>
      </c>
      <c r="AF672" s="1">
        <f>(Table2[[#This Row],[Current Week High]]/Table2[[#This Row],[Close Price]])-1</f>
        <v>5.6597091402305733E-2</v>
      </c>
      <c r="AG672" s="1">
        <f>(Table2[[#This Row],[Close Price]]/Table2[[#This Row],[Current Month Low]])-1</f>
        <v>2.3475699103851388E-2</v>
      </c>
      <c r="AH672" s="1">
        <f>(Table2[[#This Row],[Current Month High]]/Table2[[#This Row],[Close Price]])-1</f>
        <v>0.11370657825333441</v>
      </c>
      <c r="AI672">
        <v>38.648180242634297</v>
      </c>
      <c r="AJ672">
        <v>3.4985650112303501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-0.16</v>
      </c>
      <c r="AM672" t="s">
        <v>3181</v>
      </c>
      <c r="AN672">
        <v>-5.08</v>
      </c>
      <c r="AO672" t="s">
        <v>3181</v>
      </c>
      <c r="AP672">
        <v>-2.2425017990643999E-2</v>
      </c>
      <c r="AQ672">
        <f>(Table2[[#This Row],[Sharpe Ratio]]-AVERAGE(Table2[Sharpe Ratio]))/_xlfn.STDEV.P(Table2[Sharpe Ratio])</f>
        <v>-0.94407714606401871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688</v>
      </c>
      <c r="AT672">
        <f>_xlfn.RANK.AVG(Table2[[#This Row],[6M Return vs Nifty Z-Score]],Table2[6M Return vs Nifty Z-Score])</f>
        <v>556</v>
      </c>
      <c r="AU672">
        <f>_xlfn.RANK.AVG(Table2[[#This Row],[Sharpe Ratio Z-Score]],Table2[Sharpe Ratio Z-Score])</f>
        <v>607</v>
      </c>
      <c r="AV672">
        <f>(Table2[[#This Row],[Rank 1Y]]+Table2[[#This Row],[Rank 6M]]+Table2[[#This Row],[Rank Sharpe]])/3</f>
        <v>617</v>
      </c>
    </row>
    <row r="673" spans="1:48" x14ac:dyDescent="0.3">
      <c r="A673" t="s">
        <v>811</v>
      </c>
      <c r="B673" t="s">
        <v>812</v>
      </c>
      <c r="C673" t="s">
        <v>3129</v>
      </c>
      <c r="D673" t="s">
        <v>54</v>
      </c>
      <c r="E673">
        <v>18679.855329149999</v>
      </c>
      <c r="F673">
        <v>638.65</v>
      </c>
      <c r="G673">
        <v>-41.148397254609598</v>
      </c>
      <c r="H673">
        <f>(Table2[[#This Row],[1Y Return vs Nifty]]-AVERAGE(Table2[1Y Return vs Nifty]))/_xlfn.STDEV.P(Table2[1Y Return vs Nifty])</f>
        <v>-1.1264145160343062</v>
      </c>
      <c r="I673">
        <v>-16.646401334192401</v>
      </c>
      <c r="J673">
        <f>(Table2[[#This Row],[1M Return vs Nifty]]-AVERAGE(Table2[1M Return vs Nifty]))/_xlfn.STDEV.P(Table2[1M Return vs Nifty])</f>
        <v>-1.7241266031620375</v>
      </c>
      <c r="K673">
        <v>-19.8337496730691</v>
      </c>
      <c r="L673">
        <f>(Table2[[#This Row],[6M Return vs Nifty]]-AVERAGE(Table2[6M Return vs Nifty]))/_xlfn.STDEV.P(Table2[6M Return vs Nifty])</f>
        <v>-0.86831607934713728</v>
      </c>
      <c r="M673">
        <v>-7.2326661238597101</v>
      </c>
      <c r="N673">
        <f>(Table2[[#This Row],[1W Return vs Nifty]]-AVERAGE(Table2[1W Return vs Nifty]))/_xlfn.STDEV.P(Table2[1W Return vs Nifty])</f>
        <v>-1.7221744571555766</v>
      </c>
      <c r="O673">
        <v>734.33</v>
      </c>
      <c r="P673">
        <v>766.22761040027206</v>
      </c>
      <c r="Q673">
        <v>751.48055676853198</v>
      </c>
      <c r="R673">
        <v>19.039258907948199</v>
      </c>
      <c r="S673" s="1">
        <f>(Table2[[#This Row],[Close Price]]-Table2[[#This Row],[20D EMA]])/Table2[[#This Row],[20D EMA]]</f>
        <v>-0.13029564364795126</v>
      </c>
      <c r="T673" s="1">
        <f>(Table2[[#This Row],[Close Price]]-Table2[[#This Row],[50D EMA]])/Table2[[#This Row],[50D EMA]]</f>
        <v>-0.16650093088348306</v>
      </c>
      <c r="U673" s="1">
        <f>(Table2[[#This Row],[Close Price]]-Table2[[#This Row],[200D EMA]])/Table2[[#This Row],[200D EMA]]</f>
        <v>-0.15014434605429933</v>
      </c>
      <c r="V673">
        <v>1.35070809887309</v>
      </c>
      <c r="W673">
        <v>632.1</v>
      </c>
      <c r="X673">
        <v>646.15</v>
      </c>
      <c r="Y673">
        <v>630</v>
      </c>
      <c r="Z673">
        <v>652.9</v>
      </c>
      <c r="AA673">
        <v>630</v>
      </c>
      <c r="AB673">
        <v>729</v>
      </c>
      <c r="AC673" s="1">
        <f>(Table2[[#This Row],[Close Price]]/Table2[[#This Row],[Day Low]])-1</f>
        <v>1.0362284448663051E-2</v>
      </c>
      <c r="AD673" s="1">
        <f>(Table2[[#This Row],[Day High]]/Table2[[#This Row],[Close Price]])-1</f>
        <v>1.1743521490644282E-2</v>
      </c>
      <c r="AE673" s="1">
        <f>(Table2[[#This Row],[Close Price]]/Table2[[#This Row],[Current Week Low]])-1</f>
        <v>1.3730158730158593E-2</v>
      </c>
      <c r="AF673" s="1">
        <f>(Table2[[#This Row],[Current Week High]]/Table2[[#This Row],[Close Price]])-1</f>
        <v>2.2312690832224202E-2</v>
      </c>
      <c r="AG673" s="1">
        <f>(Table2[[#This Row],[Close Price]]/Table2[[#This Row],[Current Month Low]])-1</f>
        <v>1.3730158730158593E-2</v>
      </c>
      <c r="AH673" s="1">
        <f>(Table2[[#This Row],[Current Month High]]/Table2[[#This Row],[Close Price]])-1</f>
        <v>0.14147028889062874</v>
      </c>
      <c r="AI673">
        <v>47.7726454239411</v>
      </c>
      <c r="AJ673">
        <v>6.43279726689443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-0.14000000000000001</v>
      </c>
      <c r="AM673" t="s">
        <v>3181</v>
      </c>
      <c r="AN673">
        <v>-26.16</v>
      </c>
      <c r="AO673" t="s">
        <v>3181</v>
      </c>
      <c r="AQ673">
        <f>(Table2[[#This Row],[Sharpe Ratio]]-AVERAGE(Table2[Sharpe Ratio]))/_xlfn.STDEV.P(Table2[Sharpe Ratio])</f>
        <v>-0.67957627828303946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689</v>
      </c>
      <c r="AT673">
        <f>_xlfn.RANK.AVG(Table2[[#This Row],[6M Return vs Nifty Z-Score]],Table2[6M Return vs Nifty Z-Score])</f>
        <v>626</v>
      </c>
      <c r="AU673">
        <f>_xlfn.RANK.AVG(Table2[[#This Row],[Sharpe Ratio Z-Score]],Table2[Sharpe Ratio Z-Score])</f>
        <v>538</v>
      </c>
      <c r="AV673">
        <f>(Table2[[#This Row],[Rank 1Y]]+Table2[[#This Row],[Rank 6M]]+Table2[[#This Row],[Rank Sharpe]])/3</f>
        <v>617.66666666666663</v>
      </c>
    </row>
    <row r="674" spans="1:48" x14ac:dyDescent="0.3">
      <c r="A674" t="s">
        <v>1655</v>
      </c>
      <c r="B674" t="s">
        <v>1656</v>
      </c>
      <c r="C674" t="s">
        <v>3129</v>
      </c>
      <c r="D674" t="s">
        <v>24</v>
      </c>
      <c r="E674">
        <v>5364.3760940250004</v>
      </c>
      <c r="F674">
        <v>317.25</v>
      </c>
      <c r="G674">
        <v>-31.7408031074992</v>
      </c>
      <c r="H674">
        <f>(Table2[[#This Row],[1Y Return vs Nifty]]-AVERAGE(Table2[1Y Return vs Nifty]))/_xlfn.STDEV.P(Table2[1Y Return vs Nifty])</f>
        <v>-0.94678573997489823</v>
      </c>
      <c r="I674">
        <v>6.7494007741773903</v>
      </c>
      <c r="J674">
        <f>(Table2[[#This Row],[1M Return vs Nifty]]-AVERAGE(Table2[1M Return vs Nifty]))/_xlfn.STDEV.P(Table2[1M Return vs Nifty])</f>
        <v>0.86382186042505971</v>
      </c>
      <c r="K674">
        <v>-18.9735499650508</v>
      </c>
      <c r="L674">
        <f>(Table2[[#This Row],[6M Return vs Nifty]]-AVERAGE(Table2[6M Return vs Nifty]))/_xlfn.STDEV.P(Table2[6M Return vs Nifty])</f>
        <v>-0.83935874322452719</v>
      </c>
      <c r="M674">
        <v>4.0658509064209696</v>
      </c>
      <c r="N674">
        <f>(Table2[[#This Row],[1W Return vs Nifty]]-AVERAGE(Table2[1W Return vs Nifty]))/_xlfn.STDEV.P(Table2[1W Return vs Nifty])</f>
        <v>0.58163128197695757</v>
      </c>
      <c r="O674">
        <v>312.17</v>
      </c>
      <c r="P674">
        <v>316.27271271118599</v>
      </c>
      <c r="Q674">
        <v>334.45187865328199</v>
      </c>
      <c r="R674">
        <v>63.4281546369251</v>
      </c>
      <c r="S674" s="1">
        <f>(Table2[[#This Row],[Close Price]]-Table2[[#This Row],[20D EMA]])/Table2[[#This Row],[20D EMA]]</f>
        <v>1.6273184482813799E-2</v>
      </c>
      <c r="T674" s="1">
        <f>(Table2[[#This Row],[Close Price]]-Table2[[#This Row],[50D EMA]])/Table2[[#This Row],[50D EMA]]</f>
        <v>3.0900145650771043E-3</v>
      </c>
      <c r="U674" s="1">
        <f>(Table2[[#This Row],[Close Price]]-Table2[[#This Row],[200D EMA]])/Table2[[#This Row],[200D EMA]]</f>
        <v>-5.1433045383233615E-2</v>
      </c>
      <c r="V674">
        <v>0.450963056236103</v>
      </c>
      <c r="W674">
        <v>315.45</v>
      </c>
      <c r="X674">
        <v>322.89999999999998</v>
      </c>
      <c r="Y674">
        <v>308.14999999999998</v>
      </c>
      <c r="Z674">
        <v>322.89999999999998</v>
      </c>
      <c r="AA674">
        <v>305.89999999999998</v>
      </c>
      <c r="AB674">
        <v>322.89999999999998</v>
      </c>
      <c r="AC674" s="1">
        <f>(Table2[[#This Row],[Close Price]]/Table2[[#This Row],[Day Low]])-1</f>
        <v>5.7061340941513272E-3</v>
      </c>
      <c r="AD674" s="1">
        <f>(Table2[[#This Row],[Day High]]/Table2[[#This Row],[Close Price]])-1</f>
        <v>1.7809298660362405E-2</v>
      </c>
      <c r="AE674" s="1">
        <f>(Table2[[#This Row],[Close Price]]/Table2[[#This Row],[Current Week Low]])-1</f>
        <v>2.953107252961229E-2</v>
      </c>
      <c r="AF674" s="1">
        <f>(Table2[[#This Row],[Current Week High]]/Table2[[#This Row],[Close Price]])-1</f>
        <v>1.7809298660362405E-2</v>
      </c>
      <c r="AG674" s="1">
        <f>(Table2[[#This Row],[Close Price]]/Table2[[#This Row],[Current Month Low]])-1</f>
        <v>3.7103628636809383E-2</v>
      </c>
      <c r="AH674" s="1">
        <f>(Table2[[#This Row],[Current Month High]]/Table2[[#This Row],[Close Price]])-1</f>
        <v>1.7809298660362405E-2</v>
      </c>
      <c r="AI674">
        <v>33.096926713947902</v>
      </c>
      <c r="AJ674">
        <v>8.6286594761171003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-0.02</v>
      </c>
      <c r="AM674" t="s">
        <v>3181</v>
      </c>
      <c r="AN674">
        <v>3.14</v>
      </c>
      <c r="AO674" t="s">
        <v>3180</v>
      </c>
      <c r="AP674">
        <v>-1.6837078727685001E-2</v>
      </c>
      <c r="AQ674">
        <f>(Table2[[#This Row],[Sharpe Ratio]]-AVERAGE(Table2[Sharpe Ratio]))/_xlfn.STDEV.P(Table2[Sharpe Ratio])</f>
        <v>-0.87816795549941318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639</v>
      </c>
      <c r="AT674">
        <f>_xlfn.RANK.AVG(Table2[[#This Row],[6M Return vs Nifty Z-Score]],Table2[6M Return vs Nifty Z-Score])</f>
        <v>619</v>
      </c>
      <c r="AU674">
        <f>_xlfn.RANK.AVG(Table2[[#This Row],[Sharpe Ratio Z-Score]],Table2[Sharpe Ratio Z-Score])</f>
        <v>596</v>
      </c>
      <c r="AV674">
        <f>(Table2[[#This Row],[Rank 1Y]]+Table2[[#This Row],[Rank 6M]]+Table2[[#This Row],[Rank Sharpe]])/3</f>
        <v>618</v>
      </c>
    </row>
    <row r="675" spans="1:48" x14ac:dyDescent="0.3">
      <c r="A675" t="s">
        <v>2000</v>
      </c>
      <c r="B675" t="s">
        <v>2001</v>
      </c>
      <c r="C675" t="s">
        <v>3147</v>
      </c>
      <c r="D675" t="s">
        <v>2002</v>
      </c>
      <c r="E675">
        <v>3315.4057284999999</v>
      </c>
      <c r="F675">
        <v>18.73</v>
      </c>
      <c r="G675">
        <v>-24.766878232410001</v>
      </c>
      <c r="H675">
        <f>(Table2[[#This Row],[1Y Return vs Nifty]]-AVERAGE(Table2[1Y Return vs Nifty]))/_xlfn.STDEV.P(Table2[1Y Return vs Nifty])</f>
        <v>-0.81362548985640093</v>
      </c>
      <c r="I675">
        <v>-4.0521118610017002</v>
      </c>
      <c r="J675">
        <f>(Table2[[#This Row],[1M Return vs Nifty]]-AVERAGE(Table2[1M Return vs Nifty]))/_xlfn.STDEV.P(Table2[1M Return vs Nifty])</f>
        <v>-0.33099753064116744</v>
      </c>
      <c r="K675">
        <v>-18.024368102465299</v>
      </c>
      <c r="L675">
        <f>(Table2[[#This Row],[6M Return vs Nifty]]-AVERAGE(Table2[6M Return vs Nifty]))/_xlfn.STDEV.P(Table2[6M Return vs Nifty])</f>
        <v>-0.80740595600527287</v>
      </c>
      <c r="M675">
        <v>0.99558371671610602</v>
      </c>
      <c r="N675">
        <f>(Table2[[#This Row],[1W Return vs Nifty]]-AVERAGE(Table2[1W Return vs Nifty]))/_xlfn.STDEV.P(Table2[1W Return vs Nifty])</f>
        <v>-4.4406555852160287E-2</v>
      </c>
      <c r="O675">
        <v>19.350000000000001</v>
      </c>
      <c r="P675">
        <v>19.981838838753401</v>
      </c>
      <c r="Q675">
        <v>20.798328427431599</v>
      </c>
      <c r="R675">
        <v>37.284495010597297</v>
      </c>
      <c r="S675" s="1">
        <f>(Table2[[#This Row],[Close Price]]-Table2[[#This Row],[20D EMA]])/Table2[[#This Row],[20D EMA]]</f>
        <v>-3.2041343669250696E-2</v>
      </c>
      <c r="T675" s="1">
        <f>(Table2[[#This Row],[Close Price]]-Table2[[#This Row],[50D EMA]])/Table2[[#This Row],[50D EMA]]</f>
        <v>-6.2648830713494946E-2</v>
      </c>
      <c r="U675" s="1">
        <f>(Table2[[#This Row],[Close Price]]-Table2[[#This Row],[200D EMA]])/Table2[[#This Row],[200D EMA]]</f>
        <v>-9.9446858657333839E-2</v>
      </c>
      <c r="V675">
        <v>0.41535026107280798</v>
      </c>
      <c r="W675">
        <v>18.61</v>
      </c>
      <c r="X675">
        <v>19.34</v>
      </c>
      <c r="Y675">
        <v>18.61</v>
      </c>
      <c r="Z675">
        <v>19.34</v>
      </c>
      <c r="AA675">
        <v>18.61</v>
      </c>
      <c r="AB675">
        <v>20.05</v>
      </c>
      <c r="AC675" s="1">
        <f>(Table2[[#This Row],[Close Price]]/Table2[[#This Row],[Day Low]])-1</f>
        <v>6.4481461579797283E-3</v>
      </c>
      <c r="AD675" s="1">
        <f>(Table2[[#This Row],[Day High]]/Table2[[#This Row],[Close Price]])-1</f>
        <v>3.2568072610784871E-2</v>
      </c>
      <c r="AE675" s="1">
        <f>(Table2[[#This Row],[Close Price]]/Table2[[#This Row],[Current Week Low]])-1</f>
        <v>6.4481461579797283E-3</v>
      </c>
      <c r="AF675" s="1">
        <f>(Table2[[#This Row],[Current Week High]]/Table2[[#This Row],[Close Price]])-1</f>
        <v>3.2568072610784871E-2</v>
      </c>
      <c r="AG675" s="1">
        <f>(Table2[[#This Row],[Close Price]]/Table2[[#This Row],[Current Month Low]])-1</f>
        <v>6.4481461579797283E-3</v>
      </c>
      <c r="AH675" s="1">
        <f>(Table2[[#This Row],[Current Month High]]/Table2[[#This Row],[Close Price]])-1</f>
        <v>7.0475173518419698E-2</v>
      </c>
      <c r="AI675">
        <v>49.225840896956697</v>
      </c>
      <c r="AJ675">
        <v>4.7539149888143202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-0.12</v>
      </c>
      <c r="AM675" t="s">
        <v>3181</v>
      </c>
      <c r="AN675">
        <v>3.6</v>
      </c>
      <c r="AO675" t="s">
        <v>3180</v>
      </c>
      <c r="AP675">
        <v>-3.5338280473432002E-2</v>
      </c>
      <c r="AQ675">
        <f>(Table2[[#This Row],[Sharpe Ratio]]-AVERAGE(Table2[Sharpe Ratio]))/_xlfn.STDEV.P(Table2[Sharpe Ratio])</f>
        <v>-1.096387799014487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607</v>
      </c>
      <c r="AT675">
        <f>_xlfn.RANK.AVG(Table2[[#This Row],[6M Return vs Nifty Z-Score]],Table2[6M Return vs Nifty Z-Score])</f>
        <v>606</v>
      </c>
      <c r="AU675">
        <f>_xlfn.RANK.AVG(Table2[[#This Row],[Sharpe Ratio Z-Score]],Table2[Sharpe Ratio Z-Score])</f>
        <v>641</v>
      </c>
      <c r="AV675">
        <f>(Table2[[#This Row],[Rank 1Y]]+Table2[[#This Row],[Rank 6M]]+Table2[[#This Row],[Rank Sharpe]])/3</f>
        <v>618</v>
      </c>
    </row>
    <row r="676" spans="1:48" x14ac:dyDescent="0.3">
      <c r="A676" t="s">
        <v>2199</v>
      </c>
      <c r="B676" t="s">
        <v>2200</v>
      </c>
      <c r="C676" t="s">
        <v>3135</v>
      </c>
      <c r="D676" t="s">
        <v>1618</v>
      </c>
      <c r="E676">
        <v>2619.9663848999999</v>
      </c>
      <c r="F676">
        <v>633.9</v>
      </c>
      <c r="G676">
        <v>-35.292602422415499</v>
      </c>
      <c r="H676">
        <f>(Table2[[#This Row],[1Y Return vs Nifty]]-AVERAGE(Table2[1Y Return vs Nifty]))/_xlfn.STDEV.P(Table2[1Y Return vs Nifty])</f>
        <v>-1.0146038615658497</v>
      </c>
      <c r="I676">
        <v>0.72771228060245996</v>
      </c>
      <c r="J676">
        <f>(Table2[[#This Row],[1M Return vs Nifty]]-AVERAGE(Table2[1M Return vs Nifty]))/_xlfn.STDEV.P(Table2[1M Return vs Nifty])</f>
        <v>0.19772717331141418</v>
      </c>
      <c r="K676">
        <v>-21.4657055657275</v>
      </c>
      <c r="L676">
        <f>(Table2[[#This Row],[6M Return vs Nifty]]-AVERAGE(Table2[6M Return vs Nifty]))/_xlfn.STDEV.P(Table2[6M Return vs Nifty])</f>
        <v>-0.92325343270878024</v>
      </c>
      <c r="M676">
        <v>3.90285226011612</v>
      </c>
      <c r="N676">
        <f>(Table2[[#This Row],[1W Return vs Nifty]]-AVERAGE(Table2[1W Return vs Nifty]))/_xlfn.STDEV.P(Table2[1W Return vs Nifty])</f>
        <v>0.54839530810343606</v>
      </c>
      <c r="O676">
        <v>625.95000000000005</v>
      </c>
      <c r="P676">
        <v>625.36506276540103</v>
      </c>
      <c r="Q676">
        <v>665.47830710218102</v>
      </c>
      <c r="R676">
        <v>55.395306751466798</v>
      </c>
      <c r="S676" s="1">
        <f>(Table2[[#This Row],[Close Price]]-Table2[[#This Row],[20D EMA]])/Table2[[#This Row],[20D EMA]]</f>
        <v>1.2700694943685488E-2</v>
      </c>
      <c r="T676" s="1">
        <f>(Table2[[#This Row],[Close Price]]-Table2[[#This Row],[50D EMA]])/Table2[[#This Row],[50D EMA]]</f>
        <v>1.3647927814926131E-2</v>
      </c>
      <c r="U676" s="1">
        <f>(Table2[[#This Row],[Close Price]]-Table2[[#This Row],[200D EMA]])/Table2[[#This Row],[200D EMA]]</f>
        <v>-4.745204579197853E-2</v>
      </c>
      <c r="V676">
        <v>0.349346679992945</v>
      </c>
      <c r="W676">
        <v>602.54999999999995</v>
      </c>
      <c r="X676">
        <v>648</v>
      </c>
      <c r="Y676">
        <v>602.54999999999995</v>
      </c>
      <c r="Z676">
        <v>648</v>
      </c>
      <c r="AA676">
        <v>601.20000000000005</v>
      </c>
      <c r="AB676">
        <v>673.45</v>
      </c>
      <c r="AC676" s="1">
        <f>(Table2[[#This Row],[Close Price]]/Table2[[#This Row],[Day Low]])-1</f>
        <v>5.2028877271595775E-2</v>
      </c>
      <c r="AD676" s="1">
        <f>(Table2[[#This Row],[Day High]]/Table2[[#This Row],[Close Price]])-1</f>
        <v>2.2243256034074843E-2</v>
      </c>
      <c r="AE676" s="1">
        <f>(Table2[[#This Row],[Close Price]]/Table2[[#This Row],[Current Week Low]])-1</f>
        <v>5.2028877271595775E-2</v>
      </c>
      <c r="AF676" s="1">
        <f>(Table2[[#This Row],[Current Week High]]/Table2[[#This Row],[Close Price]])-1</f>
        <v>2.2243256034074843E-2</v>
      </c>
      <c r="AG676" s="1">
        <f>(Table2[[#This Row],[Close Price]]/Table2[[#This Row],[Current Month Low]])-1</f>
        <v>5.4391217564870198E-2</v>
      </c>
      <c r="AH676" s="1">
        <f>(Table2[[#This Row],[Current Month High]]/Table2[[#This Row],[Close Price]])-1</f>
        <v>6.239154440763528E-2</v>
      </c>
      <c r="AI676">
        <v>42.766997949203301</v>
      </c>
      <c r="AJ676">
        <v>17.1286031042128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0.18</v>
      </c>
      <c r="AM676" t="s">
        <v>3180</v>
      </c>
      <c r="AN676">
        <v>4.49</v>
      </c>
      <c r="AO676" t="s">
        <v>3180</v>
      </c>
      <c r="AQ676">
        <f>(Table2[[#This Row],[Sharpe Ratio]]-AVERAGE(Table2[Sharpe Ratio]))/_xlfn.STDEV.P(Table2[Sharpe Ratio])</f>
        <v>-0.67957627828303946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663</v>
      </c>
      <c r="AT676">
        <f>_xlfn.RANK.AVG(Table2[[#This Row],[6M Return vs Nifty Z-Score]],Table2[6M Return vs Nifty Z-Score])</f>
        <v>654</v>
      </c>
      <c r="AU676">
        <f>_xlfn.RANK.AVG(Table2[[#This Row],[Sharpe Ratio Z-Score]],Table2[Sharpe Ratio Z-Score])</f>
        <v>538</v>
      </c>
      <c r="AV676">
        <f>(Table2[[#This Row],[Rank 1Y]]+Table2[[#This Row],[Rank 6M]]+Table2[[#This Row],[Rank Sharpe]])/3</f>
        <v>618.33333333333337</v>
      </c>
    </row>
    <row r="677" spans="1:48" x14ac:dyDescent="0.3">
      <c r="A677" t="s">
        <v>391</v>
      </c>
      <c r="B677" t="s">
        <v>392</v>
      </c>
      <c r="C677" t="s">
        <v>3140</v>
      </c>
      <c r="D677" t="s">
        <v>111</v>
      </c>
      <c r="E677">
        <v>57840.970971135001</v>
      </c>
      <c r="F677">
        <v>496.15</v>
      </c>
      <c r="G677">
        <v>-36.576284645325103</v>
      </c>
      <c r="H677">
        <f>(Table2[[#This Row],[1Y Return vs Nifty]]-AVERAGE(Table2[1Y Return vs Nifty]))/_xlfn.STDEV.P(Table2[1Y Return vs Nifty])</f>
        <v>-1.0391145135927868</v>
      </c>
      <c r="I677">
        <v>-9.6408105483918192</v>
      </c>
      <c r="J677">
        <f>(Table2[[#This Row],[1M Return vs Nifty]]-AVERAGE(Table2[1M Return vs Nifty]))/_xlfn.STDEV.P(Table2[1M Return vs Nifty])</f>
        <v>-0.94919664664019898</v>
      </c>
      <c r="K677">
        <v>-8.2087425138780308</v>
      </c>
      <c r="L677">
        <f>(Table2[[#This Row],[6M Return vs Nifty]]-AVERAGE(Table2[6M Return vs Nifty]))/_xlfn.STDEV.P(Table2[6M Return vs Nifty])</f>
        <v>-0.47697760689873375</v>
      </c>
      <c r="M677">
        <v>-5.1520178697539896</v>
      </c>
      <c r="N677">
        <f>(Table2[[#This Row],[1W Return vs Nifty]]-AVERAGE(Table2[1W Return vs Nifty]))/_xlfn.STDEV.P(Table2[1W Return vs Nifty])</f>
        <v>-1.2979232588719229</v>
      </c>
      <c r="O677">
        <v>531.54999999999995</v>
      </c>
      <c r="P677">
        <v>552.28437038409697</v>
      </c>
      <c r="Q677">
        <v>550.97961281048299</v>
      </c>
      <c r="R677">
        <v>26.5164569095387</v>
      </c>
      <c r="S677" s="1">
        <f>(Table2[[#This Row],[Close Price]]-Table2[[#This Row],[20D EMA]])/Table2[[#This Row],[20D EMA]]</f>
        <v>-6.6597686012604615E-2</v>
      </c>
      <c r="T677" s="1">
        <f>(Table2[[#This Row],[Close Price]]-Table2[[#This Row],[50D EMA]])/Table2[[#This Row],[50D EMA]]</f>
        <v>-0.10164033855431623</v>
      </c>
      <c r="U677" s="1">
        <f>(Table2[[#This Row],[Close Price]]-Table2[[#This Row],[200D EMA]])/Table2[[#This Row],[200D EMA]]</f>
        <v>-9.9512961161672617E-2</v>
      </c>
      <c r="V677">
        <v>0.70669783915334305</v>
      </c>
      <c r="W677">
        <v>490.6</v>
      </c>
      <c r="X677">
        <v>498</v>
      </c>
      <c r="Y677">
        <v>485.95</v>
      </c>
      <c r="Z677">
        <v>498</v>
      </c>
      <c r="AA677">
        <v>485.95</v>
      </c>
      <c r="AB677">
        <v>542.75</v>
      </c>
      <c r="AC677" s="1">
        <f>(Table2[[#This Row],[Close Price]]/Table2[[#This Row],[Day Low]])-1</f>
        <v>1.1312678353037064E-2</v>
      </c>
      <c r="AD677" s="1">
        <f>(Table2[[#This Row],[Day High]]/Table2[[#This Row],[Close Price]])-1</f>
        <v>3.7287110752797226E-3</v>
      </c>
      <c r="AE677" s="1">
        <f>(Table2[[#This Row],[Close Price]]/Table2[[#This Row],[Current Week Low]])-1</f>
        <v>2.0989813766848497E-2</v>
      </c>
      <c r="AF677" s="1">
        <f>(Table2[[#This Row],[Current Week High]]/Table2[[#This Row],[Close Price]])-1</f>
        <v>3.7287110752797226E-3</v>
      </c>
      <c r="AG677" s="1">
        <f>(Table2[[#This Row],[Close Price]]/Table2[[#This Row],[Current Month Low]])-1</f>
        <v>2.0989813766848497E-2</v>
      </c>
      <c r="AH677" s="1">
        <f>(Table2[[#This Row],[Current Month High]]/Table2[[#This Row],[Close Price]])-1</f>
        <v>9.3923208707044292E-2</v>
      </c>
      <c r="AI677">
        <v>26.876952534515699</v>
      </c>
      <c r="AJ677">
        <v>13.0182232346241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-0.04</v>
      </c>
      <c r="AM677" t="s">
        <v>3181</v>
      </c>
      <c r="AN677">
        <v>-7.6</v>
      </c>
      <c r="AO677" t="s">
        <v>3181</v>
      </c>
      <c r="AP677">
        <v>-0.10299707178234201</v>
      </c>
      <c r="AQ677">
        <f>(Table2[[#This Row],[Sharpe Ratio]]-AVERAGE(Table2[Sharpe Ratio]))/_xlfn.STDEV.P(Table2[Sharpe Ratio])</f>
        <v>-1.8944165462683455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672</v>
      </c>
      <c r="AT677">
        <f>_xlfn.RANK.AVG(Table2[[#This Row],[6M Return vs Nifty Z-Score]],Table2[6M Return vs Nifty Z-Score])</f>
        <v>470</v>
      </c>
      <c r="AU677">
        <f>_xlfn.RANK.AVG(Table2[[#This Row],[Sharpe Ratio Z-Score]],Table2[Sharpe Ratio Z-Score])</f>
        <v>714</v>
      </c>
      <c r="AV677">
        <f>(Table2[[#This Row],[Rank 1Y]]+Table2[[#This Row],[Rank 6M]]+Table2[[#This Row],[Rank Sharpe]])/3</f>
        <v>618.66666666666663</v>
      </c>
    </row>
    <row r="678" spans="1:48" x14ac:dyDescent="0.3">
      <c r="A678" t="s">
        <v>1997</v>
      </c>
      <c r="B678" t="s">
        <v>1998</v>
      </c>
      <c r="C678" t="s">
        <v>3129</v>
      </c>
      <c r="D678" t="s">
        <v>1999</v>
      </c>
      <c r="E678">
        <v>3320.34319422</v>
      </c>
      <c r="F678">
        <v>198.18</v>
      </c>
      <c r="G678">
        <v>-47.857191886990698</v>
      </c>
      <c r="H678">
        <f>(Table2[[#This Row],[1Y Return vs Nifty]]-AVERAGE(Table2[1Y Return vs Nifty]))/_xlfn.STDEV.P(Table2[1Y Return vs Nifty])</f>
        <v>-1.2545123644112681</v>
      </c>
      <c r="I678">
        <v>-5.8952827230144802</v>
      </c>
      <c r="J678">
        <f>(Table2[[#This Row],[1M Return vs Nifty]]-AVERAGE(Table2[1M Return vs Nifty]))/_xlfn.STDEV.P(Table2[1M Return vs Nifty])</f>
        <v>-0.53488159404620084</v>
      </c>
      <c r="K678">
        <v>-18.084603582391399</v>
      </c>
      <c r="L678">
        <f>(Table2[[#This Row],[6M Return vs Nifty]]-AVERAGE(Table2[6M Return vs Nifty]))/_xlfn.STDEV.P(Table2[6M Return vs Nifty])</f>
        <v>-0.80943369331146797</v>
      </c>
      <c r="M678">
        <v>3.1497476351921697E-2</v>
      </c>
      <c r="N678">
        <f>(Table2[[#This Row],[1W Return vs Nifty]]-AVERAGE(Table2[1W Return vs Nifty]))/_xlfn.STDEV.P(Table2[1W Return vs Nifty])</f>
        <v>-0.24098699270215804</v>
      </c>
      <c r="O678">
        <v>207.47</v>
      </c>
      <c r="P678">
        <v>215.849070740587</v>
      </c>
      <c r="Q678">
        <v>227.17980970398</v>
      </c>
      <c r="R678">
        <v>32.849655524919903</v>
      </c>
      <c r="S678" s="1">
        <f>(Table2[[#This Row],[Close Price]]-Table2[[#This Row],[20D EMA]])/Table2[[#This Row],[20D EMA]]</f>
        <v>-4.4777558201185674E-2</v>
      </c>
      <c r="T678" s="1">
        <f>(Table2[[#This Row],[Close Price]]-Table2[[#This Row],[50D EMA]])/Table2[[#This Row],[50D EMA]]</f>
        <v>-8.1858451741134139E-2</v>
      </c>
      <c r="U678" s="1">
        <f>(Table2[[#This Row],[Close Price]]-Table2[[#This Row],[200D EMA]])/Table2[[#This Row],[200D EMA]]</f>
        <v>-0.12765135133164934</v>
      </c>
      <c r="V678">
        <v>0.69281062501490898</v>
      </c>
      <c r="W678">
        <v>198</v>
      </c>
      <c r="X678">
        <v>202.26</v>
      </c>
      <c r="Y678">
        <v>198</v>
      </c>
      <c r="Z678">
        <v>202.26</v>
      </c>
      <c r="AA678">
        <v>198</v>
      </c>
      <c r="AB678">
        <v>215</v>
      </c>
      <c r="AC678" s="1">
        <f>(Table2[[#This Row],[Close Price]]/Table2[[#This Row],[Day Low]])-1</f>
        <v>9.0909090909097046E-4</v>
      </c>
      <c r="AD678" s="1">
        <f>(Table2[[#This Row],[Day High]]/Table2[[#This Row],[Close Price]])-1</f>
        <v>2.0587344838026045E-2</v>
      </c>
      <c r="AE678" s="1">
        <f>(Table2[[#This Row],[Close Price]]/Table2[[#This Row],[Current Week Low]])-1</f>
        <v>9.0909090909097046E-4</v>
      </c>
      <c r="AF678" s="1">
        <f>(Table2[[#This Row],[Current Week High]]/Table2[[#This Row],[Close Price]])-1</f>
        <v>2.0587344838026045E-2</v>
      </c>
      <c r="AG678" s="1">
        <f>(Table2[[#This Row],[Close Price]]/Table2[[#This Row],[Current Month Low]])-1</f>
        <v>9.0909090909097046E-4</v>
      </c>
      <c r="AH678" s="1">
        <f>(Table2[[#This Row],[Current Month High]]/Table2[[#This Row],[Close Price]])-1</f>
        <v>8.4872338278332737E-2</v>
      </c>
      <c r="AI678">
        <v>41.790291654051799</v>
      </c>
      <c r="AJ678">
        <v>0.80366225839267802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-0.16</v>
      </c>
      <c r="AM678" t="s">
        <v>3181</v>
      </c>
      <c r="AN678">
        <v>-3.31</v>
      </c>
      <c r="AO678" t="s">
        <v>3181</v>
      </c>
      <c r="AQ678">
        <f>(Table2[[#This Row],[Sharpe Ratio]]-AVERAGE(Table2[Sharpe Ratio]))/_xlfn.STDEV.P(Table2[Sharpe Ratio])</f>
        <v>-0.67957627828303946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710</v>
      </c>
      <c r="AT678">
        <f>_xlfn.RANK.AVG(Table2[[#This Row],[6M Return vs Nifty Z-Score]],Table2[6M Return vs Nifty Z-Score])</f>
        <v>608</v>
      </c>
      <c r="AU678">
        <f>_xlfn.RANK.AVG(Table2[[#This Row],[Sharpe Ratio Z-Score]],Table2[Sharpe Ratio Z-Score])</f>
        <v>538</v>
      </c>
      <c r="AV678">
        <f>(Table2[[#This Row],[Rank 1Y]]+Table2[[#This Row],[Rank 6M]]+Table2[[#This Row],[Rank Sharpe]])/3</f>
        <v>618.66666666666663</v>
      </c>
    </row>
    <row r="679" spans="1:48" x14ac:dyDescent="0.3">
      <c r="A679" t="s">
        <v>2207</v>
      </c>
      <c r="B679" t="s">
        <v>2208</v>
      </c>
      <c r="C679" t="s">
        <v>3139</v>
      </c>
      <c r="D679" t="s">
        <v>88</v>
      </c>
      <c r="E679">
        <v>2593.1621924400001</v>
      </c>
      <c r="F679">
        <v>602.6</v>
      </c>
      <c r="G679">
        <v>-48.466397070369801</v>
      </c>
      <c r="H679">
        <f>(Table2[[#This Row],[1Y Return vs Nifty]]-AVERAGE(Table2[1Y Return vs Nifty]))/_xlfn.STDEV.P(Table2[1Y Return vs Nifty])</f>
        <v>-1.2661445394124662</v>
      </c>
      <c r="I679">
        <v>-5.1892402597945102</v>
      </c>
      <c r="J679">
        <f>(Table2[[#This Row],[1M Return vs Nifty]]-AVERAGE(Table2[1M Return vs Nifty]))/_xlfn.STDEV.P(Table2[1M Return vs Nifty])</f>
        <v>-0.45678204868957062</v>
      </c>
      <c r="K679">
        <v>-18.0122747853767</v>
      </c>
      <c r="L679">
        <f>(Table2[[#This Row],[6M Return vs Nifty]]-AVERAGE(Table2[6M Return vs Nifty]))/_xlfn.STDEV.P(Table2[6M Return vs Nifty])</f>
        <v>-0.80699885257974557</v>
      </c>
      <c r="M679">
        <v>11.2302255910105</v>
      </c>
      <c r="N679">
        <f>(Table2[[#This Row],[1W Return vs Nifty]]-AVERAGE(Table2[1W Return vs Nifty]))/_xlfn.STDEV.P(Table2[1W Return vs Nifty])</f>
        <v>2.0424714498873096</v>
      </c>
      <c r="O679">
        <v>615.78</v>
      </c>
      <c r="P679">
        <v>651.69861949658298</v>
      </c>
      <c r="Q679">
        <v>734.72539473002405</v>
      </c>
      <c r="R679">
        <v>46.871698776570902</v>
      </c>
      <c r="S679" s="1">
        <f>(Table2[[#This Row],[Close Price]]-Table2[[#This Row],[20D EMA]])/Table2[[#This Row],[20D EMA]]</f>
        <v>-2.1403748091850906E-2</v>
      </c>
      <c r="T679" s="1">
        <f>(Table2[[#This Row],[Close Price]]-Table2[[#This Row],[50D EMA]])/Table2[[#This Row],[50D EMA]]</f>
        <v>-7.5339456042595454E-2</v>
      </c>
      <c r="U679" s="1">
        <f>(Table2[[#This Row],[Close Price]]-Table2[[#This Row],[200D EMA]])/Table2[[#This Row],[200D EMA]]</f>
        <v>-0.17982962842678618</v>
      </c>
      <c r="V679">
        <v>1.30951732940806</v>
      </c>
      <c r="W679">
        <v>601</v>
      </c>
      <c r="X679">
        <v>624.85</v>
      </c>
      <c r="Y679">
        <v>601</v>
      </c>
      <c r="Z679">
        <v>626.95000000000005</v>
      </c>
      <c r="AA679">
        <v>560.29999999999995</v>
      </c>
      <c r="AB679">
        <v>636.45000000000005</v>
      </c>
      <c r="AC679" s="1">
        <f>(Table2[[#This Row],[Close Price]]/Table2[[#This Row],[Day Low]])-1</f>
        <v>2.6622296173044457E-3</v>
      </c>
      <c r="AD679" s="1">
        <f>(Table2[[#This Row],[Day High]]/Table2[[#This Row],[Close Price]])-1</f>
        <v>3.6923332227016159E-2</v>
      </c>
      <c r="AE679" s="1">
        <f>(Table2[[#This Row],[Close Price]]/Table2[[#This Row],[Current Week Low]])-1</f>
        <v>2.6622296173044457E-3</v>
      </c>
      <c r="AF679" s="1">
        <f>(Table2[[#This Row],[Current Week High]]/Table2[[#This Row],[Close Price]])-1</f>
        <v>4.0408230999004369E-2</v>
      </c>
      <c r="AG679" s="1">
        <f>(Table2[[#This Row],[Close Price]]/Table2[[#This Row],[Current Month Low]])-1</f>
        <v>7.5495270390862235E-2</v>
      </c>
      <c r="AH679" s="1">
        <f>(Table2[[#This Row],[Current Month High]]/Table2[[#This Row],[Close Price]])-1</f>
        <v>5.6173249253236079E-2</v>
      </c>
      <c r="AI679">
        <v>47.029538665781601</v>
      </c>
      <c r="AJ679">
        <v>12.6355140186915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-0.09</v>
      </c>
      <c r="AM679" t="s">
        <v>3181</v>
      </c>
      <c r="AN679">
        <v>-0.59</v>
      </c>
      <c r="AO679" t="s">
        <v>3181</v>
      </c>
      <c r="AQ679">
        <f>(Table2[[#This Row],[Sharpe Ratio]]-AVERAGE(Table2[Sharpe Ratio]))/_xlfn.STDEV.P(Table2[Sharpe Ratio])</f>
        <v>-0.67957627828303946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713</v>
      </c>
      <c r="AT679">
        <f>_xlfn.RANK.AVG(Table2[[#This Row],[6M Return vs Nifty Z-Score]],Table2[6M Return vs Nifty Z-Score])</f>
        <v>605</v>
      </c>
      <c r="AU679">
        <f>_xlfn.RANK.AVG(Table2[[#This Row],[Sharpe Ratio Z-Score]],Table2[Sharpe Ratio Z-Score])</f>
        <v>538</v>
      </c>
      <c r="AV679">
        <f>(Table2[[#This Row],[Rank 1Y]]+Table2[[#This Row],[Rank 6M]]+Table2[[#This Row],[Rank Sharpe]])/3</f>
        <v>618.66666666666663</v>
      </c>
    </row>
    <row r="680" spans="1:48" x14ac:dyDescent="0.3">
      <c r="A680" t="s">
        <v>2254</v>
      </c>
      <c r="B680" t="s">
        <v>2255</v>
      </c>
      <c r="C680" t="s">
        <v>3131</v>
      </c>
      <c r="D680" t="s">
        <v>355</v>
      </c>
      <c r="E680">
        <v>2477.8919657199999</v>
      </c>
      <c r="F680">
        <v>1758.95</v>
      </c>
      <c r="G680">
        <v>-35.809678398400401</v>
      </c>
      <c r="H680">
        <f>(Table2[[#This Row],[1Y Return vs Nifty]]-AVERAGE(Table2[1Y Return vs Nifty]))/_xlfn.STDEV.P(Table2[1Y Return vs Nifty])</f>
        <v>-1.0244769197828034</v>
      </c>
      <c r="I680">
        <v>-3.4062633532193498</v>
      </c>
      <c r="J680">
        <f>(Table2[[#This Row],[1M Return vs Nifty]]-AVERAGE(Table2[1M Return vs Nifty]))/_xlfn.STDEV.P(Table2[1M Return vs Nifty])</f>
        <v>-0.25955639578785944</v>
      </c>
      <c r="K680">
        <v>-10.0377875111432</v>
      </c>
      <c r="L680">
        <f>(Table2[[#This Row],[6M Return vs Nifty]]-AVERAGE(Table2[6M Return vs Nifty]))/_xlfn.STDEV.P(Table2[6M Return vs Nifty])</f>
        <v>-0.53854967007834498</v>
      </c>
      <c r="M680">
        <v>-2.57922942864626</v>
      </c>
      <c r="N680">
        <f>(Table2[[#This Row],[1W Return vs Nifty]]-AVERAGE(Table2[1W Return vs Nifty]))/_xlfn.STDEV.P(Table2[1W Return vs Nifty])</f>
        <v>-0.77332301617524157</v>
      </c>
      <c r="O680">
        <v>1809.55</v>
      </c>
      <c r="P680">
        <v>1915.6883587146399</v>
      </c>
      <c r="Q680">
        <v>1946.8542738209501</v>
      </c>
      <c r="R680">
        <v>44.081039537128802</v>
      </c>
      <c r="S680" s="1">
        <f>(Table2[[#This Row],[Close Price]]-Table2[[#This Row],[20D EMA]])/Table2[[#This Row],[20D EMA]]</f>
        <v>-2.7962753170677743E-2</v>
      </c>
      <c r="T680" s="1">
        <f>(Table2[[#This Row],[Close Price]]-Table2[[#This Row],[50D EMA]])/Table2[[#This Row],[50D EMA]]</f>
        <v>-8.181829680262076E-2</v>
      </c>
      <c r="U680" s="1">
        <f>(Table2[[#This Row],[Close Price]]-Table2[[#This Row],[200D EMA]])/Table2[[#This Row],[200D EMA]]</f>
        <v>-9.6516866386801473E-2</v>
      </c>
      <c r="V680">
        <v>1.0554909774011301</v>
      </c>
      <c r="W680">
        <v>1721.3</v>
      </c>
      <c r="X680">
        <v>1779.45</v>
      </c>
      <c r="Y680">
        <v>1715</v>
      </c>
      <c r="Z680">
        <v>1779.45</v>
      </c>
      <c r="AA680">
        <v>1700.3</v>
      </c>
      <c r="AB680">
        <v>1930</v>
      </c>
      <c r="AC680" s="1">
        <f>(Table2[[#This Row],[Close Price]]/Table2[[#This Row],[Day Low]])-1</f>
        <v>2.1873002962876864E-2</v>
      </c>
      <c r="AD680" s="1">
        <f>(Table2[[#This Row],[Day High]]/Table2[[#This Row],[Close Price]])-1</f>
        <v>1.16546803490718E-2</v>
      </c>
      <c r="AE680" s="1">
        <f>(Table2[[#This Row],[Close Price]]/Table2[[#This Row],[Current Week Low]])-1</f>
        <v>2.5626822157434503E-2</v>
      </c>
      <c r="AF680" s="1">
        <f>(Table2[[#This Row],[Current Week High]]/Table2[[#This Row],[Close Price]])-1</f>
        <v>1.16546803490718E-2</v>
      </c>
      <c r="AG680" s="1">
        <f>(Table2[[#This Row],[Close Price]]/Table2[[#This Row],[Current Month Low]])-1</f>
        <v>3.449391283891079E-2</v>
      </c>
      <c r="AH680" s="1">
        <f>(Table2[[#This Row],[Current Month High]]/Table2[[#This Row],[Close Price]])-1</f>
        <v>9.7245515790670645E-2</v>
      </c>
      <c r="AI680">
        <v>45.538531510276002</v>
      </c>
      <c r="AJ680">
        <v>14.888961463096001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-0.14000000000000001</v>
      </c>
      <c r="AM680" t="s">
        <v>3181</v>
      </c>
      <c r="AN680">
        <v>5.38</v>
      </c>
      <c r="AO680" t="s">
        <v>3180</v>
      </c>
      <c r="AP680">
        <v>-6.8294600172350006E-2</v>
      </c>
      <c r="AQ680">
        <f>(Table2[[#This Row],[Sharpe Ratio]]-AVERAGE(Table2[Sharpe Ratio]))/_xlfn.STDEV.P(Table2[Sharpe Ratio])</f>
        <v>-1.4851043281547545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666</v>
      </c>
      <c r="AT680">
        <f>_xlfn.RANK.AVG(Table2[[#This Row],[6M Return vs Nifty Z-Score]],Table2[6M Return vs Nifty Z-Score])</f>
        <v>500</v>
      </c>
      <c r="AU680">
        <f>_xlfn.RANK.AVG(Table2[[#This Row],[Sharpe Ratio Z-Score]],Table2[Sharpe Ratio Z-Score])</f>
        <v>692</v>
      </c>
      <c r="AV680">
        <f>(Table2[[#This Row],[Rank 1Y]]+Table2[[#This Row],[Rank 6M]]+Table2[[#This Row],[Rank Sharpe]])/3</f>
        <v>619.33333333333337</v>
      </c>
    </row>
    <row r="681" spans="1:48" x14ac:dyDescent="0.3">
      <c r="A681" t="s">
        <v>1735</v>
      </c>
      <c r="B681" t="s">
        <v>1736</v>
      </c>
      <c r="C681" t="s">
        <v>3138</v>
      </c>
      <c r="D681" t="s">
        <v>1189</v>
      </c>
      <c r="E681">
        <v>4636.1014244999997</v>
      </c>
      <c r="F681">
        <v>2765.7</v>
      </c>
      <c r="G681">
        <v>-10.742562170887</v>
      </c>
      <c r="H681">
        <f>(Table2[[#This Row],[1Y Return vs Nifty]]-AVERAGE(Table2[1Y Return vs Nifty]))/_xlfn.STDEV.P(Table2[1Y Return vs Nifty])</f>
        <v>-0.54584494046105414</v>
      </c>
      <c r="I681">
        <v>-6.1679903182144997</v>
      </c>
      <c r="J681">
        <f>(Table2[[#This Row],[1M Return vs Nifty]]-AVERAGE(Table2[1M Return vs Nifty]))/_xlfn.STDEV.P(Table2[1M Return vs Nifty])</f>
        <v>-0.5650473989516005</v>
      </c>
      <c r="K681">
        <v>-22.7831677158206</v>
      </c>
      <c r="L681">
        <f>(Table2[[#This Row],[6M Return vs Nifty]]-AVERAGE(Table2[6M Return vs Nifty]))/_xlfn.STDEV.P(Table2[6M Return vs Nifty])</f>
        <v>-0.96760382477872364</v>
      </c>
      <c r="M681">
        <v>3.82572562313706</v>
      </c>
      <c r="N681">
        <f>(Table2[[#This Row],[1W Return vs Nifty]]-AVERAGE(Table2[1W Return vs Nifty]))/_xlfn.STDEV.P(Table2[1W Return vs Nifty])</f>
        <v>0.53266892662911114</v>
      </c>
      <c r="O681">
        <v>2826.04</v>
      </c>
      <c r="P681">
        <v>2936.0981483263399</v>
      </c>
      <c r="Q681">
        <v>2975.2006897087099</v>
      </c>
      <c r="R681">
        <v>45.064080369948002</v>
      </c>
      <c r="S681" s="1">
        <f>(Table2[[#This Row],[Close Price]]-Table2[[#This Row],[20D EMA]])/Table2[[#This Row],[20D EMA]]</f>
        <v>-2.1351431685326515E-2</v>
      </c>
      <c r="T681" s="1">
        <f>(Table2[[#This Row],[Close Price]]-Table2[[#This Row],[50D EMA]])/Table2[[#This Row],[50D EMA]]</f>
        <v>-5.8035576373178098E-2</v>
      </c>
      <c r="U681" s="1">
        <f>(Table2[[#This Row],[Close Price]]-Table2[[#This Row],[200D EMA]])/Table2[[#This Row],[200D EMA]]</f>
        <v>-7.0415649752091664E-2</v>
      </c>
      <c r="V681">
        <v>1.5271559156546799</v>
      </c>
      <c r="W681">
        <v>2745.2</v>
      </c>
      <c r="X681">
        <v>2839.4</v>
      </c>
      <c r="Y681">
        <v>2697</v>
      </c>
      <c r="Z681">
        <v>2839.4</v>
      </c>
      <c r="AA681">
        <v>2539.6999999999998</v>
      </c>
      <c r="AB681">
        <v>2880</v>
      </c>
      <c r="AC681" s="1">
        <f>(Table2[[#This Row],[Close Price]]/Table2[[#This Row],[Day Low]])-1</f>
        <v>7.4675797756083018E-3</v>
      </c>
      <c r="AD681" s="1">
        <f>(Table2[[#This Row],[Day High]]/Table2[[#This Row],[Close Price]])-1</f>
        <v>2.6647864916657715E-2</v>
      </c>
      <c r="AE681" s="1">
        <f>(Table2[[#This Row],[Close Price]]/Table2[[#This Row],[Current Week Low]])-1</f>
        <v>2.5472747497219173E-2</v>
      </c>
      <c r="AF681" s="1">
        <f>(Table2[[#This Row],[Current Week High]]/Table2[[#This Row],[Close Price]])-1</f>
        <v>2.6647864916657715E-2</v>
      </c>
      <c r="AG681" s="1">
        <f>(Table2[[#This Row],[Close Price]]/Table2[[#This Row],[Current Month Low]])-1</f>
        <v>8.8986888215143445E-2</v>
      </c>
      <c r="AH681" s="1">
        <f>(Table2[[#This Row],[Current Month High]]/Table2[[#This Row],[Close Price]])-1</f>
        <v>4.1327692808330596E-2</v>
      </c>
      <c r="AI681">
        <v>33.781682756625798</v>
      </c>
      <c r="AJ681">
        <v>14.1506903027426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0</v>
      </c>
      <c r="AM681">
        <v>0</v>
      </c>
      <c r="AN681">
        <v>-1.56</v>
      </c>
      <c r="AO681" t="s">
        <v>3181</v>
      </c>
      <c r="AP681">
        <v>-6.5939858121605993E-2</v>
      </c>
      <c r="AQ681">
        <f>(Table2[[#This Row],[Sharpe Ratio]]-AVERAGE(Table2[Sharpe Ratio]))/_xlfn.STDEV.P(Table2[Sharpe Ratio])</f>
        <v>-1.4573303787165865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508</v>
      </c>
      <c r="AT681">
        <f>_xlfn.RANK.AVG(Table2[[#This Row],[6M Return vs Nifty Z-Score]],Table2[6M Return vs Nifty Z-Score])</f>
        <v>667</v>
      </c>
      <c r="AU681">
        <f>_xlfn.RANK.AVG(Table2[[#This Row],[Sharpe Ratio Z-Score]],Table2[Sharpe Ratio Z-Score])</f>
        <v>688</v>
      </c>
      <c r="AV681">
        <f>(Table2[[#This Row],[Rank 1Y]]+Table2[[#This Row],[Rank 6M]]+Table2[[#This Row],[Rank Sharpe]])/3</f>
        <v>621</v>
      </c>
    </row>
    <row r="682" spans="1:48" x14ac:dyDescent="0.3">
      <c r="A682" t="s">
        <v>121</v>
      </c>
      <c r="B682" t="s">
        <v>122</v>
      </c>
      <c r="C682" t="s">
        <v>3131</v>
      </c>
      <c r="D682" t="s">
        <v>123</v>
      </c>
      <c r="E682">
        <v>217533.1384392</v>
      </c>
      <c r="F682">
        <v>2256.1999999999998</v>
      </c>
      <c r="G682">
        <v>-29.407563426689201</v>
      </c>
      <c r="H682">
        <f>(Table2[[#This Row],[1Y Return vs Nifty]]-AVERAGE(Table2[1Y Return vs Nifty]))/_xlfn.STDEV.P(Table2[1Y Return vs Nifty])</f>
        <v>-0.90223481849983889</v>
      </c>
      <c r="I682">
        <v>-5.2087834999726903</v>
      </c>
      <c r="J682">
        <f>(Table2[[#This Row],[1M Return vs Nifty]]-AVERAGE(Table2[1M Return vs Nifty]))/_xlfn.STDEV.P(Table2[1M Return vs Nifty])</f>
        <v>-0.4589438424232653</v>
      </c>
      <c r="K682">
        <v>-18.624251989728201</v>
      </c>
      <c r="L682">
        <f>(Table2[[#This Row],[6M Return vs Nifty]]-AVERAGE(Table2[6M Return vs Nifty]))/_xlfn.STDEV.P(Table2[6M Return vs Nifty])</f>
        <v>-0.82760014951183503</v>
      </c>
      <c r="M682">
        <v>2.26769598585821</v>
      </c>
      <c r="N682">
        <f>(Table2[[#This Row],[1W Return vs Nifty]]-AVERAGE(Table2[1W Return vs Nifty]))/_xlfn.STDEV.P(Table2[1W Return vs Nifty])</f>
        <v>0.21498142742175483</v>
      </c>
      <c r="O682">
        <v>2321.6799999999998</v>
      </c>
      <c r="P682">
        <v>2416.1831623083299</v>
      </c>
      <c r="Q682">
        <v>2468.0301957511701</v>
      </c>
      <c r="R682">
        <v>35.802891801851899</v>
      </c>
      <c r="S682" s="1">
        <f>(Table2[[#This Row],[Close Price]]-Table2[[#This Row],[20D EMA]])/Table2[[#This Row],[20D EMA]]</f>
        <v>-2.8203714551531658E-2</v>
      </c>
      <c r="T682" s="1">
        <f>(Table2[[#This Row],[Close Price]]-Table2[[#This Row],[50D EMA]])/Table2[[#This Row],[50D EMA]]</f>
        <v>-6.6213176552181674E-2</v>
      </c>
      <c r="U682" s="1">
        <f>(Table2[[#This Row],[Close Price]]-Table2[[#This Row],[200D EMA]])/Table2[[#This Row],[200D EMA]]</f>
        <v>-8.582966128852311E-2</v>
      </c>
      <c r="V682">
        <v>0.79601960263184202</v>
      </c>
      <c r="W682">
        <v>2241</v>
      </c>
      <c r="X682">
        <v>2290.4499999999998</v>
      </c>
      <c r="Y682">
        <v>2241</v>
      </c>
      <c r="Z682">
        <v>2294.85</v>
      </c>
      <c r="AA682">
        <v>2230.9</v>
      </c>
      <c r="AB682">
        <v>2298</v>
      </c>
      <c r="AC682" s="1">
        <f>(Table2[[#This Row],[Close Price]]/Table2[[#This Row],[Day Low]])-1</f>
        <v>6.7826863007585114E-3</v>
      </c>
      <c r="AD682" s="1">
        <f>(Table2[[#This Row],[Day High]]/Table2[[#This Row],[Close Price]])-1</f>
        <v>1.5180391809236804E-2</v>
      </c>
      <c r="AE682" s="1">
        <f>(Table2[[#This Row],[Close Price]]/Table2[[#This Row],[Current Week Low]])-1</f>
        <v>6.7826863007585114E-3</v>
      </c>
      <c r="AF682" s="1">
        <f>(Table2[[#This Row],[Current Week High]]/Table2[[#This Row],[Close Price]])-1</f>
        <v>1.7130573530715454E-2</v>
      </c>
      <c r="AG682" s="1">
        <f>(Table2[[#This Row],[Close Price]]/Table2[[#This Row],[Current Month Low]])-1</f>
        <v>1.1340714509838978E-2</v>
      </c>
      <c r="AH682" s="1">
        <f>(Table2[[#This Row],[Current Month High]]/Table2[[#This Row],[Close Price]])-1</f>
        <v>1.852672635404673E-2</v>
      </c>
      <c r="AI682">
        <v>23.127382324262001</v>
      </c>
      <c r="AJ682">
        <v>1.81407942238265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0</v>
      </c>
      <c r="AM682" t="s">
        <v>3182</v>
      </c>
      <c r="AN682">
        <v>-0.2</v>
      </c>
      <c r="AO682" t="s">
        <v>3181</v>
      </c>
      <c r="AP682">
        <v>-2.9441661937789E-2</v>
      </c>
      <c r="AQ682">
        <f>(Table2[[#This Row],[Sharpe Ratio]]-AVERAGE(Table2[Sharpe Ratio]))/_xlfn.STDEV.P(Table2[Sharpe Ratio])</f>
        <v>-1.0268377669787629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625</v>
      </c>
      <c r="AT682">
        <f>_xlfn.RANK.AVG(Table2[[#This Row],[6M Return vs Nifty Z-Score]],Table2[6M Return vs Nifty Z-Score])</f>
        <v>617</v>
      </c>
      <c r="AU682">
        <f>_xlfn.RANK.AVG(Table2[[#This Row],[Sharpe Ratio Z-Score]],Table2[Sharpe Ratio Z-Score])</f>
        <v>622</v>
      </c>
      <c r="AV682">
        <f>(Table2[[#This Row],[Rank 1Y]]+Table2[[#This Row],[Rank 6M]]+Table2[[#This Row],[Rank Sharpe]])/3</f>
        <v>621.33333333333337</v>
      </c>
    </row>
    <row r="683" spans="1:48" x14ac:dyDescent="0.3">
      <c r="A683" t="s">
        <v>977</v>
      </c>
      <c r="B683" t="s">
        <v>978</v>
      </c>
      <c r="C683" t="s">
        <v>3129</v>
      </c>
      <c r="D683" t="s">
        <v>54</v>
      </c>
      <c r="E683">
        <v>14580.499512799999</v>
      </c>
      <c r="F683">
        <v>913.9</v>
      </c>
      <c r="G683">
        <v>-68.802535964056801</v>
      </c>
      <c r="H683">
        <f>(Table2[[#This Row],[1Y Return vs Nifty]]-AVERAGE(Table2[1Y Return vs Nifty]))/_xlfn.STDEV.P(Table2[1Y Return vs Nifty])</f>
        <v>-1.6544431503138668</v>
      </c>
      <c r="I683">
        <v>-11.141698581517</v>
      </c>
      <c r="J683">
        <f>(Table2[[#This Row],[1M Return vs Nifty]]-AVERAGE(Table2[1M Return vs Nifty]))/_xlfn.STDEV.P(Table2[1M Return vs Nifty])</f>
        <v>-1.1152187757961387</v>
      </c>
      <c r="K683">
        <v>-43.117924385645502</v>
      </c>
      <c r="L683">
        <f>(Table2[[#This Row],[6M Return vs Nifty]]-AVERAGE(Table2[6M Return vs Nifty]))/_xlfn.STDEV.P(Table2[6M Return vs Nifty])</f>
        <v>-1.6521429828030363</v>
      </c>
      <c r="M683">
        <v>-2.5147164903558998</v>
      </c>
      <c r="N683">
        <f>(Table2[[#This Row],[1W Return vs Nifty]]-AVERAGE(Table2[1W Return vs Nifty]))/_xlfn.STDEV.P(Table2[1W Return vs Nifty])</f>
        <v>-0.76016861041709549</v>
      </c>
      <c r="O683">
        <v>981.62</v>
      </c>
      <c r="P683">
        <v>1074.3868803266701</v>
      </c>
      <c r="Q683">
        <v>1262.9905887364901</v>
      </c>
      <c r="R683">
        <v>28.082326848992199</v>
      </c>
      <c r="S683" s="1">
        <f>(Table2[[#This Row],[Close Price]]-Table2[[#This Row],[20D EMA]])/Table2[[#This Row],[20D EMA]]</f>
        <v>-6.8987999429514502E-2</v>
      </c>
      <c r="T683" s="1">
        <f>(Table2[[#This Row],[Close Price]]-Table2[[#This Row],[50D EMA]])/Table2[[#This Row],[50D EMA]]</f>
        <v>-0.14937531653204256</v>
      </c>
      <c r="U683" s="1">
        <f>(Table2[[#This Row],[Close Price]]-Table2[[#This Row],[200D EMA]])/Table2[[#This Row],[200D EMA]]</f>
        <v>-0.276399992089984</v>
      </c>
      <c r="V683">
        <v>0.81036637974875703</v>
      </c>
      <c r="W683">
        <v>909.25</v>
      </c>
      <c r="X683">
        <v>923</v>
      </c>
      <c r="Y683">
        <v>909.25</v>
      </c>
      <c r="Z683">
        <v>941</v>
      </c>
      <c r="AA683">
        <v>909.25</v>
      </c>
      <c r="AB683">
        <v>1002.95</v>
      </c>
      <c r="AC683" s="1">
        <f>(Table2[[#This Row],[Close Price]]/Table2[[#This Row],[Day Low]])-1</f>
        <v>5.1141050316194647E-3</v>
      </c>
      <c r="AD683" s="1">
        <f>(Table2[[#This Row],[Day High]]/Table2[[#This Row],[Close Price]])-1</f>
        <v>9.957325746799528E-3</v>
      </c>
      <c r="AE683" s="1">
        <f>(Table2[[#This Row],[Close Price]]/Table2[[#This Row],[Current Week Low]])-1</f>
        <v>5.1141050316194647E-3</v>
      </c>
      <c r="AF683" s="1">
        <f>(Table2[[#This Row],[Current Week High]]/Table2[[#This Row],[Close Price]])-1</f>
        <v>2.9653134916292734E-2</v>
      </c>
      <c r="AG683" s="1">
        <f>(Table2[[#This Row],[Close Price]]/Table2[[#This Row],[Current Month Low]])-1</f>
        <v>5.1141050316194647E-3</v>
      </c>
      <c r="AH683" s="1">
        <f>(Table2[[#This Row],[Current Month High]]/Table2[[#This Row],[Close Price]])-1</f>
        <v>9.7439544807965905E-2</v>
      </c>
      <c r="AI683">
        <v>96.520407046722795</v>
      </c>
      <c r="AJ683">
        <v>0.51141050316194603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-0.25</v>
      </c>
      <c r="AM683" t="s">
        <v>3181</v>
      </c>
      <c r="AN683">
        <v>-6.89</v>
      </c>
      <c r="AO683" t="s">
        <v>3181</v>
      </c>
      <c r="AP683">
        <v>4.2231118908670998E-2</v>
      </c>
      <c r="AQ683">
        <f>(Table2[[#This Row],[Sharpe Ratio]]-AVERAGE(Table2[Sharpe Ratio]))/_xlfn.STDEV.P(Table2[Sharpe Ratio])</f>
        <v>-0.18146441039666655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734</v>
      </c>
      <c r="AT683">
        <f>_xlfn.RANK.AVG(Table2[[#This Row],[6M Return vs Nifty Z-Score]],Table2[6M Return vs Nifty Z-Score])</f>
        <v>733</v>
      </c>
      <c r="AU683">
        <f>_xlfn.RANK.AVG(Table2[[#This Row],[Sharpe Ratio Z-Score]],Table2[Sharpe Ratio Z-Score])</f>
        <v>399</v>
      </c>
      <c r="AV683">
        <f>(Table2[[#This Row],[Rank 1Y]]+Table2[[#This Row],[Rank 6M]]+Table2[[#This Row],[Rank Sharpe]])/3</f>
        <v>622</v>
      </c>
    </row>
    <row r="684" spans="1:48" x14ac:dyDescent="0.3">
      <c r="A684" t="s">
        <v>292</v>
      </c>
      <c r="B684" t="s">
        <v>293</v>
      </c>
      <c r="C684" t="s">
        <v>3137</v>
      </c>
      <c r="D684" t="s">
        <v>75</v>
      </c>
      <c r="E684">
        <v>87938.885485439998</v>
      </c>
      <c r="F684">
        <v>24372.799999999999</v>
      </c>
      <c r="G684">
        <v>-29.6548219277649</v>
      </c>
      <c r="H684">
        <f>(Table2[[#This Row],[1Y Return vs Nifty]]-AVERAGE(Table2[1Y Return vs Nifty]))/_xlfn.STDEV.P(Table2[1Y Return vs Nifty])</f>
        <v>-0.90695597687720708</v>
      </c>
      <c r="I684">
        <v>4.4242871353569697</v>
      </c>
      <c r="J684">
        <f>(Table2[[#This Row],[1M Return vs Nifty]]-AVERAGE(Table2[1M Return vs Nifty]))/_xlfn.STDEV.P(Table2[1M Return vs Nifty])</f>
        <v>0.60662724741805152</v>
      </c>
      <c r="K684">
        <v>-14.5208412509987</v>
      </c>
      <c r="L684">
        <f>(Table2[[#This Row],[6M Return vs Nifty]]-AVERAGE(Table2[6M Return vs Nifty]))/_xlfn.STDEV.P(Table2[6M Return vs Nifty])</f>
        <v>-0.68946496659685774</v>
      </c>
      <c r="M684">
        <v>-0.68399674979561798</v>
      </c>
      <c r="N684">
        <f>(Table2[[#This Row],[1W Return vs Nifty]]-AVERAGE(Table2[1W Return vs Nifty]))/_xlfn.STDEV.P(Table2[1W Return vs Nifty])</f>
        <v>-0.38687867920377533</v>
      </c>
      <c r="O684">
        <v>24838.32</v>
      </c>
      <c r="P684">
        <v>25153.7035185237</v>
      </c>
      <c r="Q684">
        <v>25738.125518063302</v>
      </c>
      <c r="R684">
        <v>34.167134685866998</v>
      </c>
      <c r="S684" s="1">
        <f>(Table2[[#This Row],[Close Price]]-Table2[[#This Row],[20D EMA]])/Table2[[#This Row],[20D EMA]]</f>
        <v>-1.8742008316182432E-2</v>
      </c>
      <c r="T684" s="1">
        <f>(Table2[[#This Row],[Close Price]]-Table2[[#This Row],[50D EMA]])/Table2[[#This Row],[50D EMA]]</f>
        <v>-3.1045270051331706E-2</v>
      </c>
      <c r="U684" s="1">
        <f>(Table2[[#This Row],[Close Price]]-Table2[[#This Row],[200D EMA]])/Table2[[#This Row],[200D EMA]]</f>
        <v>-5.3046812484658284E-2</v>
      </c>
      <c r="V684">
        <v>0.72658622866149003</v>
      </c>
      <c r="W684">
        <v>23500</v>
      </c>
      <c r="X684">
        <v>24470.85</v>
      </c>
      <c r="Y684">
        <v>23500</v>
      </c>
      <c r="Z684">
        <v>24562</v>
      </c>
      <c r="AA684">
        <v>23500</v>
      </c>
      <c r="AB684">
        <v>25400</v>
      </c>
      <c r="AC684" s="1">
        <f>(Table2[[#This Row],[Close Price]]/Table2[[#This Row],[Day Low]])-1</f>
        <v>3.7140425531914767E-2</v>
      </c>
      <c r="AD684" s="1">
        <f>(Table2[[#This Row],[Day High]]/Table2[[#This Row],[Close Price]])-1</f>
        <v>4.0229271975316117E-3</v>
      </c>
      <c r="AE684" s="1">
        <f>(Table2[[#This Row],[Close Price]]/Table2[[#This Row],[Current Week Low]])-1</f>
        <v>3.7140425531914767E-2</v>
      </c>
      <c r="AF684" s="1">
        <f>(Table2[[#This Row],[Current Week High]]/Table2[[#This Row],[Close Price]])-1</f>
        <v>7.7627519201732831E-3</v>
      </c>
      <c r="AG684" s="1">
        <f>(Table2[[#This Row],[Close Price]]/Table2[[#This Row],[Current Month Low]])-1</f>
        <v>3.7140425531914767E-2</v>
      </c>
      <c r="AH684" s="1">
        <f>(Table2[[#This Row],[Current Month High]]/Table2[[#This Row],[Close Price]])-1</f>
        <v>4.2145342348848036E-2</v>
      </c>
      <c r="AI684">
        <v>26.114972428280701</v>
      </c>
      <c r="AJ684">
        <v>3.71404255319147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7.0000000000000007E-2</v>
      </c>
      <c r="AM684" t="s">
        <v>3180</v>
      </c>
      <c r="AN684">
        <v>-2.34</v>
      </c>
      <c r="AO684" t="s">
        <v>3181</v>
      </c>
      <c r="AP684">
        <v>-6.1231398020941998E-2</v>
      </c>
      <c r="AQ684">
        <f>(Table2[[#This Row],[Sharpe Ratio]]-AVERAGE(Table2[Sharpe Ratio]))/_xlfn.STDEV.P(Table2[Sharpe Ratio])</f>
        <v>-1.4017945578286242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626</v>
      </c>
      <c r="AT684">
        <f>_xlfn.RANK.AVG(Table2[[#This Row],[6M Return vs Nifty Z-Score]],Table2[6M Return vs Nifty Z-Score])</f>
        <v>560</v>
      </c>
      <c r="AU684">
        <f>_xlfn.RANK.AVG(Table2[[#This Row],[Sharpe Ratio Z-Score]],Table2[Sharpe Ratio Z-Score])</f>
        <v>681</v>
      </c>
      <c r="AV684">
        <f>(Table2[[#This Row],[Rank 1Y]]+Table2[[#This Row],[Rank 6M]]+Table2[[#This Row],[Rank Sharpe]])/3</f>
        <v>622.33333333333337</v>
      </c>
    </row>
    <row r="685" spans="1:48" x14ac:dyDescent="0.3">
      <c r="A685" t="s">
        <v>1505</v>
      </c>
      <c r="B685" t="s">
        <v>1506</v>
      </c>
      <c r="C685" t="s">
        <v>3143</v>
      </c>
      <c r="D685" t="s">
        <v>477</v>
      </c>
      <c r="E685">
        <v>6588.2573350000002</v>
      </c>
      <c r="F685">
        <v>2033.35</v>
      </c>
      <c r="G685">
        <v>-22.693777832279299</v>
      </c>
      <c r="H685">
        <f>(Table2[[#This Row],[1Y Return vs Nifty]]-AVERAGE(Table2[1Y Return vs Nifty]))/_xlfn.STDEV.P(Table2[1Y Return vs Nifty])</f>
        <v>-0.77404167260189827</v>
      </c>
      <c r="I685">
        <v>-4.0269872045481696</v>
      </c>
      <c r="J685">
        <f>(Table2[[#This Row],[1M Return vs Nifty]]-AVERAGE(Table2[1M Return vs Nifty]))/_xlfn.STDEV.P(Table2[1M Return vs Nifty])</f>
        <v>-0.32821834334227135</v>
      </c>
      <c r="K685">
        <v>-15.524994848139601</v>
      </c>
      <c r="L685">
        <f>(Table2[[#This Row],[6M Return vs Nifty]]-AVERAGE(Table2[6M Return vs Nifty]))/_xlfn.STDEV.P(Table2[6M Return vs Nifty])</f>
        <v>-0.72326829501012257</v>
      </c>
      <c r="M685">
        <v>-1.2240207957110101</v>
      </c>
      <c r="N685">
        <f>(Table2[[#This Row],[1W Return vs Nifty]]-AVERAGE(Table2[1W Return vs Nifty]))/_xlfn.STDEV.P(Table2[1W Return vs Nifty])</f>
        <v>-0.49699140399014896</v>
      </c>
      <c r="O685">
        <v>2114.83</v>
      </c>
      <c r="P685">
        <v>2171.4826635214099</v>
      </c>
      <c r="Q685">
        <v>2232.5759014081</v>
      </c>
      <c r="R685">
        <v>30.2249035357164</v>
      </c>
      <c r="S685" s="1">
        <f>(Table2[[#This Row],[Close Price]]-Table2[[#This Row],[20D EMA]])/Table2[[#This Row],[20D EMA]]</f>
        <v>-3.8527919501803939E-2</v>
      </c>
      <c r="T685" s="1">
        <f>(Table2[[#This Row],[Close Price]]-Table2[[#This Row],[50D EMA]])/Table2[[#This Row],[50D EMA]]</f>
        <v>-6.3612141990305168E-2</v>
      </c>
      <c r="U685" s="1">
        <f>(Table2[[#This Row],[Close Price]]-Table2[[#This Row],[200D EMA]])/Table2[[#This Row],[200D EMA]]</f>
        <v>-8.9235891725986574E-2</v>
      </c>
      <c r="V685">
        <v>0.52305421342786196</v>
      </c>
      <c r="W685">
        <v>2015.05</v>
      </c>
      <c r="X685">
        <v>2075.9499999999998</v>
      </c>
      <c r="Y685">
        <v>2015.05</v>
      </c>
      <c r="Z685">
        <v>2089.9499999999998</v>
      </c>
      <c r="AA685">
        <v>2015.05</v>
      </c>
      <c r="AB685">
        <v>2169</v>
      </c>
      <c r="AC685" s="1">
        <f>(Table2[[#This Row],[Close Price]]/Table2[[#This Row],[Day Low]])-1</f>
        <v>9.0816605047021604E-3</v>
      </c>
      <c r="AD685" s="1">
        <f>(Table2[[#This Row],[Day High]]/Table2[[#This Row],[Close Price]])-1</f>
        <v>2.0950647945508605E-2</v>
      </c>
      <c r="AE685" s="1">
        <f>(Table2[[#This Row],[Close Price]]/Table2[[#This Row],[Current Week Low]])-1</f>
        <v>9.0816605047021604E-3</v>
      </c>
      <c r="AF685" s="1">
        <f>(Table2[[#This Row],[Current Week High]]/Table2[[#This Row],[Close Price]])-1</f>
        <v>2.7835837411168685E-2</v>
      </c>
      <c r="AG685" s="1">
        <f>(Table2[[#This Row],[Close Price]]/Table2[[#This Row],[Current Month Low]])-1</f>
        <v>9.0816605047021604E-3</v>
      </c>
      <c r="AH685" s="1">
        <f>(Table2[[#This Row],[Current Month High]]/Table2[[#This Row],[Close Price]])-1</f>
        <v>6.6712567929771094E-2</v>
      </c>
      <c r="AI685">
        <v>34.507094204145801</v>
      </c>
      <c r="AJ685">
        <v>3.7423469387755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0.04</v>
      </c>
      <c r="AM685" t="s">
        <v>3180</v>
      </c>
      <c r="AN685">
        <v>0.62</v>
      </c>
      <c r="AO685" t="s">
        <v>3180</v>
      </c>
      <c r="AP685">
        <v>-7.9816144354038998E-2</v>
      </c>
      <c r="AQ685">
        <f>(Table2[[#This Row],[Sharpe Ratio]]-AVERAGE(Table2[Sharpe Ratio]))/_xlfn.STDEV.P(Table2[Sharpe Ratio])</f>
        <v>-1.6209998014830285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594</v>
      </c>
      <c r="AT685">
        <f>_xlfn.RANK.AVG(Table2[[#This Row],[6M Return vs Nifty Z-Score]],Table2[6M Return vs Nifty Z-Score])</f>
        <v>573</v>
      </c>
      <c r="AU685">
        <f>_xlfn.RANK.AVG(Table2[[#This Row],[Sharpe Ratio Z-Score]],Table2[Sharpe Ratio Z-Score])</f>
        <v>700</v>
      </c>
      <c r="AV685">
        <f>(Table2[[#This Row],[Rank 1Y]]+Table2[[#This Row],[Rank 6M]]+Table2[[#This Row],[Rank Sharpe]])/3</f>
        <v>622.33333333333337</v>
      </c>
    </row>
    <row r="686" spans="1:48" x14ac:dyDescent="0.3">
      <c r="A686" t="s">
        <v>874</v>
      </c>
      <c r="B686" t="s">
        <v>875</v>
      </c>
      <c r="C686" t="s">
        <v>3140</v>
      </c>
      <c r="D686" t="s">
        <v>595</v>
      </c>
      <c r="E686">
        <v>17157.141314600001</v>
      </c>
      <c r="F686">
        <v>1334.9</v>
      </c>
      <c r="G686">
        <v>-37.807550087790702</v>
      </c>
      <c r="H686">
        <f>(Table2[[#This Row],[1Y Return vs Nifty]]-AVERAGE(Table2[1Y Return vs Nifty]))/_xlfn.STDEV.P(Table2[1Y Return vs Nifty])</f>
        <v>-1.0626243186477036</v>
      </c>
      <c r="I686">
        <v>-1.19678465849465</v>
      </c>
      <c r="J686">
        <f>(Table2[[#This Row],[1M Return vs Nifty]]-AVERAGE(Table2[1M Return vs Nifty]))/_xlfn.STDEV.P(Table2[1M Return vs Nifty])</f>
        <v>-1.5152849935691161E-2</v>
      </c>
      <c r="K686">
        <v>-6.9456688536023004</v>
      </c>
      <c r="L686">
        <f>(Table2[[#This Row],[6M Return vs Nifty]]-AVERAGE(Table2[6M Return vs Nifty]))/_xlfn.STDEV.P(Table2[6M Return vs Nifty])</f>
        <v>-0.43445812196135725</v>
      </c>
      <c r="M686">
        <v>2.9693220873839601</v>
      </c>
      <c r="N686">
        <f>(Table2[[#This Row],[1W Return vs Nifty]]-AVERAGE(Table2[1W Return vs Nifty]))/_xlfn.STDEV.P(Table2[1W Return vs Nifty])</f>
        <v>0.35804535652750702</v>
      </c>
      <c r="O686">
        <v>1365.66</v>
      </c>
      <c r="P686">
        <v>1397.3801630104001</v>
      </c>
      <c r="Q686">
        <v>1449.81666109044</v>
      </c>
      <c r="R686">
        <v>34.1578128079923</v>
      </c>
      <c r="S686" s="1">
        <f>(Table2[[#This Row],[Close Price]]-Table2[[#This Row],[20D EMA]])/Table2[[#This Row],[20D EMA]]</f>
        <v>-2.2523907854077874E-2</v>
      </c>
      <c r="T686" s="1">
        <f>(Table2[[#This Row],[Close Price]]-Table2[[#This Row],[50D EMA]])/Table2[[#This Row],[50D EMA]]</f>
        <v>-4.4712358643905416E-2</v>
      </c>
      <c r="U686" s="1">
        <f>(Table2[[#This Row],[Close Price]]-Table2[[#This Row],[200D EMA]])/Table2[[#This Row],[200D EMA]]</f>
        <v>-7.9262891767300059E-2</v>
      </c>
      <c r="V686">
        <v>1.1117089113841501</v>
      </c>
      <c r="W686">
        <v>1325.05</v>
      </c>
      <c r="X686">
        <v>1350.75</v>
      </c>
      <c r="Y686">
        <v>1318.85</v>
      </c>
      <c r="Z686">
        <v>1350.75</v>
      </c>
      <c r="AA686">
        <v>1300.05</v>
      </c>
      <c r="AB686">
        <v>1370</v>
      </c>
      <c r="AC686" s="1">
        <f>(Table2[[#This Row],[Close Price]]/Table2[[#This Row],[Day Low]])-1</f>
        <v>7.4336817478586337E-3</v>
      </c>
      <c r="AD686" s="1">
        <f>(Table2[[#This Row],[Day High]]/Table2[[#This Row],[Close Price]])-1</f>
        <v>1.1873548580418003E-2</v>
      </c>
      <c r="AE686" s="1">
        <f>(Table2[[#This Row],[Close Price]]/Table2[[#This Row],[Current Week Low]])-1</f>
        <v>1.2169693293399675E-2</v>
      </c>
      <c r="AF686" s="1">
        <f>(Table2[[#This Row],[Current Week High]]/Table2[[#This Row],[Close Price]])-1</f>
        <v>1.1873548580418003E-2</v>
      </c>
      <c r="AG686" s="1">
        <f>(Table2[[#This Row],[Close Price]]/Table2[[#This Row],[Current Month Low]])-1</f>
        <v>2.6806661282258393E-2</v>
      </c>
      <c r="AH686" s="1">
        <f>(Table2[[#This Row],[Current Month High]]/Table2[[#This Row],[Close Price]])-1</f>
        <v>2.629410442729796E-2</v>
      </c>
      <c r="AI686">
        <v>29.166978799910101</v>
      </c>
      <c r="AJ686">
        <v>5.1930654058313701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-0.01</v>
      </c>
      <c r="AM686" t="s">
        <v>3181</v>
      </c>
      <c r="AN686">
        <v>-2.19</v>
      </c>
      <c r="AO686" t="s">
        <v>3181</v>
      </c>
      <c r="AP686">
        <v>-0.162254087805909</v>
      </c>
      <c r="AQ686">
        <f>(Table2[[#This Row],[Sharpe Ratio]]-AVERAGE(Table2[Sharpe Ratio]))/_xlfn.STDEV.P(Table2[Sharpe Ratio])</f>
        <v>-2.5933471855607668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678</v>
      </c>
      <c r="AT686">
        <f>_xlfn.RANK.AVG(Table2[[#This Row],[6M Return vs Nifty Z-Score]],Table2[6M Return vs Nifty Z-Score])</f>
        <v>455</v>
      </c>
      <c r="AU686">
        <f>_xlfn.RANK.AVG(Table2[[#This Row],[Sharpe Ratio Z-Score]],Table2[Sharpe Ratio Z-Score])</f>
        <v>737</v>
      </c>
      <c r="AV686">
        <f>(Table2[[#This Row],[Rank 1Y]]+Table2[[#This Row],[Rank 6M]]+Table2[[#This Row],[Rank Sharpe]])/3</f>
        <v>623.33333333333337</v>
      </c>
    </row>
    <row r="687" spans="1:48" x14ac:dyDescent="0.3">
      <c r="A687" t="s">
        <v>1955</v>
      </c>
      <c r="B687" t="s">
        <v>1956</v>
      </c>
      <c r="C687" t="s">
        <v>3131</v>
      </c>
      <c r="D687" t="s">
        <v>231</v>
      </c>
      <c r="E687">
        <v>3512.7125589799998</v>
      </c>
      <c r="F687">
        <v>416.2</v>
      </c>
      <c r="G687">
        <v>-37.075745999947102</v>
      </c>
      <c r="H687">
        <f>(Table2[[#This Row],[1Y Return vs Nifty]]-AVERAGE(Table2[1Y Return vs Nifty]))/_xlfn.STDEV.P(Table2[1Y Return vs Nifty])</f>
        <v>-1.0486512379047386</v>
      </c>
      <c r="I687">
        <v>-3.13712682797114</v>
      </c>
      <c r="J687">
        <f>(Table2[[#This Row],[1M Return vs Nifty]]-AVERAGE(Table2[1M Return vs Nifty]))/_xlfn.STDEV.P(Table2[1M Return vs Nifty])</f>
        <v>-0.22978560811471108</v>
      </c>
      <c r="K687">
        <v>-21.994591105195699</v>
      </c>
      <c r="L687">
        <f>(Table2[[#This Row],[6M Return vs Nifty]]-AVERAGE(Table2[6M Return vs Nifty]))/_xlfn.STDEV.P(Table2[6M Return vs Nifty])</f>
        <v>-0.94105757306596671</v>
      </c>
      <c r="M687">
        <v>0.38292949507513901</v>
      </c>
      <c r="N687">
        <f>(Table2[[#This Row],[1W Return vs Nifty]]-AVERAGE(Table2[1W Return vs Nifty]))/_xlfn.STDEV.P(Table2[1W Return vs Nifty])</f>
        <v>-0.1693288184940189</v>
      </c>
      <c r="O687">
        <v>426.79</v>
      </c>
      <c r="P687">
        <v>445.57805786470902</v>
      </c>
      <c r="Q687">
        <v>482.35139637813302</v>
      </c>
      <c r="R687">
        <v>39.6302778245608</v>
      </c>
      <c r="S687" s="1">
        <f>(Table2[[#This Row],[Close Price]]-Table2[[#This Row],[20D EMA]])/Table2[[#This Row],[20D EMA]]</f>
        <v>-2.4813139951732777E-2</v>
      </c>
      <c r="T687" s="1">
        <f>(Table2[[#This Row],[Close Price]]-Table2[[#This Row],[50D EMA]])/Table2[[#This Row],[50D EMA]]</f>
        <v>-6.5932460870030324E-2</v>
      </c>
      <c r="U687" s="1">
        <f>(Table2[[#This Row],[Close Price]]-Table2[[#This Row],[200D EMA]])/Table2[[#This Row],[200D EMA]]</f>
        <v>-0.13714357805294816</v>
      </c>
      <c r="V687">
        <v>0.65827159210894004</v>
      </c>
      <c r="W687">
        <v>413.1</v>
      </c>
      <c r="X687">
        <v>420.6</v>
      </c>
      <c r="Y687">
        <v>411.4</v>
      </c>
      <c r="Z687">
        <v>425</v>
      </c>
      <c r="AA687">
        <v>411.4</v>
      </c>
      <c r="AB687">
        <v>439</v>
      </c>
      <c r="AC687" s="1">
        <f>(Table2[[#This Row],[Close Price]]/Table2[[#This Row],[Day Low]])-1</f>
        <v>7.5042362624060388E-3</v>
      </c>
      <c r="AD687" s="1">
        <f>(Table2[[#This Row],[Day High]]/Table2[[#This Row],[Close Price]])-1</f>
        <v>1.0571840461316651E-2</v>
      </c>
      <c r="AE687" s="1">
        <f>(Table2[[#This Row],[Close Price]]/Table2[[#This Row],[Current Week Low]])-1</f>
        <v>1.1667476908118646E-2</v>
      </c>
      <c r="AF687" s="1">
        <f>(Table2[[#This Row],[Current Week High]]/Table2[[#This Row],[Close Price]])-1</f>
        <v>2.1143680922633301E-2</v>
      </c>
      <c r="AG687" s="1">
        <f>(Table2[[#This Row],[Close Price]]/Table2[[#This Row],[Current Month Low]])-1</f>
        <v>1.1667476908118646E-2</v>
      </c>
      <c r="AH687" s="1">
        <f>(Table2[[#This Row],[Current Month High]]/Table2[[#This Row],[Close Price]])-1</f>
        <v>5.4781355117731856E-2</v>
      </c>
      <c r="AI687">
        <v>67.948101874098896</v>
      </c>
      <c r="AJ687">
        <v>2.8289067325509598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-0.08</v>
      </c>
      <c r="AM687" t="s">
        <v>3181</v>
      </c>
      <c r="AN687">
        <v>1.43</v>
      </c>
      <c r="AO687" t="s">
        <v>3180</v>
      </c>
      <c r="AQ687">
        <f>(Table2[[#This Row],[Sharpe Ratio]]-AVERAGE(Table2[Sharpe Ratio]))/_xlfn.STDEV.P(Table2[Sharpe Ratio])</f>
        <v>-0.67957627828303946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676</v>
      </c>
      <c r="AT687">
        <f>_xlfn.RANK.AVG(Table2[[#This Row],[6M Return vs Nifty Z-Score]],Table2[6M Return vs Nifty Z-Score])</f>
        <v>659</v>
      </c>
      <c r="AU687">
        <f>_xlfn.RANK.AVG(Table2[[#This Row],[Sharpe Ratio Z-Score]],Table2[Sharpe Ratio Z-Score])</f>
        <v>538</v>
      </c>
      <c r="AV687">
        <f>(Table2[[#This Row],[Rank 1Y]]+Table2[[#This Row],[Rank 6M]]+Table2[[#This Row],[Rank Sharpe]])/3</f>
        <v>624.33333333333337</v>
      </c>
    </row>
    <row r="688" spans="1:48" x14ac:dyDescent="0.3">
      <c r="A688" t="s">
        <v>758</v>
      </c>
      <c r="B688" t="s">
        <v>759</v>
      </c>
      <c r="C688" t="s">
        <v>3140</v>
      </c>
      <c r="D688" t="s">
        <v>111</v>
      </c>
      <c r="E688">
        <v>21600.608106240001</v>
      </c>
      <c r="F688">
        <v>267.2</v>
      </c>
      <c r="G688">
        <v>-35.720355181040702</v>
      </c>
      <c r="H688">
        <f>(Table2[[#This Row],[1Y Return vs Nifty]]-AVERAGE(Table2[1Y Return vs Nifty]))/_xlfn.STDEV.P(Table2[1Y Return vs Nifty])</f>
        <v>-1.0227713806240015</v>
      </c>
      <c r="I688">
        <v>-3.2343581093534302</v>
      </c>
      <c r="J688">
        <f>(Table2[[#This Row],[1M Return vs Nifty]]-AVERAGE(Table2[1M Return vs Nifty]))/_xlfn.STDEV.P(Table2[1M Return vs Nifty])</f>
        <v>-0.24054093695961878</v>
      </c>
      <c r="K688">
        <v>-9.4180129872774998</v>
      </c>
      <c r="L688">
        <f>(Table2[[#This Row],[6M Return vs Nifty]]-AVERAGE(Table2[6M Return vs Nifty]))/_xlfn.STDEV.P(Table2[6M Return vs Nifty])</f>
        <v>-0.51768588805131377</v>
      </c>
      <c r="M688">
        <v>-4.4818879996241101</v>
      </c>
      <c r="N688">
        <f>(Table2[[#This Row],[1W Return vs Nifty]]-AVERAGE(Table2[1W Return vs Nifty]))/_xlfn.STDEV.P(Table2[1W Return vs Nifty])</f>
        <v>-1.1612815176034228</v>
      </c>
      <c r="O688">
        <v>281.2</v>
      </c>
      <c r="P688">
        <v>287.54059240405599</v>
      </c>
      <c r="Q688">
        <v>292.08623976208702</v>
      </c>
      <c r="R688">
        <v>23.696874339149499</v>
      </c>
      <c r="S688" s="1">
        <f>(Table2[[#This Row],[Close Price]]-Table2[[#This Row],[20D EMA]])/Table2[[#This Row],[20D EMA]]</f>
        <v>-4.9786628733997154E-2</v>
      </c>
      <c r="T688" s="1">
        <f>(Table2[[#This Row],[Close Price]]-Table2[[#This Row],[50D EMA]])/Table2[[#This Row],[50D EMA]]</f>
        <v>-7.0739898787831379E-2</v>
      </c>
      <c r="U688" s="1">
        <f>(Table2[[#This Row],[Close Price]]-Table2[[#This Row],[200D EMA]])/Table2[[#This Row],[200D EMA]]</f>
        <v>-8.5201684894014917E-2</v>
      </c>
      <c r="V688">
        <v>0.49645745911258898</v>
      </c>
      <c r="W688">
        <v>264.5</v>
      </c>
      <c r="X688">
        <v>274.39999999999998</v>
      </c>
      <c r="Y688">
        <v>263</v>
      </c>
      <c r="Z688">
        <v>274.39999999999998</v>
      </c>
      <c r="AA688">
        <v>263</v>
      </c>
      <c r="AB688">
        <v>289.64999999999998</v>
      </c>
      <c r="AC688" s="1">
        <f>(Table2[[#This Row],[Close Price]]/Table2[[#This Row],[Day Low]])-1</f>
        <v>1.0207939508506625E-2</v>
      </c>
      <c r="AD688" s="1">
        <f>(Table2[[#This Row],[Day High]]/Table2[[#This Row],[Close Price]])-1</f>
        <v>2.6946107784431073E-2</v>
      </c>
      <c r="AE688" s="1">
        <f>(Table2[[#This Row],[Close Price]]/Table2[[#This Row],[Current Week Low]])-1</f>
        <v>1.5969581749049278E-2</v>
      </c>
      <c r="AF688" s="1">
        <f>(Table2[[#This Row],[Current Week High]]/Table2[[#This Row],[Close Price]])-1</f>
        <v>2.6946107784431073E-2</v>
      </c>
      <c r="AG688" s="1">
        <f>(Table2[[#This Row],[Close Price]]/Table2[[#This Row],[Current Month Low]])-1</f>
        <v>1.5969581749049278E-2</v>
      </c>
      <c r="AH688" s="1">
        <f>(Table2[[#This Row],[Current Month High]]/Table2[[#This Row],[Close Price]])-1</f>
        <v>8.4019461077844193E-2</v>
      </c>
      <c r="AI688">
        <v>33.720059880239504</v>
      </c>
      <c r="AJ688">
        <v>6.0948977566011404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0</v>
      </c>
      <c r="AM688" t="s">
        <v>3182</v>
      </c>
      <c r="AN688">
        <v>-4.28</v>
      </c>
      <c r="AO688" t="s">
        <v>3181</v>
      </c>
      <c r="AP688">
        <v>-0.109955274288438</v>
      </c>
      <c r="AQ688">
        <f>(Table2[[#This Row],[Sharpe Ratio]]-AVERAGE(Table2[Sharpe Ratio]))/_xlfn.STDEV.P(Table2[Sharpe Ratio])</f>
        <v>-1.9764878561699044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665</v>
      </c>
      <c r="AT688">
        <f>_xlfn.RANK.AVG(Table2[[#This Row],[6M Return vs Nifty Z-Score]],Table2[6M Return vs Nifty Z-Score])</f>
        <v>491</v>
      </c>
      <c r="AU688">
        <f>_xlfn.RANK.AVG(Table2[[#This Row],[Sharpe Ratio Z-Score]],Table2[Sharpe Ratio Z-Score])</f>
        <v>719</v>
      </c>
      <c r="AV688">
        <f>(Table2[[#This Row],[Rank 1Y]]+Table2[[#This Row],[Rank 6M]]+Table2[[#This Row],[Rank Sharpe]])/3</f>
        <v>625</v>
      </c>
    </row>
    <row r="689" spans="1:48" x14ac:dyDescent="0.3">
      <c r="A689" t="s">
        <v>1798</v>
      </c>
      <c r="B689" t="s">
        <v>1799</v>
      </c>
      <c r="C689" t="s">
        <v>3138</v>
      </c>
      <c r="D689" t="s">
        <v>454</v>
      </c>
      <c r="E689">
        <v>4308.4287978279999</v>
      </c>
      <c r="F689">
        <v>86.23</v>
      </c>
      <c r="G689">
        <v>-27.975416707975299</v>
      </c>
      <c r="H689">
        <f>(Table2[[#This Row],[1Y Return vs Nifty]]-AVERAGE(Table2[1Y Return vs Nifty]))/_xlfn.STDEV.P(Table2[1Y Return vs Nifty])</f>
        <v>-0.87488938265330063</v>
      </c>
      <c r="I689">
        <v>4.9992366240854302</v>
      </c>
      <c r="J689">
        <f>(Table2[[#This Row],[1M Return vs Nifty]]-AVERAGE(Table2[1M Return vs Nifty]))/_xlfn.STDEV.P(Table2[1M Return vs Nifty])</f>
        <v>0.67022582117512308</v>
      </c>
      <c r="K689">
        <v>-25.3759668049676</v>
      </c>
      <c r="L689">
        <f>(Table2[[#This Row],[6M Return vs Nifty]]-AVERAGE(Table2[6M Return vs Nifty]))/_xlfn.STDEV.P(Table2[6M Return vs Nifty])</f>
        <v>-1.0548865267175502</v>
      </c>
      <c r="M689">
        <v>2.2956770647935301</v>
      </c>
      <c r="N689">
        <f>(Table2[[#This Row],[1W Return vs Nifty]]-AVERAGE(Table2[1W Return vs Nifty]))/_xlfn.STDEV.P(Table2[1W Return vs Nifty])</f>
        <v>0.22068686381358804</v>
      </c>
      <c r="O689">
        <v>87.36</v>
      </c>
      <c r="P689">
        <v>90.545148347815896</v>
      </c>
      <c r="Q689">
        <v>96.751380149984797</v>
      </c>
      <c r="R689">
        <v>44.5717591313784</v>
      </c>
      <c r="S689" s="1">
        <f>(Table2[[#This Row],[Close Price]]-Table2[[#This Row],[20D EMA]])/Table2[[#This Row],[20D EMA]]</f>
        <v>-1.2934981684981634E-2</v>
      </c>
      <c r="T689" s="1">
        <f>(Table2[[#This Row],[Close Price]]-Table2[[#This Row],[50D EMA]])/Table2[[#This Row],[50D EMA]]</f>
        <v>-4.7657422032596194E-2</v>
      </c>
      <c r="U689" s="1">
        <f>(Table2[[#This Row],[Close Price]]-Table2[[#This Row],[200D EMA]])/Table2[[#This Row],[200D EMA]]</f>
        <v>-0.10874656396295806</v>
      </c>
      <c r="V689">
        <v>0.76366203450804304</v>
      </c>
      <c r="W689">
        <v>85.2</v>
      </c>
      <c r="X689">
        <v>89.44</v>
      </c>
      <c r="Y689">
        <v>85.2</v>
      </c>
      <c r="Z689">
        <v>89.6</v>
      </c>
      <c r="AA689">
        <v>85.2</v>
      </c>
      <c r="AB689">
        <v>90.5</v>
      </c>
      <c r="AC689" s="1">
        <f>(Table2[[#This Row],[Close Price]]/Table2[[#This Row],[Day Low]])-1</f>
        <v>1.2089201877934386E-2</v>
      </c>
      <c r="AD689" s="1">
        <f>(Table2[[#This Row],[Day High]]/Table2[[#This Row],[Close Price]])-1</f>
        <v>3.7226023425721788E-2</v>
      </c>
      <c r="AE689" s="1">
        <f>(Table2[[#This Row],[Close Price]]/Table2[[#This Row],[Current Week Low]])-1</f>
        <v>1.2089201877934386E-2</v>
      </c>
      <c r="AF689" s="1">
        <f>(Table2[[#This Row],[Current Week High]]/Table2[[#This Row],[Close Price]])-1</f>
        <v>3.9081526150991364E-2</v>
      </c>
      <c r="AG689" s="1">
        <f>(Table2[[#This Row],[Close Price]]/Table2[[#This Row],[Current Month Low]])-1</f>
        <v>1.2089201877934386E-2</v>
      </c>
      <c r="AH689" s="1">
        <f>(Table2[[#This Row],[Current Month High]]/Table2[[#This Row],[Close Price]])-1</f>
        <v>4.9518728980633142E-2</v>
      </c>
      <c r="AI689">
        <v>40.960222660326998</v>
      </c>
      <c r="AJ689">
        <v>6.4436489322305901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-0.06</v>
      </c>
      <c r="AM689" t="s">
        <v>3181</v>
      </c>
      <c r="AN689">
        <v>4.03</v>
      </c>
      <c r="AO689" t="s">
        <v>3180</v>
      </c>
      <c r="AP689">
        <v>-6.0226586019659998E-3</v>
      </c>
      <c r="AQ689">
        <f>(Table2[[#This Row],[Sharpe Ratio]]-AVERAGE(Table2[Sharpe Ratio]))/_xlfn.STDEV.P(Table2[Sharpe Ratio])</f>
        <v>-0.75061294042677573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619</v>
      </c>
      <c r="AT689">
        <f>_xlfn.RANK.AVG(Table2[[#This Row],[6M Return vs Nifty Z-Score]],Table2[6M Return vs Nifty Z-Score])</f>
        <v>681</v>
      </c>
      <c r="AU689">
        <f>_xlfn.RANK.AVG(Table2[[#This Row],[Sharpe Ratio Z-Score]],Table2[Sharpe Ratio Z-Score])</f>
        <v>576</v>
      </c>
      <c r="AV689">
        <f>(Table2[[#This Row],[Rank 1Y]]+Table2[[#This Row],[Rank 6M]]+Table2[[#This Row],[Rank Sharpe]])/3</f>
        <v>625.33333333333337</v>
      </c>
    </row>
    <row r="690" spans="1:48" x14ac:dyDescent="0.3">
      <c r="A690" t="s">
        <v>1183</v>
      </c>
      <c r="B690" t="s">
        <v>1184</v>
      </c>
      <c r="C690" t="s">
        <v>3129</v>
      </c>
      <c r="D690" t="s">
        <v>569</v>
      </c>
      <c r="E690">
        <v>10094.337498114999</v>
      </c>
      <c r="F690">
        <v>138.35</v>
      </c>
      <c r="G690">
        <v>-31.3946656610897</v>
      </c>
      <c r="H690">
        <f>(Table2[[#This Row],[1Y Return vs Nifty]]-AVERAGE(Table2[1Y Return vs Nifty]))/_xlfn.STDEV.P(Table2[1Y Return vs Nifty])</f>
        <v>-0.94017658519264546</v>
      </c>
      <c r="I690">
        <v>-4.6595914724485104</v>
      </c>
      <c r="J690">
        <f>(Table2[[#This Row],[1M Return vs Nifty]]-AVERAGE(Table2[1M Return vs Nifty]))/_xlfn.STDEV.P(Table2[1M Return vs Nifty])</f>
        <v>-0.39819445425259747</v>
      </c>
      <c r="K690">
        <v>-18.129767216026099</v>
      </c>
      <c r="L690">
        <f>(Table2[[#This Row],[6M Return vs Nifty]]-AVERAGE(Table2[6M Return vs Nifty]))/_xlfn.STDEV.P(Table2[6M Return vs Nifty])</f>
        <v>-0.81095405946305776</v>
      </c>
      <c r="M690">
        <v>0.82398609653257404</v>
      </c>
      <c r="N690">
        <f>(Table2[[#This Row],[1W Return vs Nifty]]-AVERAGE(Table2[1W Return vs Nifty]))/_xlfn.STDEV.P(Table2[1W Return vs Nifty])</f>
        <v>-7.9395889509029149E-2</v>
      </c>
      <c r="O690">
        <v>144.33000000000001</v>
      </c>
      <c r="P690">
        <v>150.614400793475</v>
      </c>
      <c r="Q690">
        <v>159.81986575399901</v>
      </c>
      <c r="R690">
        <v>37.146191700569602</v>
      </c>
      <c r="S690" s="1">
        <f>(Table2[[#This Row],[Close Price]]-Table2[[#This Row],[20D EMA]])/Table2[[#This Row],[20D EMA]]</f>
        <v>-4.1432827547980444E-2</v>
      </c>
      <c r="T690" s="1">
        <f>(Table2[[#This Row],[Close Price]]-Table2[[#This Row],[50D EMA]])/Table2[[#This Row],[50D EMA]]</f>
        <v>-8.1429137777417171E-2</v>
      </c>
      <c r="U690" s="1">
        <f>(Table2[[#This Row],[Close Price]]-Table2[[#This Row],[200D EMA]])/Table2[[#This Row],[200D EMA]]</f>
        <v>-0.13433790381882985</v>
      </c>
      <c r="V690">
        <v>0.53369879906010598</v>
      </c>
      <c r="W690">
        <v>137.5</v>
      </c>
      <c r="X690">
        <v>143.55000000000001</v>
      </c>
      <c r="Y690">
        <v>137.5</v>
      </c>
      <c r="Z690">
        <v>143.55000000000001</v>
      </c>
      <c r="AA690">
        <v>137.5</v>
      </c>
      <c r="AB690">
        <v>149.97999999999999</v>
      </c>
      <c r="AC690" s="1">
        <f>(Table2[[#This Row],[Close Price]]/Table2[[#This Row],[Day Low]])-1</f>
        <v>6.1818181818180662E-3</v>
      </c>
      <c r="AD690" s="1">
        <f>(Table2[[#This Row],[Day High]]/Table2[[#This Row],[Close Price]])-1</f>
        <v>3.7585833032165006E-2</v>
      </c>
      <c r="AE690" s="1">
        <f>(Table2[[#This Row],[Close Price]]/Table2[[#This Row],[Current Week Low]])-1</f>
        <v>6.1818181818180662E-3</v>
      </c>
      <c r="AF690" s="1">
        <f>(Table2[[#This Row],[Current Week High]]/Table2[[#This Row],[Close Price]])-1</f>
        <v>3.7585833032165006E-2</v>
      </c>
      <c r="AG690" s="1">
        <f>(Table2[[#This Row],[Close Price]]/Table2[[#This Row],[Current Month Low]])-1</f>
        <v>6.1818181818180662E-3</v>
      </c>
      <c r="AH690" s="1">
        <f>(Table2[[#This Row],[Current Month High]]/Table2[[#This Row],[Close Price]])-1</f>
        <v>8.4062161185399331E-2</v>
      </c>
      <c r="AI690">
        <v>51.281082961440902</v>
      </c>
      <c r="AJ690">
        <v>5.5059864256844202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-0.18</v>
      </c>
      <c r="AM690" t="s">
        <v>3181</v>
      </c>
      <c r="AN690">
        <v>2.48</v>
      </c>
      <c r="AO690" t="s">
        <v>3180</v>
      </c>
      <c r="AP690">
        <v>-3.4049247926485997E-2</v>
      </c>
      <c r="AQ690">
        <f>(Table2[[#This Row],[Sharpe Ratio]]-AVERAGE(Table2[Sharpe Ratio]))/_xlfn.STDEV.P(Table2[Sharpe Ratio])</f>
        <v>-1.0811837876996513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638</v>
      </c>
      <c r="AT690">
        <f>_xlfn.RANK.AVG(Table2[[#This Row],[6M Return vs Nifty Z-Score]],Table2[6M Return vs Nifty Z-Score])</f>
        <v>611</v>
      </c>
      <c r="AU690">
        <f>_xlfn.RANK.AVG(Table2[[#This Row],[Sharpe Ratio Z-Score]],Table2[Sharpe Ratio Z-Score])</f>
        <v>636</v>
      </c>
      <c r="AV690">
        <f>(Table2[[#This Row],[Rank 1Y]]+Table2[[#This Row],[Rank 6M]]+Table2[[#This Row],[Rank Sharpe]])/3</f>
        <v>628.33333333333337</v>
      </c>
    </row>
    <row r="691" spans="1:48" x14ac:dyDescent="0.3">
      <c r="A691" t="s">
        <v>1354</v>
      </c>
      <c r="B691" t="s">
        <v>1355</v>
      </c>
      <c r="C691" t="s">
        <v>3132</v>
      </c>
      <c r="D691" t="s">
        <v>48</v>
      </c>
      <c r="E691">
        <v>8156.6627511750003</v>
      </c>
      <c r="F691">
        <v>317.95</v>
      </c>
      <c r="G691">
        <v>-24.216524046459099</v>
      </c>
      <c r="H691">
        <f>(Table2[[#This Row],[1Y Return vs Nifty]]-AVERAGE(Table2[1Y Return vs Nifty]))/_xlfn.STDEV.P(Table2[1Y Return vs Nifty])</f>
        <v>-0.8031170168849241</v>
      </c>
      <c r="I691">
        <v>-24.706780122129501</v>
      </c>
      <c r="J691">
        <f>(Table2[[#This Row],[1M Return vs Nifty]]-AVERAGE(Table2[1M Return vs Nifty]))/_xlfn.STDEV.P(Table2[1M Return vs Nifty])</f>
        <v>-2.6157329179850413</v>
      </c>
      <c r="K691">
        <v>-33.635753771933501</v>
      </c>
      <c r="L691">
        <f>(Table2[[#This Row],[6M Return vs Nifty]]-AVERAGE(Table2[6M Return vs Nifty]))/_xlfn.STDEV.P(Table2[6M Return vs Nifty])</f>
        <v>-1.3329398965037409</v>
      </c>
      <c r="M691">
        <v>4.93542091068334</v>
      </c>
      <c r="N691">
        <f>(Table2[[#This Row],[1W Return vs Nifty]]-AVERAGE(Table2[1W Return vs Nifty]))/_xlfn.STDEV.P(Table2[1W Return vs Nifty])</f>
        <v>0.75893953942597825</v>
      </c>
      <c r="O691">
        <v>344.16</v>
      </c>
      <c r="P691">
        <v>388.75917681051197</v>
      </c>
      <c r="Q691">
        <v>423.05605637317598</v>
      </c>
      <c r="R691">
        <v>37.608462865192699</v>
      </c>
      <c r="S691" s="1">
        <f>(Table2[[#This Row],[Close Price]]-Table2[[#This Row],[20D EMA]])/Table2[[#This Row],[20D EMA]]</f>
        <v>-7.615643886564398E-2</v>
      </c>
      <c r="T691" s="1">
        <f>(Table2[[#This Row],[Close Price]]-Table2[[#This Row],[50D EMA]])/Table2[[#This Row],[50D EMA]]</f>
        <v>-0.18214149281683867</v>
      </c>
      <c r="U691" s="1">
        <f>(Table2[[#This Row],[Close Price]]-Table2[[#This Row],[200D EMA]])/Table2[[#This Row],[200D EMA]]</f>
        <v>-0.24844475050006701</v>
      </c>
      <c r="V691">
        <v>0.63597033763365496</v>
      </c>
      <c r="W691">
        <v>316.35000000000002</v>
      </c>
      <c r="X691">
        <v>327.8</v>
      </c>
      <c r="Y691">
        <v>310.25</v>
      </c>
      <c r="Z691">
        <v>327.8</v>
      </c>
      <c r="AA691">
        <v>307.64999999999998</v>
      </c>
      <c r="AB691">
        <v>334.45</v>
      </c>
      <c r="AC691" s="1">
        <f>(Table2[[#This Row],[Close Price]]/Table2[[#This Row],[Day Low]])-1</f>
        <v>5.0576892682154817E-3</v>
      </c>
      <c r="AD691" s="1">
        <f>(Table2[[#This Row],[Day High]]/Table2[[#This Row],[Close Price]])-1</f>
        <v>3.0979713791476682E-2</v>
      </c>
      <c r="AE691" s="1">
        <f>(Table2[[#This Row],[Close Price]]/Table2[[#This Row],[Current Week Low]])-1</f>
        <v>2.4818694601128177E-2</v>
      </c>
      <c r="AF691" s="1">
        <f>(Table2[[#This Row],[Current Week High]]/Table2[[#This Row],[Close Price]])-1</f>
        <v>3.0979713791476682E-2</v>
      </c>
      <c r="AG691" s="1">
        <f>(Table2[[#This Row],[Close Price]]/Table2[[#This Row],[Current Month Low]])-1</f>
        <v>3.3479603445473849E-2</v>
      </c>
      <c r="AH691" s="1">
        <f>(Table2[[#This Row],[Current Month High]]/Table2[[#This Row],[Close Price]])-1</f>
        <v>5.1894952036483755E-2</v>
      </c>
      <c r="AI691">
        <v>80.783142003459602</v>
      </c>
      <c r="AJ691">
        <v>6.33779264214047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-0.25</v>
      </c>
      <c r="AM691" t="s">
        <v>3181</v>
      </c>
      <c r="AN691">
        <v>2.17</v>
      </c>
      <c r="AO691" t="s">
        <v>3180</v>
      </c>
      <c r="AP691">
        <v>-6.3686959533350001E-3</v>
      </c>
      <c r="AQ691">
        <f>(Table2[[#This Row],[Sharpe Ratio]]-AVERAGE(Table2[Sharpe Ratio]))/_xlfn.STDEV.P(Table2[Sharpe Ratio])</f>
        <v>-0.75469441673863058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600</v>
      </c>
      <c r="AT691">
        <f>_xlfn.RANK.AVG(Table2[[#This Row],[6M Return vs Nifty Z-Score]],Table2[6M Return vs Nifty Z-Score])</f>
        <v>717</v>
      </c>
      <c r="AU691">
        <f>_xlfn.RANK.AVG(Table2[[#This Row],[Sharpe Ratio Z-Score]],Table2[Sharpe Ratio Z-Score])</f>
        <v>578</v>
      </c>
      <c r="AV691">
        <f>(Table2[[#This Row],[Rank 1Y]]+Table2[[#This Row],[Rank 6M]]+Table2[[#This Row],[Rank Sharpe]])/3</f>
        <v>631.66666666666663</v>
      </c>
    </row>
    <row r="692" spans="1:48" x14ac:dyDescent="0.3">
      <c r="A692" t="s">
        <v>2143</v>
      </c>
      <c r="B692" t="s">
        <v>2144</v>
      </c>
      <c r="C692" t="s">
        <v>3142</v>
      </c>
      <c r="D692" t="s">
        <v>144</v>
      </c>
      <c r="E692">
        <v>2772.6408403199998</v>
      </c>
      <c r="F692">
        <v>364.8</v>
      </c>
      <c r="G692">
        <v>-48.323018360875103</v>
      </c>
      <c r="H692">
        <f>(Table2[[#This Row],[1Y Return vs Nifty]]-AVERAGE(Table2[1Y Return vs Nifty]))/_xlfn.STDEV.P(Table2[1Y Return vs Nifty])</f>
        <v>-1.263406863690409</v>
      </c>
      <c r="I692">
        <v>-3.1543814030543298</v>
      </c>
      <c r="J692">
        <f>(Table2[[#This Row],[1M Return vs Nifty]]-AVERAGE(Table2[1M Return vs Nifty]))/_xlfn.STDEV.P(Table2[1M Return vs Nifty])</f>
        <v>-0.23169423902505779</v>
      </c>
      <c r="K692">
        <v>-33.3741392993795</v>
      </c>
      <c r="L692">
        <f>(Table2[[#This Row],[6M Return vs Nifty]]-AVERAGE(Table2[6M Return vs Nifty]))/_xlfn.STDEV.P(Table2[6M Return vs Nifty])</f>
        <v>-1.3241330367179613</v>
      </c>
      <c r="M692">
        <v>2.2365392849979902</v>
      </c>
      <c r="N692">
        <f>(Table2[[#This Row],[1W Return vs Nifty]]-AVERAGE(Table2[1W Return vs Nifty]))/_xlfn.STDEV.P(Table2[1W Return vs Nifty])</f>
        <v>0.20862847100616169</v>
      </c>
      <c r="O692">
        <v>373.27</v>
      </c>
      <c r="P692">
        <v>386.681020263721</v>
      </c>
      <c r="Q692">
        <v>423.43109892220798</v>
      </c>
      <c r="R692">
        <v>42.563164533225603</v>
      </c>
      <c r="S692" s="1">
        <f>(Table2[[#This Row],[Close Price]]-Table2[[#This Row],[20D EMA]])/Table2[[#This Row],[20D EMA]]</f>
        <v>-2.2691349425348863E-2</v>
      </c>
      <c r="T692" s="1">
        <f>(Table2[[#This Row],[Close Price]]-Table2[[#This Row],[50D EMA]])/Table2[[#This Row],[50D EMA]]</f>
        <v>-5.6586744932031759E-2</v>
      </c>
      <c r="U692" s="1">
        <f>(Table2[[#This Row],[Close Price]]-Table2[[#This Row],[200D EMA]])/Table2[[#This Row],[200D EMA]]</f>
        <v>-0.13846668105258741</v>
      </c>
      <c r="V692">
        <v>0.473047864322582</v>
      </c>
      <c r="W692">
        <v>360</v>
      </c>
      <c r="X692">
        <v>393.7</v>
      </c>
      <c r="Y692">
        <v>360</v>
      </c>
      <c r="Z692">
        <v>393.7</v>
      </c>
      <c r="AA692">
        <v>357.15</v>
      </c>
      <c r="AB692">
        <v>393.7</v>
      </c>
      <c r="AC692" s="1">
        <f>(Table2[[#This Row],[Close Price]]/Table2[[#This Row],[Day Low]])-1</f>
        <v>1.3333333333333419E-2</v>
      </c>
      <c r="AD692" s="1">
        <f>(Table2[[#This Row],[Day High]]/Table2[[#This Row],[Close Price]])-1</f>
        <v>7.9221491228070207E-2</v>
      </c>
      <c r="AE692" s="1">
        <f>(Table2[[#This Row],[Close Price]]/Table2[[#This Row],[Current Week Low]])-1</f>
        <v>1.3333333333333419E-2</v>
      </c>
      <c r="AF692" s="1">
        <f>(Table2[[#This Row],[Current Week High]]/Table2[[#This Row],[Close Price]])-1</f>
        <v>7.9221491228070207E-2</v>
      </c>
      <c r="AG692" s="1">
        <f>(Table2[[#This Row],[Close Price]]/Table2[[#This Row],[Current Month Low]])-1</f>
        <v>2.1419571608567889E-2</v>
      </c>
      <c r="AH692" s="1">
        <f>(Table2[[#This Row],[Current Month High]]/Table2[[#This Row],[Close Price]])-1</f>
        <v>7.9221491228070207E-2</v>
      </c>
      <c r="AI692">
        <v>60.361842105263101</v>
      </c>
      <c r="AJ692">
        <v>5.7391304347826004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-0.09</v>
      </c>
      <c r="AM692" t="s">
        <v>3181</v>
      </c>
      <c r="AN692">
        <v>1.1399999999999999</v>
      </c>
      <c r="AO692" t="s">
        <v>3180</v>
      </c>
      <c r="AP692">
        <v>1.3230827646879001E-2</v>
      </c>
      <c r="AQ692">
        <f>(Table2[[#This Row],[Sharpe Ratio]]-AVERAGE(Table2[Sharpe Ratio]))/_xlfn.STDEV.P(Table2[Sharpe Ratio])</f>
        <v>-0.52351997565174924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712</v>
      </c>
      <c r="AT692">
        <f>_xlfn.RANK.AVG(Table2[[#This Row],[6M Return vs Nifty Z-Score]],Table2[6M Return vs Nifty Z-Score])</f>
        <v>714</v>
      </c>
      <c r="AU692">
        <f>_xlfn.RANK.AVG(Table2[[#This Row],[Sharpe Ratio Z-Score]],Table2[Sharpe Ratio Z-Score])</f>
        <v>477</v>
      </c>
      <c r="AV692">
        <f>(Table2[[#This Row],[Rank 1Y]]+Table2[[#This Row],[Rank 6M]]+Table2[[#This Row],[Rank Sharpe]])/3</f>
        <v>634.33333333333337</v>
      </c>
    </row>
    <row r="693" spans="1:48" x14ac:dyDescent="0.3">
      <c r="A693" t="s">
        <v>1598</v>
      </c>
      <c r="B693" t="s">
        <v>1599</v>
      </c>
      <c r="C693" t="s">
        <v>3130</v>
      </c>
      <c r="D693" t="s">
        <v>637</v>
      </c>
      <c r="E693">
        <v>5807.4203722749999</v>
      </c>
      <c r="F693">
        <v>119.05</v>
      </c>
      <c r="G693">
        <v>-38.333070913185999</v>
      </c>
      <c r="H693">
        <f>(Table2[[#This Row],[1Y Return vs Nifty]]-AVERAGE(Table2[1Y Return vs Nifty]))/_xlfn.STDEV.P(Table2[1Y Return vs Nifty])</f>
        <v>-1.0726586229749668</v>
      </c>
      <c r="I693">
        <v>4.0083505286778003</v>
      </c>
      <c r="J693">
        <f>(Table2[[#This Row],[1M Return vs Nifty]]-AVERAGE(Table2[1M Return vs Nifty]))/_xlfn.STDEV.P(Table2[1M Return vs Nifty])</f>
        <v>0.56061803186651893</v>
      </c>
      <c r="K693">
        <v>-10.7074611303144</v>
      </c>
      <c r="L693">
        <f>(Table2[[#This Row],[6M Return vs Nifty]]-AVERAGE(Table2[6M Return vs Nifty]))/_xlfn.STDEV.P(Table2[6M Return vs Nifty])</f>
        <v>-0.56109323048882198</v>
      </c>
      <c r="M693">
        <v>4.3912817133311703</v>
      </c>
      <c r="N693">
        <f>(Table2[[#This Row],[1W Return vs Nifty]]-AVERAGE(Table2[1W Return vs Nifty]))/_xlfn.STDEV.P(Table2[1W Return vs Nifty])</f>
        <v>0.64798772137877758</v>
      </c>
      <c r="O693">
        <v>120.84</v>
      </c>
      <c r="P693">
        <v>123.933842964433</v>
      </c>
      <c r="Q693">
        <v>132.86340071828201</v>
      </c>
      <c r="R693">
        <v>45.228910532765902</v>
      </c>
      <c r="S693" s="1">
        <f>(Table2[[#This Row],[Close Price]]-Table2[[#This Row],[20D EMA]])/Table2[[#This Row],[20D EMA]]</f>
        <v>-1.4812975835816006E-2</v>
      </c>
      <c r="T693" s="1">
        <f>(Table2[[#This Row],[Close Price]]-Table2[[#This Row],[50D EMA]])/Table2[[#This Row],[50D EMA]]</f>
        <v>-3.9406854880103932E-2</v>
      </c>
      <c r="U693" s="1">
        <f>(Table2[[#This Row],[Close Price]]-Table2[[#This Row],[200D EMA]])/Table2[[#This Row],[200D EMA]]</f>
        <v>-0.10396693629400144</v>
      </c>
      <c r="V693">
        <v>1.1659938478493701</v>
      </c>
      <c r="W693">
        <v>118.5</v>
      </c>
      <c r="X693">
        <v>124.4</v>
      </c>
      <c r="Y693">
        <v>118.5</v>
      </c>
      <c r="Z693">
        <v>126.5</v>
      </c>
      <c r="AA693">
        <v>115.95</v>
      </c>
      <c r="AB693">
        <v>130.75</v>
      </c>
      <c r="AC693" s="1">
        <f>(Table2[[#This Row],[Close Price]]/Table2[[#This Row],[Day Low]])-1</f>
        <v>4.6413502109703408E-3</v>
      </c>
      <c r="AD693" s="1">
        <f>(Table2[[#This Row],[Day High]]/Table2[[#This Row],[Close Price]])-1</f>
        <v>4.4939101217975619E-2</v>
      </c>
      <c r="AE693" s="1">
        <f>(Table2[[#This Row],[Close Price]]/Table2[[#This Row],[Current Week Low]])-1</f>
        <v>4.6413502109703408E-3</v>
      </c>
      <c r="AF693" s="1">
        <f>(Table2[[#This Row],[Current Week High]]/Table2[[#This Row],[Close Price]])-1</f>
        <v>6.2578748425031527E-2</v>
      </c>
      <c r="AG693" s="1">
        <f>(Table2[[#This Row],[Close Price]]/Table2[[#This Row],[Current Month Low]])-1</f>
        <v>2.6735661923242837E-2</v>
      </c>
      <c r="AH693" s="1">
        <f>(Table2[[#This Row],[Current Month High]]/Table2[[#This Row],[Close Price]])-1</f>
        <v>9.8278034439311268E-2</v>
      </c>
      <c r="AI693">
        <v>36.833263334733303</v>
      </c>
      <c r="AJ693">
        <v>8.7214611872146097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-0.08</v>
      </c>
      <c r="AM693" t="s">
        <v>3181</v>
      </c>
      <c r="AN693">
        <v>3.97</v>
      </c>
      <c r="AO693" t="s">
        <v>3180</v>
      </c>
      <c r="AP693">
        <v>-0.10872575572458</v>
      </c>
      <c r="AQ693">
        <f>(Table2[[#This Row],[Sharpe Ratio]]-AVERAGE(Table2[Sharpe Ratio]))/_xlfn.STDEV.P(Table2[Sharpe Ratio])</f>
        <v>-1.9619858063954541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680</v>
      </c>
      <c r="AT693">
        <f>_xlfn.RANK.AVG(Table2[[#This Row],[6M Return vs Nifty Z-Score]],Table2[6M Return vs Nifty Z-Score])</f>
        <v>507</v>
      </c>
      <c r="AU693">
        <f>_xlfn.RANK.AVG(Table2[[#This Row],[Sharpe Ratio Z-Score]],Table2[Sharpe Ratio Z-Score])</f>
        <v>718</v>
      </c>
      <c r="AV693">
        <f>(Table2[[#This Row],[Rank 1Y]]+Table2[[#This Row],[Rank 6M]]+Table2[[#This Row],[Rank Sharpe]])/3</f>
        <v>635</v>
      </c>
    </row>
    <row r="694" spans="1:48" x14ac:dyDescent="0.3">
      <c r="A694" t="s">
        <v>285</v>
      </c>
      <c r="B694" t="s">
        <v>286</v>
      </c>
      <c r="C694" t="s">
        <v>3131</v>
      </c>
      <c r="D694" t="s">
        <v>205</v>
      </c>
      <c r="E694">
        <v>90476.49600005</v>
      </c>
      <c r="F694">
        <v>510.5</v>
      </c>
      <c r="G694">
        <v>-27.005294650134601</v>
      </c>
      <c r="H694">
        <f>(Table2[[#This Row],[1Y Return vs Nifty]]-AVERAGE(Table2[1Y Return vs Nifty]))/_xlfn.STDEV.P(Table2[1Y Return vs Nifty])</f>
        <v>-0.85636585419818712</v>
      </c>
      <c r="I694">
        <v>-4.3844830649520903</v>
      </c>
      <c r="J694">
        <f>(Table2[[#This Row],[1M Return vs Nifty]]-AVERAGE(Table2[1M Return vs Nifty]))/_xlfn.STDEV.P(Table2[1M Return vs Nifty])</f>
        <v>-0.36776308125660395</v>
      </c>
      <c r="K694">
        <v>-15.513417439294701</v>
      </c>
      <c r="L694">
        <f>(Table2[[#This Row],[6M Return vs Nifty]]-AVERAGE(Table2[6M Return vs Nifty]))/_xlfn.STDEV.P(Table2[6M Return vs Nifty])</f>
        <v>-0.72287855886370722</v>
      </c>
      <c r="M694">
        <v>-0.93658273018091698</v>
      </c>
      <c r="N694">
        <f>(Table2[[#This Row],[1W Return vs Nifty]]-AVERAGE(Table2[1W Return vs Nifty]))/_xlfn.STDEV.P(Table2[1W Return vs Nifty])</f>
        <v>-0.4383818127279821</v>
      </c>
      <c r="O694">
        <v>545.79</v>
      </c>
      <c r="P694">
        <v>575.68571203011902</v>
      </c>
      <c r="Q694">
        <v>581.99119443409995</v>
      </c>
      <c r="R694">
        <v>20.507027934957101</v>
      </c>
      <c r="S694" s="1">
        <f>(Table2[[#This Row],[Close Price]]-Table2[[#This Row],[20D EMA]])/Table2[[#This Row],[20D EMA]]</f>
        <v>-6.4658568313820275E-2</v>
      </c>
      <c r="T694" s="1">
        <f>(Table2[[#This Row],[Close Price]]-Table2[[#This Row],[50D EMA]])/Table2[[#This Row],[50D EMA]]</f>
        <v>-0.11323142240276514</v>
      </c>
      <c r="U694" s="1">
        <f>(Table2[[#This Row],[Close Price]]-Table2[[#This Row],[200D EMA]])/Table2[[#This Row],[200D EMA]]</f>
        <v>-0.12283896237229934</v>
      </c>
      <c r="V694">
        <v>1.01686189202793</v>
      </c>
      <c r="W694">
        <v>509.5</v>
      </c>
      <c r="X694">
        <v>524.15</v>
      </c>
      <c r="Y694">
        <v>509.5</v>
      </c>
      <c r="Z694">
        <v>531.4</v>
      </c>
      <c r="AA694">
        <v>509.5</v>
      </c>
      <c r="AB694">
        <v>545.4</v>
      </c>
      <c r="AC694" s="1">
        <f>(Table2[[#This Row],[Close Price]]/Table2[[#This Row],[Day Low]])-1</f>
        <v>1.9627085377822429E-3</v>
      </c>
      <c r="AD694" s="1">
        <f>(Table2[[#This Row],[Day High]]/Table2[[#This Row],[Close Price]])-1</f>
        <v>2.6738491674828557E-2</v>
      </c>
      <c r="AE694" s="1">
        <f>(Table2[[#This Row],[Close Price]]/Table2[[#This Row],[Current Week Low]])-1</f>
        <v>1.9627085377822429E-3</v>
      </c>
      <c r="AF694" s="1">
        <f>(Table2[[#This Row],[Current Week High]]/Table2[[#This Row],[Close Price]])-1</f>
        <v>4.0940254652301666E-2</v>
      </c>
      <c r="AG694" s="1">
        <f>(Table2[[#This Row],[Close Price]]/Table2[[#This Row],[Current Month Low]])-1</f>
        <v>1.9627085377822429E-3</v>
      </c>
      <c r="AH694" s="1">
        <f>(Table2[[#This Row],[Current Month High]]/Table2[[#This Row],[Close Price]])-1</f>
        <v>6.8364348677766751E-2</v>
      </c>
      <c r="AI694">
        <v>31.635651322232999</v>
      </c>
      <c r="AJ694">
        <v>4.3540474243663096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-0.13</v>
      </c>
      <c r="AM694" t="s">
        <v>3181</v>
      </c>
      <c r="AN694">
        <v>-5.23</v>
      </c>
      <c r="AO694" t="s">
        <v>3181</v>
      </c>
      <c r="AP694">
        <v>-0.107974999689084</v>
      </c>
      <c r="AQ694">
        <f>(Table2[[#This Row],[Sharpe Ratio]]-AVERAGE(Table2[Sharpe Ratio]))/_xlfn.STDEV.P(Table2[Sharpe Ratio])</f>
        <v>-1.9531307132595936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617</v>
      </c>
      <c r="AT694">
        <f>_xlfn.RANK.AVG(Table2[[#This Row],[6M Return vs Nifty Z-Score]],Table2[6M Return vs Nifty Z-Score])</f>
        <v>572</v>
      </c>
      <c r="AU694">
        <f>_xlfn.RANK.AVG(Table2[[#This Row],[Sharpe Ratio Z-Score]],Table2[Sharpe Ratio Z-Score])</f>
        <v>717</v>
      </c>
      <c r="AV694">
        <f>(Table2[[#This Row],[Rank 1Y]]+Table2[[#This Row],[Rank 6M]]+Table2[[#This Row],[Rank Sharpe]])/3</f>
        <v>635.33333333333337</v>
      </c>
    </row>
    <row r="695" spans="1:48" x14ac:dyDescent="0.3">
      <c r="A695" t="s">
        <v>1362</v>
      </c>
      <c r="B695" t="s">
        <v>1363</v>
      </c>
      <c r="C695" t="s">
        <v>3141</v>
      </c>
      <c r="D695" t="s">
        <v>120</v>
      </c>
      <c r="E695">
        <v>8067.1582026750002</v>
      </c>
      <c r="F695">
        <v>675.25</v>
      </c>
      <c r="G695">
        <v>-39.313429912393602</v>
      </c>
      <c r="H695">
        <f>(Table2[[#This Row],[1Y Return vs Nifty]]-AVERAGE(Table2[1Y Return vs Nifty]))/_xlfn.STDEV.P(Table2[1Y Return vs Nifty])</f>
        <v>-1.0913776157772421</v>
      </c>
      <c r="I695">
        <v>5.0005820202970703</v>
      </c>
      <c r="J695">
        <f>(Table2[[#This Row],[1M Return vs Nifty]]-AVERAGE(Table2[1M Return vs Nifty]))/_xlfn.STDEV.P(Table2[1M Return vs Nifty])</f>
        <v>0.6703746434314708</v>
      </c>
      <c r="K695">
        <v>-11.6179895460061</v>
      </c>
      <c r="L695">
        <f>(Table2[[#This Row],[6M Return vs Nifty]]-AVERAGE(Table2[6M Return vs Nifty]))/_xlfn.STDEV.P(Table2[6M Return vs Nifty])</f>
        <v>-0.59174480725244871</v>
      </c>
      <c r="M695">
        <v>3.2338247081646601</v>
      </c>
      <c r="N695">
        <f>(Table2[[#This Row],[1W Return vs Nifty]]-AVERAGE(Table2[1W Return vs Nifty]))/_xlfn.STDEV.P(Table2[1W Return vs Nifty])</f>
        <v>0.41197833323029426</v>
      </c>
      <c r="O695">
        <v>670.43</v>
      </c>
      <c r="P695">
        <v>671.87041732318403</v>
      </c>
      <c r="Q695">
        <v>691.38904832309197</v>
      </c>
      <c r="R695">
        <v>54.269237345894197</v>
      </c>
      <c r="S695" s="1">
        <f>(Table2[[#This Row],[Close Price]]-Table2[[#This Row],[20D EMA]])/Table2[[#This Row],[20D EMA]]</f>
        <v>7.1894157481020397E-3</v>
      </c>
      <c r="T695" s="1">
        <f>(Table2[[#This Row],[Close Price]]-Table2[[#This Row],[50D EMA]])/Table2[[#This Row],[50D EMA]]</f>
        <v>5.0301108512570804E-3</v>
      </c>
      <c r="U695" s="1">
        <f>(Table2[[#This Row],[Close Price]]-Table2[[#This Row],[200D EMA]])/Table2[[#This Row],[200D EMA]]</f>
        <v>-2.3342933131839334E-2</v>
      </c>
      <c r="V695">
        <v>0.26657275823086701</v>
      </c>
      <c r="W695">
        <v>670.5</v>
      </c>
      <c r="X695">
        <v>679.9</v>
      </c>
      <c r="Y695">
        <v>669</v>
      </c>
      <c r="Z695">
        <v>695</v>
      </c>
      <c r="AA695">
        <v>651</v>
      </c>
      <c r="AB695">
        <v>695</v>
      </c>
      <c r="AC695" s="1">
        <f>(Table2[[#This Row],[Close Price]]/Table2[[#This Row],[Day Low]])-1</f>
        <v>7.0842654735272514E-3</v>
      </c>
      <c r="AD695" s="1">
        <f>(Table2[[#This Row],[Day High]]/Table2[[#This Row],[Close Price]])-1</f>
        <v>6.886338393187641E-3</v>
      </c>
      <c r="AE695" s="1">
        <f>(Table2[[#This Row],[Close Price]]/Table2[[#This Row],[Current Week Low]])-1</f>
        <v>9.3423019431988497E-3</v>
      </c>
      <c r="AF695" s="1">
        <f>(Table2[[#This Row],[Current Week High]]/Table2[[#This Row],[Close Price]])-1</f>
        <v>2.924842650870052E-2</v>
      </c>
      <c r="AG695" s="1">
        <f>(Table2[[#This Row],[Close Price]]/Table2[[#This Row],[Current Month Low]])-1</f>
        <v>3.7250384024577476E-2</v>
      </c>
      <c r="AH695" s="1">
        <f>(Table2[[#This Row],[Current Month High]]/Table2[[#This Row],[Close Price]])-1</f>
        <v>2.924842650870052E-2</v>
      </c>
      <c r="AI695">
        <v>25.731210662717501</v>
      </c>
      <c r="AJ695">
        <v>12.804878048780401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0.08</v>
      </c>
      <c r="AM695" t="s">
        <v>3180</v>
      </c>
      <c r="AN695">
        <v>2.64</v>
      </c>
      <c r="AO695" t="s">
        <v>3180</v>
      </c>
      <c r="AP695">
        <v>-9.2191333810402995E-2</v>
      </c>
      <c r="AQ695">
        <f>(Table2[[#This Row],[Sharpe Ratio]]-AVERAGE(Table2[Sharpe Ratio]))/_xlfn.STDEV.P(Table2[Sharpe Ratio])</f>
        <v>-1.7669639363402647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683</v>
      </c>
      <c r="AT695">
        <f>_xlfn.RANK.AVG(Table2[[#This Row],[6M Return vs Nifty Z-Score]],Table2[6M Return vs Nifty Z-Score])</f>
        <v>520</v>
      </c>
      <c r="AU695">
        <f>_xlfn.RANK.AVG(Table2[[#This Row],[Sharpe Ratio Z-Score]],Table2[Sharpe Ratio Z-Score])</f>
        <v>705</v>
      </c>
      <c r="AV695">
        <f>(Table2[[#This Row],[Rank 1Y]]+Table2[[#This Row],[Rank 6M]]+Table2[[#This Row],[Rank Sharpe]])/3</f>
        <v>636</v>
      </c>
    </row>
    <row r="696" spans="1:48" x14ac:dyDescent="0.3">
      <c r="A696" t="s">
        <v>2244</v>
      </c>
      <c r="B696" t="s">
        <v>2245</v>
      </c>
      <c r="C696" t="s">
        <v>3127</v>
      </c>
      <c r="D696" t="s">
        <v>461</v>
      </c>
      <c r="E696">
        <v>2499.4493664890001</v>
      </c>
      <c r="F696">
        <v>75.23</v>
      </c>
      <c r="G696">
        <v>-35.648454653300902</v>
      </c>
      <c r="H696">
        <f>(Table2[[#This Row],[1Y Return vs Nifty]]-AVERAGE(Table2[1Y Return vs Nifty]))/_xlfn.STDEV.P(Table2[1Y Return vs Nifty])</f>
        <v>-1.0213985106219625</v>
      </c>
      <c r="I696">
        <v>-3.5238199800026</v>
      </c>
      <c r="J696">
        <f>(Table2[[#This Row],[1M Return vs Nifty]]-AVERAGE(Table2[1M Return vs Nifty]))/_xlfn.STDEV.P(Table2[1M Return vs Nifty])</f>
        <v>-0.27256003166488529</v>
      </c>
      <c r="K696">
        <v>-20.198093448815602</v>
      </c>
      <c r="L696">
        <f>(Table2[[#This Row],[6M Return vs Nifty]]-AVERAGE(Table2[6M Return vs Nifty]))/_xlfn.STDEV.P(Table2[6M Return vs Nifty])</f>
        <v>-0.88058116741927583</v>
      </c>
      <c r="M696">
        <v>-0.128512853781346</v>
      </c>
      <c r="N696">
        <f>(Table2[[#This Row],[1W Return vs Nifty]]-AVERAGE(Table2[1W Return vs Nifty]))/_xlfn.STDEV.P(Table2[1W Return vs Nifty])</f>
        <v>-0.27361363882691558</v>
      </c>
      <c r="O696">
        <v>78.56</v>
      </c>
      <c r="P696">
        <v>81.593263236934206</v>
      </c>
      <c r="Q696">
        <v>84.735883724449593</v>
      </c>
      <c r="R696">
        <v>29.3414986572114</v>
      </c>
      <c r="S696" s="1">
        <f>(Table2[[#This Row],[Close Price]]-Table2[[#This Row],[20D EMA]])/Table2[[#This Row],[20D EMA]]</f>
        <v>-4.2387983706720957E-2</v>
      </c>
      <c r="T696" s="1">
        <f>(Table2[[#This Row],[Close Price]]-Table2[[#This Row],[50D EMA]])/Table2[[#This Row],[50D EMA]]</f>
        <v>-7.79876056489648E-2</v>
      </c>
      <c r="U696" s="1">
        <f>(Table2[[#This Row],[Close Price]]-Table2[[#This Row],[200D EMA]])/Table2[[#This Row],[200D EMA]]</f>
        <v>-0.11218250529328902</v>
      </c>
      <c r="V696">
        <v>0.33233781089667802</v>
      </c>
      <c r="W696">
        <v>74.55</v>
      </c>
      <c r="X696">
        <v>77.33</v>
      </c>
      <c r="Y696">
        <v>74.55</v>
      </c>
      <c r="Z696">
        <v>77.33</v>
      </c>
      <c r="AA696">
        <v>74.55</v>
      </c>
      <c r="AB696">
        <v>79.8</v>
      </c>
      <c r="AC696" s="1">
        <f>(Table2[[#This Row],[Close Price]]/Table2[[#This Row],[Day Low]])-1</f>
        <v>9.1213950368880248E-3</v>
      </c>
      <c r="AD696" s="1">
        <f>(Table2[[#This Row],[Day High]]/Table2[[#This Row],[Close Price]])-1</f>
        <v>2.7914395852718155E-2</v>
      </c>
      <c r="AE696" s="1">
        <f>(Table2[[#This Row],[Close Price]]/Table2[[#This Row],[Current Week Low]])-1</f>
        <v>9.1213950368880248E-3</v>
      </c>
      <c r="AF696" s="1">
        <f>(Table2[[#This Row],[Current Week High]]/Table2[[#This Row],[Close Price]])-1</f>
        <v>2.7914395852718155E-2</v>
      </c>
      <c r="AG696" s="1">
        <f>(Table2[[#This Row],[Close Price]]/Table2[[#This Row],[Current Month Low]])-1</f>
        <v>9.1213950368880248E-3</v>
      </c>
      <c r="AH696" s="1">
        <f>(Table2[[#This Row],[Current Month High]]/Table2[[#This Row],[Close Price]])-1</f>
        <v>6.0747042403296536E-2</v>
      </c>
      <c r="AI696">
        <v>59.510833444104698</v>
      </c>
      <c r="AJ696">
        <v>20.271782573940801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-0.03</v>
      </c>
      <c r="AM696" t="s">
        <v>3181</v>
      </c>
      <c r="AN696">
        <v>-2.41</v>
      </c>
      <c r="AO696" t="s">
        <v>3181</v>
      </c>
      <c r="AP696">
        <v>-2.2867772934547E-2</v>
      </c>
      <c r="AQ696">
        <f>(Table2[[#This Row],[Sharpe Ratio]]-AVERAGE(Table2[Sharpe Ratio]))/_xlfn.STDEV.P(Table2[Sharpe Ratio])</f>
        <v>-0.94929939680760878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664</v>
      </c>
      <c r="AT696">
        <f>_xlfn.RANK.AVG(Table2[[#This Row],[6M Return vs Nifty Z-Score]],Table2[6M Return vs Nifty Z-Score])</f>
        <v>636</v>
      </c>
      <c r="AU696">
        <f>_xlfn.RANK.AVG(Table2[[#This Row],[Sharpe Ratio Z-Score]],Table2[Sharpe Ratio Z-Score])</f>
        <v>610</v>
      </c>
      <c r="AV696">
        <f>(Table2[[#This Row],[Rank 1Y]]+Table2[[#This Row],[Rank 6M]]+Table2[[#This Row],[Rank Sharpe]])/3</f>
        <v>636.66666666666663</v>
      </c>
    </row>
    <row r="697" spans="1:48" x14ac:dyDescent="0.3">
      <c r="A697" t="s">
        <v>486</v>
      </c>
      <c r="B697" t="s">
        <v>487</v>
      </c>
      <c r="C697" t="s">
        <v>3129</v>
      </c>
      <c r="D697" t="s">
        <v>54</v>
      </c>
      <c r="E697">
        <v>43082.406493524999</v>
      </c>
      <c r="F697">
        <v>579.25</v>
      </c>
      <c r="G697">
        <v>-40.5039898143309</v>
      </c>
      <c r="H697">
        <f>(Table2[[#This Row],[1Y Return vs Nifty]]-AVERAGE(Table2[1Y Return vs Nifty]))/_xlfn.STDEV.P(Table2[1Y Return vs Nifty])</f>
        <v>-1.1141101884909679</v>
      </c>
      <c r="I697">
        <v>-12.6124300363606</v>
      </c>
      <c r="J697">
        <f>(Table2[[#This Row],[1M Return vs Nifty]]-AVERAGE(Table2[1M Return vs Nifty]))/_xlfn.STDEV.P(Table2[1M Return vs Nifty])</f>
        <v>-1.2779051069285967</v>
      </c>
      <c r="K697">
        <v>-16.903453743760501</v>
      </c>
      <c r="L697">
        <f>(Table2[[#This Row],[6M Return vs Nifty]]-AVERAGE(Table2[6M Return vs Nifty]))/_xlfn.STDEV.P(Table2[6M Return vs Nifty])</f>
        <v>-0.76967205125372162</v>
      </c>
      <c r="M697">
        <v>-6.0475207916492701</v>
      </c>
      <c r="N697">
        <f>(Table2[[#This Row],[1W Return vs Nifty]]-AVERAGE(Table2[1W Return vs Nifty]))/_xlfn.STDEV.P(Table2[1W Return vs Nifty])</f>
        <v>-1.4805193257135418</v>
      </c>
      <c r="O697">
        <v>624.41</v>
      </c>
      <c r="P697">
        <v>653.66546864434304</v>
      </c>
      <c r="Q697">
        <v>661.359482081019</v>
      </c>
      <c r="R697">
        <v>23.3274045476312</v>
      </c>
      <c r="S697" s="1">
        <f>(Table2[[#This Row],[Close Price]]-Table2[[#This Row],[20D EMA]])/Table2[[#This Row],[20D EMA]]</f>
        <v>-7.2324274114764289E-2</v>
      </c>
      <c r="T697" s="1">
        <f>(Table2[[#This Row],[Close Price]]-Table2[[#This Row],[50D EMA]])/Table2[[#This Row],[50D EMA]]</f>
        <v>-0.11384335292894632</v>
      </c>
      <c r="U697" s="1">
        <f>(Table2[[#This Row],[Close Price]]-Table2[[#This Row],[200D EMA]])/Table2[[#This Row],[200D EMA]]</f>
        <v>-0.12415257406252819</v>
      </c>
      <c r="V697">
        <v>0.848583969945224</v>
      </c>
      <c r="W697">
        <v>573.04999999999995</v>
      </c>
      <c r="X697">
        <v>582</v>
      </c>
      <c r="Y697">
        <v>569.25</v>
      </c>
      <c r="Z697">
        <v>582</v>
      </c>
      <c r="AA697">
        <v>569.25</v>
      </c>
      <c r="AB697">
        <v>628.4</v>
      </c>
      <c r="AC697" s="1">
        <f>(Table2[[#This Row],[Close Price]]/Table2[[#This Row],[Day Low]])-1</f>
        <v>1.0819300235581641E-2</v>
      </c>
      <c r="AD697" s="1">
        <f>(Table2[[#This Row],[Day High]]/Table2[[#This Row],[Close Price]])-1</f>
        <v>4.747518342684609E-3</v>
      </c>
      <c r="AE697" s="1">
        <f>(Table2[[#This Row],[Close Price]]/Table2[[#This Row],[Current Week Low]])-1</f>
        <v>1.7566974088713216E-2</v>
      </c>
      <c r="AF697" s="1">
        <f>(Table2[[#This Row],[Current Week High]]/Table2[[#This Row],[Close Price]])-1</f>
        <v>4.747518342684609E-3</v>
      </c>
      <c r="AG697" s="1">
        <f>(Table2[[#This Row],[Close Price]]/Table2[[#This Row],[Current Month Low]])-1</f>
        <v>1.7566974088713216E-2</v>
      </c>
      <c r="AH697" s="1">
        <f>(Table2[[#This Row],[Current Month High]]/Table2[[#This Row],[Close Price]])-1</f>
        <v>8.4851100561070369E-2</v>
      </c>
      <c r="AI697">
        <v>40.422960725075498</v>
      </c>
      <c r="AJ697">
        <v>4.6144121365360098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-0.09</v>
      </c>
      <c r="AM697" t="s">
        <v>3181</v>
      </c>
      <c r="AN697">
        <v>-4.18</v>
      </c>
      <c r="AO697" t="s">
        <v>3181</v>
      </c>
      <c r="AP697">
        <v>-3.3883573828306E-2</v>
      </c>
      <c r="AQ697">
        <f>(Table2[[#This Row],[Sharpe Ratio]]-AVERAGE(Table2[Sharpe Ratio]))/_xlfn.STDEV.P(Table2[Sharpe Ratio])</f>
        <v>-1.0792296781084918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687</v>
      </c>
      <c r="AT697">
        <f>_xlfn.RANK.AVG(Table2[[#This Row],[6M Return vs Nifty Z-Score]],Table2[6M Return vs Nifty Z-Score])</f>
        <v>594</v>
      </c>
      <c r="AU697">
        <f>_xlfn.RANK.AVG(Table2[[#This Row],[Sharpe Ratio Z-Score]],Table2[Sharpe Ratio Z-Score])</f>
        <v>634</v>
      </c>
      <c r="AV697">
        <f>(Table2[[#This Row],[Rank 1Y]]+Table2[[#This Row],[Rank 6M]]+Table2[[#This Row],[Rank Sharpe]])/3</f>
        <v>638.33333333333337</v>
      </c>
    </row>
    <row r="698" spans="1:48" x14ac:dyDescent="0.3">
      <c r="A698" t="s">
        <v>1368</v>
      </c>
      <c r="B698" t="s">
        <v>1369</v>
      </c>
      <c r="C698" t="s">
        <v>3143</v>
      </c>
      <c r="D698" t="s">
        <v>477</v>
      </c>
      <c r="E698">
        <v>8013.5502040199999</v>
      </c>
      <c r="F698">
        <v>729.35</v>
      </c>
      <c r="G698">
        <v>-43.4362014532622</v>
      </c>
      <c r="H698">
        <f>(Table2[[#This Row],[1Y Return vs Nifty]]-AVERAGE(Table2[1Y Return vs Nifty]))/_xlfn.STDEV.P(Table2[1Y Return vs Nifty])</f>
        <v>-1.1700978915755189</v>
      </c>
      <c r="I698">
        <v>4.5535758117803997</v>
      </c>
      <c r="J698">
        <f>(Table2[[#This Row],[1M Return vs Nifty]]-AVERAGE(Table2[1M Return vs Nifty]))/_xlfn.STDEV.P(Table2[1M Return vs Nifty])</f>
        <v>0.62092863490454964</v>
      </c>
      <c r="K698">
        <v>-15.7792812099944</v>
      </c>
      <c r="L698">
        <f>(Table2[[#This Row],[6M Return vs Nifty]]-AVERAGE(Table2[6M Return vs Nifty]))/_xlfn.STDEV.P(Table2[6M Return vs Nifty])</f>
        <v>-0.73182846491367748</v>
      </c>
      <c r="M698">
        <v>3.5227830443101298</v>
      </c>
      <c r="N698">
        <f>(Table2[[#This Row],[1W Return vs Nifty]]-AVERAGE(Table2[1W Return vs Nifty]))/_xlfn.STDEV.P(Table2[1W Return vs Nifty])</f>
        <v>0.47089791279971882</v>
      </c>
      <c r="O698">
        <v>730.2</v>
      </c>
      <c r="P698">
        <v>740.25454953640701</v>
      </c>
      <c r="Q698">
        <v>800.60428967403004</v>
      </c>
      <c r="R698">
        <v>48.497911599610703</v>
      </c>
      <c r="S698" s="1">
        <f>(Table2[[#This Row],[Close Price]]-Table2[[#This Row],[20D EMA]])/Table2[[#This Row],[20D EMA]]</f>
        <v>-1.1640646398247366E-3</v>
      </c>
      <c r="T698" s="1">
        <f>(Table2[[#This Row],[Close Price]]-Table2[[#This Row],[50D EMA]])/Table2[[#This Row],[50D EMA]]</f>
        <v>-1.4730810561361751E-2</v>
      </c>
      <c r="U698" s="1">
        <f>(Table2[[#This Row],[Close Price]]-Table2[[#This Row],[200D EMA]])/Table2[[#This Row],[200D EMA]]</f>
        <v>-8.9000634387109701E-2</v>
      </c>
      <c r="V698">
        <v>1.14891249247091</v>
      </c>
      <c r="W698">
        <v>727.45</v>
      </c>
      <c r="X698">
        <v>741.85</v>
      </c>
      <c r="Y698">
        <v>726.1</v>
      </c>
      <c r="Z698">
        <v>741.85</v>
      </c>
      <c r="AA698">
        <v>721.15</v>
      </c>
      <c r="AB698">
        <v>744.8</v>
      </c>
      <c r="AC698" s="1">
        <f>(Table2[[#This Row],[Close Price]]/Table2[[#This Row],[Day Low]])-1</f>
        <v>2.6118633583063211E-3</v>
      </c>
      <c r="AD698" s="1">
        <f>(Table2[[#This Row],[Day High]]/Table2[[#This Row],[Close Price]])-1</f>
        <v>1.7138548022211486E-2</v>
      </c>
      <c r="AE698" s="1">
        <f>(Table2[[#This Row],[Close Price]]/Table2[[#This Row],[Current Week Low]])-1</f>
        <v>4.4759674975898278E-3</v>
      </c>
      <c r="AF698" s="1">
        <f>(Table2[[#This Row],[Current Week High]]/Table2[[#This Row],[Close Price]])-1</f>
        <v>1.7138548022211486E-2</v>
      </c>
      <c r="AG698" s="1">
        <f>(Table2[[#This Row],[Close Price]]/Table2[[#This Row],[Current Month Low]])-1</f>
        <v>1.137072731054567E-2</v>
      </c>
      <c r="AH698" s="1">
        <f>(Table2[[#This Row],[Current Month High]]/Table2[[#This Row],[Close Price]])-1</f>
        <v>2.1183245355453462E-2</v>
      </c>
      <c r="AI698">
        <v>51.683005415781103</v>
      </c>
      <c r="AJ698">
        <v>8.4051724137930997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0.04</v>
      </c>
      <c r="AM698" t="s">
        <v>3180</v>
      </c>
      <c r="AN698">
        <v>5.89</v>
      </c>
      <c r="AO698" t="s">
        <v>3180</v>
      </c>
      <c r="AP698">
        <v>-4.1090397997724001E-2</v>
      </c>
      <c r="AQ698">
        <f>(Table2[[#This Row],[Sharpe Ratio]]-AVERAGE(Table2[Sharpe Ratio]))/_xlfn.STDEV.P(Table2[Sharpe Ratio])</f>
        <v>-1.1642334559226855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694</v>
      </c>
      <c r="AT698">
        <f>_xlfn.RANK.AVG(Table2[[#This Row],[6M Return vs Nifty Z-Score]],Table2[6M Return vs Nifty Z-Score])</f>
        <v>579</v>
      </c>
      <c r="AU698">
        <f>_xlfn.RANK.AVG(Table2[[#This Row],[Sharpe Ratio Z-Score]],Table2[Sharpe Ratio Z-Score])</f>
        <v>650</v>
      </c>
      <c r="AV698">
        <f>(Table2[[#This Row],[Rank 1Y]]+Table2[[#This Row],[Rank 6M]]+Table2[[#This Row],[Rank Sharpe]])/3</f>
        <v>641</v>
      </c>
    </row>
    <row r="699" spans="1:48" x14ac:dyDescent="0.3">
      <c r="A699" t="s">
        <v>367</v>
      </c>
      <c r="B699" t="s">
        <v>368</v>
      </c>
      <c r="C699" t="s">
        <v>3129</v>
      </c>
      <c r="D699" t="s">
        <v>369</v>
      </c>
      <c r="E699">
        <v>64617.342811449998</v>
      </c>
      <c r="F699">
        <v>679.25</v>
      </c>
      <c r="G699">
        <v>-32.938081244669597</v>
      </c>
      <c r="H699">
        <f>(Table2[[#This Row],[1Y Return vs Nifty]]-AVERAGE(Table2[1Y Return vs Nifty]))/_xlfn.STDEV.P(Table2[1Y Return vs Nifty])</f>
        <v>-0.96964659079600479</v>
      </c>
      <c r="I699">
        <v>-1.5293733288789899</v>
      </c>
      <c r="J699">
        <f>(Table2[[#This Row],[1M Return vs Nifty]]-AVERAGE(Table2[1M Return vs Nifty]))/_xlfn.STDEV.P(Table2[1M Return vs Nifty])</f>
        <v>-5.1942455803476589E-2</v>
      </c>
      <c r="K699">
        <v>-14.047319429103799</v>
      </c>
      <c r="L699">
        <f>(Table2[[#This Row],[6M Return vs Nifty]]-AVERAGE(Table2[6M Return vs Nifty]))/_xlfn.STDEV.P(Table2[6M Return vs Nifty])</f>
        <v>-0.67352456295548657</v>
      </c>
      <c r="M699">
        <v>2.4128259535271099</v>
      </c>
      <c r="N699">
        <f>(Table2[[#This Row],[1W Return vs Nifty]]-AVERAGE(Table2[1W Return vs Nifty]))/_xlfn.STDEV.P(Table2[1W Return vs Nifty])</f>
        <v>0.24457391743966161</v>
      </c>
      <c r="O699">
        <v>703.33</v>
      </c>
      <c r="P699">
        <v>722.224917405822</v>
      </c>
      <c r="Q699">
        <v>736.50852119229205</v>
      </c>
      <c r="R699">
        <v>30.767669545563699</v>
      </c>
      <c r="S699" s="1">
        <f>(Table2[[#This Row],[Close Price]]-Table2[[#This Row],[20D EMA]])/Table2[[#This Row],[20D EMA]]</f>
        <v>-3.4237129085919894E-2</v>
      </c>
      <c r="T699" s="1">
        <f>(Table2[[#This Row],[Close Price]]-Table2[[#This Row],[50D EMA]])/Table2[[#This Row],[50D EMA]]</f>
        <v>-5.9503509737914739E-2</v>
      </c>
      <c r="U699" s="1">
        <f>(Table2[[#This Row],[Close Price]]-Table2[[#This Row],[200D EMA]])/Table2[[#This Row],[200D EMA]]</f>
        <v>-7.7743189039550367E-2</v>
      </c>
      <c r="V699">
        <v>0.78145895818518996</v>
      </c>
      <c r="W699">
        <v>677</v>
      </c>
      <c r="X699">
        <v>697.2</v>
      </c>
      <c r="Y699">
        <v>677</v>
      </c>
      <c r="Z699">
        <v>700.9</v>
      </c>
      <c r="AA699">
        <v>677</v>
      </c>
      <c r="AB699">
        <v>704.85</v>
      </c>
      <c r="AC699" s="1">
        <f>(Table2[[#This Row],[Close Price]]/Table2[[#This Row],[Day Low]])-1</f>
        <v>3.3234859675037587E-3</v>
      </c>
      <c r="AD699" s="1">
        <f>(Table2[[#This Row],[Day High]]/Table2[[#This Row],[Close Price]])-1</f>
        <v>2.6426205373573763E-2</v>
      </c>
      <c r="AE699" s="1">
        <f>(Table2[[#This Row],[Close Price]]/Table2[[#This Row],[Current Week Low]])-1</f>
        <v>3.3234859675037587E-3</v>
      </c>
      <c r="AF699" s="1">
        <f>(Table2[[#This Row],[Current Week High]]/Table2[[#This Row],[Close Price]])-1</f>
        <v>3.1873389768126481E-2</v>
      </c>
      <c r="AG699" s="1">
        <f>(Table2[[#This Row],[Close Price]]/Table2[[#This Row],[Current Month Low]])-1</f>
        <v>3.3234859675037587E-3</v>
      </c>
      <c r="AH699" s="1">
        <f>(Table2[[#This Row],[Current Month High]]/Table2[[#This Row],[Close Price]])-1</f>
        <v>3.7688627162311361E-2</v>
      </c>
      <c r="AI699">
        <v>20.338608759661302</v>
      </c>
      <c r="AJ699">
        <v>4.8306196465776496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-0.06</v>
      </c>
      <c r="AM699" t="s">
        <v>3181</v>
      </c>
      <c r="AN699">
        <v>-1.76</v>
      </c>
      <c r="AO699" t="s">
        <v>3181</v>
      </c>
      <c r="AP699">
        <v>-0.136610007437071</v>
      </c>
      <c r="AQ699">
        <f>(Table2[[#This Row],[Sharpe Ratio]]-AVERAGE(Table2[Sharpe Ratio]))/_xlfn.STDEV.P(Table2[Sharpe Ratio])</f>
        <v>-2.2908777956216939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645</v>
      </c>
      <c r="AT699">
        <f>_xlfn.RANK.AVG(Table2[[#This Row],[6M Return vs Nifty Z-Score]],Table2[6M Return vs Nifty Z-Score])</f>
        <v>550</v>
      </c>
      <c r="AU699">
        <f>_xlfn.RANK.AVG(Table2[[#This Row],[Sharpe Ratio Z-Score]],Table2[Sharpe Ratio Z-Score])</f>
        <v>732</v>
      </c>
      <c r="AV699">
        <f>(Table2[[#This Row],[Rank 1Y]]+Table2[[#This Row],[Rank 6M]]+Table2[[#This Row],[Rank Sharpe]])/3</f>
        <v>642.33333333333337</v>
      </c>
    </row>
    <row r="700" spans="1:48" x14ac:dyDescent="0.3">
      <c r="A700" t="s">
        <v>2131</v>
      </c>
      <c r="B700" t="s">
        <v>2132</v>
      </c>
      <c r="C700" t="s">
        <v>3131</v>
      </c>
      <c r="D700" t="s">
        <v>205</v>
      </c>
      <c r="E700">
        <v>2803.0039269560002</v>
      </c>
      <c r="F700">
        <v>204.52</v>
      </c>
      <c r="G700">
        <v>-32.499023050152601</v>
      </c>
      <c r="H700">
        <f>(Table2[[#This Row],[1Y Return vs Nifty]]-AVERAGE(Table2[1Y Return vs Nifty]))/_xlfn.STDEV.P(Table2[1Y Return vs Nifty])</f>
        <v>-0.96126320553653688</v>
      </c>
      <c r="I700">
        <v>0.83025608107483695</v>
      </c>
      <c r="J700">
        <f>(Table2[[#This Row],[1M Return vs Nifty]]-AVERAGE(Table2[1M Return vs Nifty]))/_xlfn.STDEV.P(Table2[1M Return vs Nifty])</f>
        <v>0.20907015140866572</v>
      </c>
      <c r="K700">
        <v>-22.751996306624498</v>
      </c>
      <c r="L700">
        <f>(Table2[[#This Row],[6M Return vs Nifty]]-AVERAGE(Table2[6M Return vs Nifty]))/_xlfn.STDEV.P(Table2[6M Return vs Nifty])</f>
        <v>-0.96655448592741622</v>
      </c>
      <c r="M700">
        <v>1.2369265132277301</v>
      </c>
      <c r="N700">
        <f>(Table2[[#This Row],[1W Return vs Nifty]]-AVERAGE(Table2[1W Return vs Nifty]))/_xlfn.STDEV.P(Table2[1W Return vs Nifty])</f>
        <v>4.8040545502176599E-3</v>
      </c>
      <c r="O700">
        <v>226.08</v>
      </c>
      <c r="P700">
        <v>237.08292736746699</v>
      </c>
      <c r="Q700">
        <v>241.76993631099799</v>
      </c>
      <c r="R700">
        <v>23.670204974175402</v>
      </c>
      <c r="S700" s="1">
        <f>(Table2[[#This Row],[Close Price]]-Table2[[#This Row],[20D EMA]])/Table2[[#This Row],[20D EMA]]</f>
        <v>-9.5364472753007787E-2</v>
      </c>
      <c r="T700" s="1">
        <f>(Table2[[#This Row],[Close Price]]-Table2[[#This Row],[50D EMA]])/Table2[[#This Row],[50D EMA]]</f>
        <v>-0.13734825923165708</v>
      </c>
      <c r="U700" s="1">
        <f>(Table2[[#This Row],[Close Price]]-Table2[[#This Row],[200D EMA]])/Table2[[#This Row],[200D EMA]]</f>
        <v>-0.15407182910898382</v>
      </c>
      <c r="V700">
        <v>0.68869845075497604</v>
      </c>
      <c r="W700">
        <v>203.5</v>
      </c>
      <c r="X700">
        <v>222.97</v>
      </c>
      <c r="Y700">
        <v>203.5</v>
      </c>
      <c r="Z700">
        <v>225.3</v>
      </c>
      <c r="AA700">
        <v>203.5</v>
      </c>
      <c r="AB700">
        <v>236.4</v>
      </c>
      <c r="AC700" s="1">
        <f>(Table2[[#This Row],[Close Price]]/Table2[[#This Row],[Day Low]])-1</f>
        <v>5.0122850122851226E-3</v>
      </c>
      <c r="AD700" s="1">
        <f>(Table2[[#This Row],[Day High]]/Table2[[#This Row],[Close Price]])-1</f>
        <v>9.0211226285937807E-2</v>
      </c>
      <c r="AE700" s="1">
        <f>(Table2[[#This Row],[Close Price]]/Table2[[#This Row],[Current Week Low]])-1</f>
        <v>5.0122850122851226E-3</v>
      </c>
      <c r="AF700" s="1">
        <f>(Table2[[#This Row],[Current Week High]]/Table2[[#This Row],[Close Price]])-1</f>
        <v>0.10160375513397213</v>
      </c>
      <c r="AG700" s="1">
        <f>(Table2[[#This Row],[Close Price]]/Table2[[#This Row],[Current Month Low]])-1</f>
        <v>5.0122850122851226E-3</v>
      </c>
      <c r="AH700" s="1">
        <f>(Table2[[#This Row],[Current Month High]]/Table2[[#This Row],[Close Price]])-1</f>
        <v>0.1558771758263251</v>
      </c>
      <c r="AI700">
        <v>41.282026207705798</v>
      </c>
      <c r="AJ700">
        <v>2.3879849812265399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-0.16</v>
      </c>
      <c r="AM700" t="s">
        <v>3181</v>
      </c>
      <c r="AN700">
        <v>-7.12</v>
      </c>
      <c r="AO700" t="s">
        <v>3181</v>
      </c>
      <c r="AP700">
        <v>-2.9027608533454E-2</v>
      </c>
      <c r="AQ700">
        <f>(Table2[[#This Row],[Sharpe Ratio]]-AVERAGE(Table2[Sharpe Ratio]))/_xlfn.STDEV.P(Table2[Sharpe Ratio])</f>
        <v>-1.0219540480537672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643</v>
      </c>
      <c r="AT700">
        <f>_xlfn.RANK.AVG(Table2[[#This Row],[6M Return vs Nifty Z-Score]],Table2[6M Return vs Nifty Z-Score])</f>
        <v>665</v>
      </c>
      <c r="AU700">
        <f>_xlfn.RANK.AVG(Table2[[#This Row],[Sharpe Ratio Z-Score]],Table2[Sharpe Ratio Z-Score])</f>
        <v>620</v>
      </c>
      <c r="AV700">
        <f>(Table2[[#This Row],[Rank 1Y]]+Table2[[#This Row],[Rank 6M]]+Table2[[#This Row],[Rank Sharpe]])/3</f>
        <v>642.66666666666663</v>
      </c>
    </row>
    <row r="701" spans="1:48" x14ac:dyDescent="0.3">
      <c r="A701" t="s">
        <v>1804</v>
      </c>
      <c r="B701" t="s">
        <v>1805</v>
      </c>
      <c r="C701" t="s">
        <v>3135</v>
      </c>
      <c r="D701" t="s">
        <v>213</v>
      </c>
      <c r="E701">
        <v>4244.9065763999997</v>
      </c>
      <c r="F701">
        <v>106.4</v>
      </c>
      <c r="G701">
        <v>-28.076268917381899</v>
      </c>
      <c r="H701">
        <f>(Table2[[#This Row],[1Y Return vs Nifty]]-AVERAGE(Table2[1Y Return vs Nifty]))/_xlfn.STDEV.P(Table2[1Y Return vs Nifty])</f>
        <v>-0.87681505659876513</v>
      </c>
      <c r="I701">
        <v>-3.8105378205656999</v>
      </c>
      <c r="J701">
        <f>(Table2[[#This Row],[1M Return vs Nifty]]-AVERAGE(Table2[1M Return vs Nifty]))/_xlfn.STDEV.P(Table2[1M Return vs Nifty])</f>
        <v>-0.30427559292375028</v>
      </c>
      <c r="K701">
        <v>-26.819290518008</v>
      </c>
      <c r="L701">
        <f>(Table2[[#This Row],[6M Return vs Nifty]]-AVERAGE(Table2[6M Return vs Nifty]))/_xlfn.STDEV.P(Table2[6M Return vs Nifty])</f>
        <v>-1.1034738599875533</v>
      </c>
      <c r="M701">
        <v>0.35816013115883399</v>
      </c>
      <c r="N701">
        <f>(Table2[[#This Row],[1W Return vs Nifty]]-AVERAGE(Table2[1W Return vs Nifty]))/_xlfn.STDEV.P(Table2[1W Return vs Nifty])</f>
        <v>-0.17437937535843848</v>
      </c>
      <c r="O701">
        <v>111.69</v>
      </c>
      <c r="P701">
        <v>116.295787258201</v>
      </c>
      <c r="Q701">
        <v>121.148143710474</v>
      </c>
      <c r="R701">
        <v>33.417815881836198</v>
      </c>
      <c r="S701" s="1">
        <f>(Table2[[#This Row],[Close Price]]-Table2[[#This Row],[20D EMA]])/Table2[[#This Row],[20D EMA]]</f>
        <v>-4.7363237532455832E-2</v>
      </c>
      <c r="T701" s="1">
        <f>(Table2[[#This Row],[Close Price]]-Table2[[#This Row],[50D EMA]])/Table2[[#This Row],[50D EMA]]</f>
        <v>-8.5091536774503082E-2</v>
      </c>
      <c r="U701" s="1">
        <f>(Table2[[#This Row],[Close Price]]-Table2[[#This Row],[200D EMA]])/Table2[[#This Row],[200D EMA]]</f>
        <v>-0.12173643985598212</v>
      </c>
      <c r="V701">
        <v>0.39900450385393998</v>
      </c>
      <c r="W701">
        <v>105.84</v>
      </c>
      <c r="X701">
        <v>109.95</v>
      </c>
      <c r="Y701">
        <v>105.84</v>
      </c>
      <c r="Z701">
        <v>110.99</v>
      </c>
      <c r="AA701">
        <v>105.84</v>
      </c>
      <c r="AB701">
        <v>114.4</v>
      </c>
      <c r="AC701" s="1">
        <f>(Table2[[#This Row],[Close Price]]/Table2[[#This Row],[Day Low]])-1</f>
        <v>5.2910052910053462E-3</v>
      </c>
      <c r="AD701" s="1">
        <f>(Table2[[#This Row],[Day High]]/Table2[[#This Row],[Close Price]])-1</f>
        <v>3.3364661654135208E-2</v>
      </c>
      <c r="AE701" s="1">
        <f>(Table2[[#This Row],[Close Price]]/Table2[[#This Row],[Current Week Low]])-1</f>
        <v>5.2910052910053462E-3</v>
      </c>
      <c r="AF701" s="1">
        <f>(Table2[[#This Row],[Current Week High]]/Table2[[#This Row],[Close Price]])-1</f>
        <v>4.3139097744360866E-2</v>
      </c>
      <c r="AG701" s="1">
        <f>(Table2[[#This Row],[Close Price]]/Table2[[#This Row],[Current Month Low]])-1</f>
        <v>5.2910052910053462E-3</v>
      </c>
      <c r="AH701" s="1">
        <f>(Table2[[#This Row],[Current Month High]]/Table2[[#This Row],[Close Price]])-1</f>
        <v>7.5187969924812137E-2</v>
      </c>
      <c r="AI701">
        <v>40.657894736842003</v>
      </c>
      <c r="AJ701">
        <v>1.62368672397326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-0.05</v>
      </c>
      <c r="AM701" t="s">
        <v>3181</v>
      </c>
      <c r="AN701">
        <v>-0.59</v>
      </c>
      <c r="AO701" t="s">
        <v>3181</v>
      </c>
      <c r="AP701">
        <v>-3.2524816890427001E-2</v>
      </c>
      <c r="AQ701">
        <f>(Table2[[#This Row],[Sharpe Ratio]]-AVERAGE(Table2[Sharpe Ratio]))/_xlfn.STDEV.P(Table2[Sharpe Ratio])</f>
        <v>-1.0632032745032702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620</v>
      </c>
      <c r="AT701">
        <f>_xlfn.RANK.AVG(Table2[[#This Row],[6M Return vs Nifty Z-Score]],Table2[6M Return vs Nifty Z-Score])</f>
        <v>688</v>
      </c>
      <c r="AU701">
        <f>_xlfn.RANK.AVG(Table2[[#This Row],[Sharpe Ratio Z-Score]],Table2[Sharpe Ratio Z-Score])</f>
        <v>629</v>
      </c>
      <c r="AV701">
        <f>(Table2[[#This Row],[Rank 1Y]]+Table2[[#This Row],[Rank 6M]]+Table2[[#This Row],[Rank Sharpe]])/3</f>
        <v>645.66666666666663</v>
      </c>
    </row>
    <row r="702" spans="1:48" x14ac:dyDescent="0.3">
      <c r="A702" t="s">
        <v>1633</v>
      </c>
      <c r="B702" t="s">
        <v>1634</v>
      </c>
      <c r="C702" t="s">
        <v>3141</v>
      </c>
      <c r="D702" t="s">
        <v>856</v>
      </c>
      <c r="E702">
        <v>5541.1710124860001</v>
      </c>
      <c r="F702">
        <v>31.27</v>
      </c>
      <c r="G702">
        <v>-47.599726201346698</v>
      </c>
      <c r="H702">
        <f>(Table2[[#This Row],[1Y Return vs Nifty]]-AVERAGE(Table2[1Y Return vs Nifty]))/_xlfn.STDEV.P(Table2[1Y Return vs Nifty])</f>
        <v>-1.2495963098635987</v>
      </c>
      <c r="I702">
        <v>-4.6434883707128698</v>
      </c>
      <c r="J702">
        <f>(Table2[[#This Row],[1M Return vs Nifty]]-AVERAGE(Table2[1M Return vs Nifty]))/_xlfn.STDEV.P(Table2[1M Return vs Nifty])</f>
        <v>-0.39641319464018054</v>
      </c>
      <c r="K702">
        <v>-35.7372241670951</v>
      </c>
      <c r="L702">
        <f>(Table2[[#This Row],[6M Return vs Nifty]]-AVERAGE(Table2[6M Return vs Nifty]))/_xlfn.STDEV.P(Table2[6M Return vs Nifty])</f>
        <v>-1.4036827530952638</v>
      </c>
      <c r="M702">
        <v>-2.3900201359441802</v>
      </c>
      <c r="N702">
        <f>(Table2[[#This Row],[1W Return vs Nifty]]-AVERAGE(Table2[1W Return vs Nifty]))/_xlfn.STDEV.P(Table2[1W Return vs Nifty])</f>
        <v>-0.73474260307713157</v>
      </c>
      <c r="O702">
        <v>32.4</v>
      </c>
      <c r="P702">
        <v>34.526199633037102</v>
      </c>
      <c r="Q702">
        <v>39.639189497033001</v>
      </c>
      <c r="R702">
        <v>39.614112273057003</v>
      </c>
      <c r="S702" s="1">
        <f>(Table2[[#This Row],[Close Price]]-Table2[[#This Row],[20D EMA]])/Table2[[#This Row],[20D EMA]]</f>
        <v>-3.4876543209876515E-2</v>
      </c>
      <c r="T702" s="1">
        <f>(Table2[[#This Row],[Close Price]]-Table2[[#This Row],[50D EMA]])/Table2[[#This Row],[50D EMA]]</f>
        <v>-9.4310977392407278E-2</v>
      </c>
      <c r="U702" s="1">
        <f>(Table2[[#This Row],[Close Price]]-Table2[[#This Row],[200D EMA]])/Table2[[#This Row],[200D EMA]]</f>
        <v>-0.21113422356073747</v>
      </c>
      <c r="V702">
        <v>0.361046313226975</v>
      </c>
      <c r="W702">
        <v>31.07</v>
      </c>
      <c r="X702">
        <v>32.18</v>
      </c>
      <c r="Y702">
        <v>31.07</v>
      </c>
      <c r="Z702">
        <v>32.18</v>
      </c>
      <c r="AA702">
        <v>31.07</v>
      </c>
      <c r="AB702">
        <v>33.950000000000003</v>
      </c>
      <c r="AC702" s="1">
        <f>(Table2[[#This Row],[Close Price]]/Table2[[#This Row],[Day Low]])-1</f>
        <v>6.437077566784577E-3</v>
      </c>
      <c r="AD702" s="1">
        <f>(Table2[[#This Row],[Day High]]/Table2[[#This Row],[Close Price]])-1</f>
        <v>2.9101375119923167E-2</v>
      </c>
      <c r="AE702" s="1">
        <f>(Table2[[#This Row],[Close Price]]/Table2[[#This Row],[Current Week Low]])-1</f>
        <v>6.437077566784577E-3</v>
      </c>
      <c r="AF702" s="1">
        <f>(Table2[[#This Row],[Current Week High]]/Table2[[#This Row],[Close Price]])-1</f>
        <v>2.9101375119923167E-2</v>
      </c>
      <c r="AG702" s="1">
        <f>(Table2[[#This Row],[Close Price]]/Table2[[#This Row],[Current Month Low]])-1</f>
        <v>6.437077566784577E-3</v>
      </c>
      <c r="AH702" s="1">
        <f>(Table2[[#This Row],[Current Month High]]/Table2[[#This Row],[Close Price]])-1</f>
        <v>8.5705148704829037E-2</v>
      </c>
      <c r="AI702">
        <v>72.6894787336104</v>
      </c>
      <c r="AJ702">
        <v>10.0668778599084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-0.23</v>
      </c>
      <c r="AM702" t="s">
        <v>3181</v>
      </c>
      <c r="AN702">
        <v>8.24</v>
      </c>
      <c r="AO702" t="s">
        <v>3180</v>
      </c>
      <c r="AP702">
        <v>1.406585155982E-3</v>
      </c>
      <c r="AQ702">
        <f>(Table2[[#This Row],[Sharpe Ratio]]-AVERAGE(Table2[Sharpe Ratio]))/_xlfn.STDEV.P(Table2[Sharpe Ratio])</f>
        <v>-0.66298574557888268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709</v>
      </c>
      <c r="AT702">
        <f>_xlfn.RANK.AVG(Table2[[#This Row],[6M Return vs Nifty Z-Score]],Table2[6M Return vs Nifty Z-Score])</f>
        <v>723</v>
      </c>
      <c r="AU702">
        <f>_xlfn.RANK.AVG(Table2[[#This Row],[Sharpe Ratio Z-Score]],Table2[Sharpe Ratio Z-Score])</f>
        <v>508</v>
      </c>
      <c r="AV702">
        <f>(Table2[[#This Row],[Rank 1Y]]+Table2[[#This Row],[Rank 6M]]+Table2[[#This Row],[Rank Sharpe]])/3</f>
        <v>646.66666666666663</v>
      </c>
    </row>
    <row r="703" spans="1:48" x14ac:dyDescent="0.3">
      <c r="A703" t="s">
        <v>470</v>
      </c>
      <c r="B703" t="s">
        <v>471</v>
      </c>
      <c r="C703" t="s">
        <v>3139</v>
      </c>
      <c r="D703" t="s">
        <v>472</v>
      </c>
      <c r="E703">
        <v>46813.630700654998</v>
      </c>
      <c r="F703">
        <v>1742.65</v>
      </c>
      <c r="G703">
        <v>-30.448228508305998</v>
      </c>
      <c r="H703">
        <f>(Table2[[#This Row],[1Y Return vs Nifty]]-AVERAGE(Table2[1Y Return vs Nifty]))/_xlfn.STDEV.P(Table2[1Y Return vs Nifty])</f>
        <v>-0.92210529675128494</v>
      </c>
      <c r="I703">
        <v>-5.3815977212563997</v>
      </c>
      <c r="J703">
        <f>(Table2[[#This Row],[1M Return vs Nifty]]-AVERAGE(Table2[1M Return vs Nifty]))/_xlfn.STDEV.P(Table2[1M Return vs Nifty])</f>
        <v>-0.47805984863607126</v>
      </c>
      <c r="K703">
        <v>-29.634015466265499</v>
      </c>
      <c r="L703">
        <f>(Table2[[#This Row],[6M Return vs Nifty]]-AVERAGE(Table2[6M Return vs Nifty]))/_xlfn.STDEV.P(Table2[6M Return vs Nifty])</f>
        <v>-1.1982273639234726</v>
      </c>
      <c r="M703">
        <v>-1.43433992130201</v>
      </c>
      <c r="N703">
        <f>(Table2[[#This Row],[1W Return vs Nifty]]-AVERAGE(Table2[1W Return vs Nifty]))/_xlfn.STDEV.P(Table2[1W Return vs Nifty])</f>
        <v>-0.53987618323040698</v>
      </c>
      <c r="O703">
        <v>1796.81</v>
      </c>
      <c r="P703">
        <v>1870.4873292183599</v>
      </c>
      <c r="Q703">
        <v>1972.5135100166001</v>
      </c>
      <c r="R703">
        <v>38.706424365484899</v>
      </c>
      <c r="S703" s="1">
        <f>(Table2[[#This Row],[Close Price]]-Table2[[#This Row],[20D EMA]])/Table2[[#This Row],[20D EMA]]</f>
        <v>-3.0142307756523982E-2</v>
      </c>
      <c r="T703" s="1">
        <f>(Table2[[#This Row],[Close Price]]-Table2[[#This Row],[50D EMA]])/Table2[[#This Row],[50D EMA]]</f>
        <v>-6.8344397324402395E-2</v>
      </c>
      <c r="U703" s="1">
        <f>(Table2[[#This Row],[Close Price]]-Table2[[#This Row],[200D EMA]])/Table2[[#This Row],[200D EMA]]</f>
        <v>-0.11653330070964409</v>
      </c>
      <c r="V703">
        <v>1.10712882857985</v>
      </c>
      <c r="W703">
        <v>1711.85</v>
      </c>
      <c r="X703">
        <v>1751.75</v>
      </c>
      <c r="Y703">
        <v>1710</v>
      </c>
      <c r="Z703">
        <v>1788.8</v>
      </c>
      <c r="AA703">
        <v>1710</v>
      </c>
      <c r="AB703">
        <v>1817.95</v>
      </c>
      <c r="AC703" s="1">
        <f>(Table2[[#This Row],[Close Price]]/Table2[[#This Row],[Day Low]])-1</f>
        <v>1.7992230627683625E-2</v>
      </c>
      <c r="AD703" s="1">
        <f>(Table2[[#This Row],[Day High]]/Table2[[#This Row],[Close Price]])-1</f>
        <v>5.2219321148825326E-3</v>
      </c>
      <c r="AE703" s="1">
        <f>(Table2[[#This Row],[Close Price]]/Table2[[#This Row],[Current Week Low]])-1</f>
        <v>1.9093567251462051E-2</v>
      </c>
      <c r="AF703" s="1">
        <f>(Table2[[#This Row],[Current Week High]]/Table2[[#This Row],[Close Price]])-1</f>
        <v>2.648265572547559E-2</v>
      </c>
      <c r="AG703" s="1">
        <f>(Table2[[#This Row],[Close Price]]/Table2[[#This Row],[Current Month Low]])-1</f>
        <v>1.9093567251462051E-2</v>
      </c>
      <c r="AH703" s="1">
        <f>(Table2[[#This Row],[Current Month High]]/Table2[[#This Row],[Close Price]])-1</f>
        <v>4.3210053653917946E-2</v>
      </c>
      <c r="AI703">
        <v>40.820015493644703</v>
      </c>
      <c r="AJ703">
        <v>1.9093567251462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-0.05</v>
      </c>
      <c r="AM703" t="s">
        <v>3181</v>
      </c>
      <c r="AN703">
        <v>-3.15</v>
      </c>
      <c r="AO703" t="s">
        <v>3181</v>
      </c>
      <c r="AP703">
        <v>-2.5246376408913002E-2</v>
      </c>
      <c r="AQ703">
        <f>(Table2[[#This Row],[Sharpe Ratio]]-AVERAGE(Table2[Sharpe Ratio]))/_xlfn.STDEV.P(Table2[Sharpe Ratio])</f>
        <v>-0.97735478937581743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632</v>
      </c>
      <c r="AT703">
        <f>_xlfn.RANK.AVG(Table2[[#This Row],[6M Return vs Nifty Z-Score]],Table2[6M Return vs Nifty Z-Score])</f>
        <v>700</v>
      </c>
      <c r="AU703">
        <f>_xlfn.RANK.AVG(Table2[[#This Row],[Sharpe Ratio Z-Score]],Table2[Sharpe Ratio Z-Score])</f>
        <v>613</v>
      </c>
      <c r="AV703">
        <f>(Table2[[#This Row],[Rank 1Y]]+Table2[[#This Row],[Rank 6M]]+Table2[[#This Row],[Rank Sharpe]])/3</f>
        <v>648.33333333333337</v>
      </c>
    </row>
    <row r="704" spans="1:48" x14ac:dyDescent="0.3">
      <c r="A704" t="s">
        <v>1491</v>
      </c>
      <c r="B704" t="s">
        <v>1492</v>
      </c>
      <c r="C704" t="s">
        <v>3140</v>
      </c>
      <c r="D704" t="s">
        <v>423</v>
      </c>
      <c r="E704">
        <v>6696.6441404400002</v>
      </c>
      <c r="F704">
        <v>471.55</v>
      </c>
      <c r="G704">
        <v>-44.305891832928403</v>
      </c>
      <c r="H704">
        <f>(Table2[[#This Row],[1Y Return vs Nifty]]-AVERAGE(Table2[1Y Return vs Nifty]))/_xlfn.STDEV.P(Table2[1Y Return vs Nifty])</f>
        <v>-1.1867037757162657</v>
      </c>
      <c r="I704">
        <v>-10.486102057541901</v>
      </c>
      <c r="J704">
        <f>(Table2[[#This Row],[1M Return vs Nifty]]-AVERAGE(Table2[1M Return vs Nifty]))/_xlfn.STDEV.P(Table2[1M Return vs Nifty])</f>
        <v>-1.0426993550429846</v>
      </c>
      <c r="K704">
        <v>-15.7742233208669</v>
      </c>
      <c r="L704">
        <f>(Table2[[#This Row],[6M Return vs Nifty]]-AVERAGE(Table2[6M Return vs Nifty]))/_xlfn.STDEV.P(Table2[6M Return vs Nifty])</f>
        <v>-0.73165819864391402</v>
      </c>
      <c r="M704">
        <v>-1.2649040206556399</v>
      </c>
      <c r="N704">
        <f>(Table2[[#This Row],[1W Return vs Nifty]]-AVERAGE(Table2[1W Return vs Nifty]))/_xlfn.STDEV.P(Table2[1W Return vs Nifty])</f>
        <v>-0.50532763147993887</v>
      </c>
      <c r="O704">
        <v>486.18</v>
      </c>
      <c r="P704">
        <v>495.93350156661802</v>
      </c>
      <c r="Q704">
        <v>515.62233345793595</v>
      </c>
      <c r="R704">
        <v>41.260433736601797</v>
      </c>
      <c r="S704" s="1">
        <f>(Table2[[#This Row],[Close Price]]-Table2[[#This Row],[20D EMA]])/Table2[[#This Row],[20D EMA]]</f>
        <v>-3.0091735571187616E-2</v>
      </c>
      <c r="T704" s="1">
        <f>(Table2[[#This Row],[Close Price]]-Table2[[#This Row],[50D EMA]])/Table2[[#This Row],[50D EMA]]</f>
        <v>-4.9166877191382095E-2</v>
      </c>
      <c r="U704" s="1">
        <f>(Table2[[#This Row],[Close Price]]-Table2[[#This Row],[200D EMA]])/Table2[[#This Row],[200D EMA]]</f>
        <v>-8.5474058430270311E-2</v>
      </c>
      <c r="V704">
        <v>0.23622217284448799</v>
      </c>
      <c r="W704">
        <v>464.1</v>
      </c>
      <c r="X704">
        <v>479.7</v>
      </c>
      <c r="Y704">
        <v>462.35</v>
      </c>
      <c r="Z704">
        <v>479.7</v>
      </c>
      <c r="AA704">
        <v>462.35</v>
      </c>
      <c r="AB704">
        <v>489.8</v>
      </c>
      <c r="AC704" s="1">
        <f>(Table2[[#This Row],[Close Price]]/Table2[[#This Row],[Day Low]])-1</f>
        <v>1.6052574876104231E-2</v>
      </c>
      <c r="AD704" s="1">
        <f>(Table2[[#This Row],[Day High]]/Table2[[#This Row],[Close Price]])-1</f>
        <v>1.7283426996076656E-2</v>
      </c>
      <c r="AE704" s="1">
        <f>(Table2[[#This Row],[Close Price]]/Table2[[#This Row],[Current Week Low]])-1</f>
        <v>1.9898345409322005E-2</v>
      </c>
      <c r="AF704" s="1">
        <f>(Table2[[#This Row],[Current Week High]]/Table2[[#This Row],[Close Price]])-1</f>
        <v>1.7283426996076656E-2</v>
      </c>
      <c r="AG704" s="1">
        <f>(Table2[[#This Row],[Close Price]]/Table2[[#This Row],[Current Month Low]])-1</f>
        <v>1.9898345409322005E-2</v>
      </c>
      <c r="AH704" s="1">
        <f>(Table2[[#This Row],[Current Month High]]/Table2[[#This Row],[Close Price]])-1</f>
        <v>3.8702152475877494E-2</v>
      </c>
      <c r="AI704">
        <v>41.618068073374999</v>
      </c>
      <c r="AJ704">
        <v>10.0466744457409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0.14000000000000001</v>
      </c>
      <c r="AM704" t="s">
        <v>3180</v>
      </c>
      <c r="AN704">
        <v>2.2400000000000002</v>
      </c>
      <c r="AO704" t="s">
        <v>3180</v>
      </c>
      <c r="AP704">
        <v>-5.6498670073619001E-2</v>
      </c>
      <c r="AQ704">
        <f>(Table2[[#This Row],[Sharpe Ratio]]-AVERAGE(Table2[Sharpe Ratio]))/_xlfn.STDEV.P(Table2[Sharpe Ratio])</f>
        <v>-1.3459725000911231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698</v>
      </c>
      <c r="AT704">
        <f>_xlfn.RANK.AVG(Table2[[#This Row],[6M Return vs Nifty Z-Score]],Table2[6M Return vs Nifty Z-Score])</f>
        <v>578</v>
      </c>
      <c r="AU704">
        <f>_xlfn.RANK.AVG(Table2[[#This Row],[Sharpe Ratio Z-Score]],Table2[Sharpe Ratio Z-Score])</f>
        <v>676</v>
      </c>
      <c r="AV704">
        <f>(Table2[[#This Row],[Rank 1Y]]+Table2[[#This Row],[Rank 6M]]+Table2[[#This Row],[Rank Sharpe]])/3</f>
        <v>650.66666666666663</v>
      </c>
    </row>
    <row r="705" spans="1:48" x14ac:dyDescent="0.3">
      <c r="A705" t="s">
        <v>1206</v>
      </c>
      <c r="B705" t="s">
        <v>1207</v>
      </c>
      <c r="C705" t="s">
        <v>3140</v>
      </c>
      <c r="D705" t="s">
        <v>289</v>
      </c>
      <c r="E705">
        <v>9627.9624345600005</v>
      </c>
      <c r="F705">
        <v>835.2</v>
      </c>
      <c r="G705">
        <v>-40.271709736085697</v>
      </c>
      <c r="H705">
        <f>(Table2[[#This Row],[1Y Return vs Nifty]]-AVERAGE(Table2[1Y Return vs Nifty]))/_xlfn.STDEV.P(Table2[1Y Return vs Nifty])</f>
        <v>-1.109675028395229</v>
      </c>
      <c r="I705">
        <v>-0.77501732349650598</v>
      </c>
      <c r="J705">
        <f>(Table2[[#This Row],[1M Return vs Nifty]]-AVERAGE(Table2[1M Return vs Nifty]))/_xlfn.STDEV.P(Table2[1M Return vs Nifty])</f>
        <v>3.1501337065197581E-2</v>
      </c>
      <c r="K705">
        <v>-17.634918411810801</v>
      </c>
      <c r="L705">
        <f>(Table2[[#This Row],[6M Return vs Nifty]]-AVERAGE(Table2[6M Return vs Nifty]))/_xlfn.STDEV.P(Table2[6M Return vs Nifty])</f>
        <v>-0.79429571487172335</v>
      </c>
      <c r="M705">
        <v>2.15438190895699</v>
      </c>
      <c r="N705">
        <f>(Table2[[#This Row],[1W Return vs Nifty]]-AVERAGE(Table2[1W Return vs Nifty]))/_xlfn.STDEV.P(Table2[1W Return vs Nifty])</f>
        <v>0.19187630486541429</v>
      </c>
      <c r="O705">
        <v>878.63</v>
      </c>
      <c r="P705">
        <v>911.14048484687896</v>
      </c>
      <c r="Q705">
        <v>966.68952777673201</v>
      </c>
      <c r="R705">
        <v>32.306737149342801</v>
      </c>
      <c r="S705" s="1">
        <f>(Table2[[#This Row],[Close Price]]-Table2[[#This Row],[20D EMA]])/Table2[[#This Row],[20D EMA]]</f>
        <v>-4.9429225043533628E-2</v>
      </c>
      <c r="T705" s="1">
        <f>(Table2[[#This Row],[Close Price]]-Table2[[#This Row],[50D EMA]])/Table2[[#This Row],[50D EMA]]</f>
        <v>-8.3346625586109307E-2</v>
      </c>
      <c r="U705" s="1">
        <f>(Table2[[#This Row],[Close Price]]-Table2[[#This Row],[200D EMA]])/Table2[[#This Row],[200D EMA]]</f>
        <v>-0.13602043261929384</v>
      </c>
      <c r="V705">
        <v>0.99751225303689595</v>
      </c>
      <c r="W705">
        <v>830.6</v>
      </c>
      <c r="X705">
        <v>858.05</v>
      </c>
      <c r="Y705">
        <v>830.6</v>
      </c>
      <c r="Z705">
        <v>878.25</v>
      </c>
      <c r="AA705">
        <v>830.6</v>
      </c>
      <c r="AB705">
        <v>927</v>
      </c>
      <c r="AC705" s="1">
        <f>(Table2[[#This Row],[Close Price]]/Table2[[#This Row],[Day Low]])-1</f>
        <v>5.538165181796284E-3</v>
      </c>
      <c r="AD705" s="1">
        <f>(Table2[[#This Row],[Day High]]/Table2[[#This Row],[Close Price]])-1</f>
        <v>2.735871647509569E-2</v>
      </c>
      <c r="AE705" s="1">
        <f>(Table2[[#This Row],[Close Price]]/Table2[[#This Row],[Current Week Low]])-1</f>
        <v>5.538165181796284E-3</v>
      </c>
      <c r="AF705" s="1">
        <f>(Table2[[#This Row],[Current Week High]]/Table2[[#This Row],[Close Price]])-1</f>
        <v>5.1544540229885083E-2</v>
      </c>
      <c r="AG705" s="1">
        <f>(Table2[[#This Row],[Close Price]]/Table2[[#This Row],[Current Month Low]])-1</f>
        <v>5.538165181796284E-3</v>
      </c>
      <c r="AH705" s="1">
        <f>(Table2[[#This Row],[Current Month High]]/Table2[[#This Row],[Close Price]])-1</f>
        <v>0.10991379310344818</v>
      </c>
      <c r="AI705">
        <v>32.902298850574603</v>
      </c>
      <c r="AJ705">
        <v>1.83503017740658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-0.08</v>
      </c>
      <c r="AM705" t="s">
        <v>3181</v>
      </c>
      <c r="AN705">
        <v>-1.08</v>
      </c>
      <c r="AO705" t="s">
        <v>3181</v>
      </c>
      <c r="AP705">
        <v>-5.186290073515E-2</v>
      </c>
      <c r="AQ705">
        <f>(Table2[[#This Row],[Sharpe Ratio]]-AVERAGE(Table2[Sharpe Ratio]))/_xlfn.STDEV.P(Table2[Sharpe Ratio])</f>
        <v>-1.2912940595489983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685</v>
      </c>
      <c r="AT705">
        <f>_xlfn.RANK.AVG(Table2[[#This Row],[6M Return vs Nifty Z-Score]],Table2[6M Return vs Nifty Z-Score])</f>
        <v>601</v>
      </c>
      <c r="AU705">
        <f>_xlfn.RANK.AVG(Table2[[#This Row],[Sharpe Ratio Z-Score]],Table2[Sharpe Ratio Z-Score])</f>
        <v>668</v>
      </c>
      <c r="AV705">
        <f>(Table2[[#This Row],[Rank 1Y]]+Table2[[#This Row],[Rank 6M]]+Table2[[#This Row],[Rank Sharpe]])/3</f>
        <v>651.33333333333337</v>
      </c>
    </row>
    <row r="706" spans="1:48" x14ac:dyDescent="0.3">
      <c r="A706" t="s">
        <v>2312</v>
      </c>
      <c r="B706" t="s">
        <v>2313</v>
      </c>
      <c r="C706" t="s">
        <v>3138</v>
      </c>
      <c r="D706" t="s">
        <v>454</v>
      </c>
      <c r="E706">
        <v>2275.0411001299999</v>
      </c>
      <c r="F706">
        <v>428.65</v>
      </c>
      <c r="G706">
        <v>-38.409790576216103</v>
      </c>
      <c r="H706">
        <f>(Table2[[#This Row],[1Y Return vs Nifty]]-AVERAGE(Table2[1Y Return vs Nifty]))/_xlfn.STDEV.P(Table2[1Y Return vs Nifty])</f>
        <v>-1.0741235096350723</v>
      </c>
      <c r="I706">
        <v>-1.05828506503196</v>
      </c>
      <c r="J706">
        <f>(Table2[[#This Row],[1M Return vs Nifty]]-AVERAGE(Table2[1M Return vs Nifty]))/_xlfn.STDEV.P(Table2[1M Return vs Nifty])</f>
        <v>1.6741172701878587E-4</v>
      </c>
      <c r="K706">
        <v>-23.534114453167199</v>
      </c>
      <c r="L706">
        <f>(Table2[[#This Row],[6M Return vs Nifty]]-AVERAGE(Table2[6M Return vs Nifty]))/_xlfn.STDEV.P(Table2[6M Return vs Nifty])</f>
        <v>-0.99288332311012772</v>
      </c>
      <c r="M706">
        <v>-3.6064078953688998</v>
      </c>
      <c r="N706">
        <f>(Table2[[#This Row],[1W Return vs Nifty]]-AVERAGE(Table2[1W Return vs Nifty]))/_xlfn.STDEV.P(Table2[1W Return vs Nifty])</f>
        <v>-0.98276817082755852</v>
      </c>
      <c r="O706">
        <v>452.56</v>
      </c>
      <c r="P706">
        <v>460.40488975773599</v>
      </c>
      <c r="Q706">
        <v>482.53061802463901</v>
      </c>
      <c r="R706">
        <v>27.987297309965999</v>
      </c>
      <c r="S706" s="1">
        <f>(Table2[[#This Row],[Close Price]]-Table2[[#This Row],[20D EMA]])/Table2[[#This Row],[20D EMA]]</f>
        <v>-5.2832773554887802E-2</v>
      </c>
      <c r="T706" s="1">
        <f>(Table2[[#This Row],[Close Price]]-Table2[[#This Row],[50D EMA]])/Table2[[#This Row],[50D EMA]]</f>
        <v>-6.8971660519169031E-2</v>
      </c>
      <c r="U706" s="1">
        <f>(Table2[[#This Row],[Close Price]]-Table2[[#This Row],[200D EMA]])/Table2[[#This Row],[200D EMA]]</f>
        <v>-0.11166258888443796</v>
      </c>
      <c r="V706">
        <v>0.30264554529336601</v>
      </c>
      <c r="W706">
        <v>426.8</v>
      </c>
      <c r="X706">
        <v>442.6</v>
      </c>
      <c r="Y706">
        <v>426.8</v>
      </c>
      <c r="Z706">
        <v>446</v>
      </c>
      <c r="AA706">
        <v>426.8</v>
      </c>
      <c r="AB706">
        <v>469.9</v>
      </c>
      <c r="AC706" s="1">
        <f>(Table2[[#This Row],[Close Price]]/Table2[[#This Row],[Day Low]])-1</f>
        <v>4.3345829428302896E-3</v>
      </c>
      <c r="AD706" s="1">
        <f>(Table2[[#This Row],[Day High]]/Table2[[#This Row],[Close Price]])-1</f>
        <v>3.2544033593841171E-2</v>
      </c>
      <c r="AE706" s="1">
        <f>(Table2[[#This Row],[Close Price]]/Table2[[#This Row],[Current Week Low]])-1</f>
        <v>4.3345829428302896E-3</v>
      </c>
      <c r="AF706" s="1">
        <f>(Table2[[#This Row],[Current Week High]]/Table2[[#This Row],[Close Price]])-1</f>
        <v>4.0475912749329268E-2</v>
      </c>
      <c r="AG706" s="1">
        <f>(Table2[[#This Row],[Close Price]]/Table2[[#This Row],[Current Month Low]])-1</f>
        <v>4.3345829428302896E-3</v>
      </c>
      <c r="AH706" s="1">
        <f>(Table2[[#This Row],[Current Month High]]/Table2[[#This Row],[Close Price]])-1</f>
        <v>9.623235740114322E-2</v>
      </c>
      <c r="AI706">
        <v>35.775107896885501</v>
      </c>
      <c r="AJ706">
        <v>1.7929232961291599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0</v>
      </c>
      <c r="AM706" t="s">
        <v>3182</v>
      </c>
      <c r="AN706">
        <v>-1.26</v>
      </c>
      <c r="AO706" t="s">
        <v>3181</v>
      </c>
      <c r="AP706">
        <v>-1.9296165187642E-2</v>
      </c>
      <c r="AQ706">
        <f>(Table2[[#This Row],[Sharpe Ratio]]-AVERAGE(Table2[Sharpe Ratio]))/_xlfn.STDEV.P(Table2[Sharpe Ratio])</f>
        <v>-0.90717263691721417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681</v>
      </c>
      <c r="AT706">
        <f>_xlfn.RANK.AVG(Table2[[#This Row],[6M Return vs Nifty Z-Score]],Table2[6M Return vs Nifty Z-Score])</f>
        <v>672</v>
      </c>
      <c r="AU706">
        <f>_xlfn.RANK.AVG(Table2[[#This Row],[Sharpe Ratio Z-Score]],Table2[Sharpe Ratio Z-Score])</f>
        <v>601</v>
      </c>
      <c r="AV706">
        <f>(Table2[[#This Row],[Rank 1Y]]+Table2[[#This Row],[Rank 6M]]+Table2[[#This Row],[Rank Sharpe]])/3</f>
        <v>651.33333333333337</v>
      </c>
    </row>
    <row r="707" spans="1:48" x14ac:dyDescent="0.3">
      <c r="A707" t="s">
        <v>1614</v>
      </c>
      <c r="B707" t="s">
        <v>1615</v>
      </c>
      <c r="C707" t="s">
        <v>3139</v>
      </c>
      <c r="D707" t="s">
        <v>262</v>
      </c>
      <c r="E707">
        <v>5654.0452763599997</v>
      </c>
      <c r="F707">
        <v>1257.6500000000001</v>
      </c>
      <c r="G707">
        <v>-48.8795455073491</v>
      </c>
      <c r="H707">
        <f>(Table2[[#This Row],[1Y Return vs Nifty]]-AVERAGE(Table2[1Y Return vs Nifty]))/_xlfn.STDEV.P(Table2[1Y Return vs Nifty])</f>
        <v>-1.2740332032839028</v>
      </c>
      <c r="I707">
        <v>-5.0440407580531703</v>
      </c>
      <c r="J707">
        <f>(Table2[[#This Row],[1M Return vs Nifty]]-AVERAGE(Table2[1M Return vs Nifty]))/_xlfn.STDEV.P(Table2[1M Return vs Nifty])</f>
        <v>-0.44072067042587421</v>
      </c>
      <c r="K707">
        <v>-14.392907513206699</v>
      </c>
      <c r="L707">
        <f>(Table2[[#This Row],[6M Return vs Nifty]]-AVERAGE(Table2[6M Return vs Nifty]))/_xlfn.STDEV.P(Table2[6M Return vs Nifty])</f>
        <v>-0.68515826873108021</v>
      </c>
      <c r="M707">
        <v>-6.4010388571573698</v>
      </c>
      <c r="N707">
        <f>(Table2[[#This Row],[1W Return vs Nifty]]-AVERAGE(Table2[1W Return vs Nifty]))/_xlfn.STDEV.P(Table2[1W Return vs Nifty])</f>
        <v>-1.5526028518986026</v>
      </c>
      <c r="O707">
        <v>1361.54</v>
      </c>
      <c r="P707">
        <v>1384.05646889887</v>
      </c>
      <c r="Q707">
        <v>1408.96641875149</v>
      </c>
      <c r="R707">
        <v>14.667106185254299</v>
      </c>
      <c r="S707" s="1">
        <f>(Table2[[#This Row],[Close Price]]-Table2[[#This Row],[20D EMA]])/Table2[[#This Row],[20D EMA]]</f>
        <v>-7.6303303612086218E-2</v>
      </c>
      <c r="T707" s="1">
        <f>(Table2[[#This Row],[Close Price]]-Table2[[#This Row],[50D EMA]])/Table2[[#This Row],[50D EMA]]</f>
        <v>-9.1330427435115102E-2</v>
      </c>
      <c r="U707" s="1">
        <f>(Table2[[#This Row],[Close Price]]-Table2[[#This Row],[200D EMA]])/Table2[[#This Row],[200D EMA]]</f>
        <v>-0.10739533372667182</v>
      </c>
      <c r="V707">
        <v>0.584358842385449</v>
      </c>
      <c r="W707">
        <v>1250.05</v>
      </c>
      <c r="X707">
        <v>1292.8</v>
      </c>
      <c r="Y707">
        <v>1250.05</v>
      </c>
      <c r="Z707">
        <v>1313.75</v>
      </c>
      <c r="AA707">
        <v>1250.05</v>
      </c>
      <c r="AB707">
        <v>1410</v>
      </c>
      <c r="AC707" s="1">
        <f>(Table2[[#This Row],[Close Price]]/Table2[[#This Row],[Day Low]])-1</f>
        <v>6.079756809727721E-3</v>
      </c>
      <c r="AD707" s="1">
        <f>(Table2[[#This Row],[Day High]]/Table2[[#This Row],[Close Price]])-1</f>
        <v>2.7948952411243067E-2</v>
      </c>
      <c r="AE707" s="1">
        <f>(Table2[[#This Row],[Close Price]]/Table2[[#This Row],[Current Week Low]])-1</f>
        <v>6.079756809727721E-3</v>
      </c>
      <c r="AF707" s="1">
        <f>(Table2[[#This Row],[Current Week High]]/Table2[[#This Row],[Close Price]])-1</f>
        <v>4.4607005128612709E-2</v>
      </c>
      <c r="AG707" s="1">
        <f>(Table2[[#This Row],[Close Price]]/Table2[[#This Row],[Current Month Low]])-1</f>
        <v>6.079756809727721E-3</v>
      </c>
      <c r="AH707" s="1">
        <f>(Table2[[#This Row],[Current Month High]]/Table2[[#This Row],[Close Price]])-1</f>
        <v>0.12113863157476246</v>
      </c>
      <c r="AI707">
        <v>37.0015505108734</v>
      </c>
      <c r="AJ707">
        <v>10.0209955384481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0</v>
      </c>
      <c r="AM707" t="s">
        <v>3182</v>
      </c>
      <c r="AN707">
        <v>-8.3800000000000008</v>
      </c>
      <c r="AO707" t="s">
        <v>3181</v>
      </c>
      <c r="AP707">
        <v>-6.4935305649642006E-2</v>
      </c>
      <c r="AQ707">
        <f>(Table2[[#This Row],[Sharpe Ratio]]-AVERAGE(Table2[Sharpe Ratio]))/_xlfn.STDEV.P(Table2[Sharpe Ratio])</f>
        <v>-1.4454817817309851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715</v>
      </c>
      <c r="AT707">
        <f>_xlfn.RANK.AVG(Table2[[#This Row],[6M Return vs Nifty Z-Score]],Table2[6M Return vs Nifty Z-Score])</f>
        <v>555</v>
      </c>
      <c r="AU707">
        <f>_xlfn.RANK.AVG(Table2[[#This Row],[Sharpe Ratio Z-Score]],Table2[Sharpe Ratio Z-Score])</f>
        <v>685</v>
      </c>
      <c r="AV707">
        <f>(Table2[[#This Row],[Rank 1Y]]+Table2[[#This Row],[Rank 6M]]+Table2[[#This Row],[Rank Sharpe]])/3</f>
        <v>651.66666666666663</v>
      </c>
    </row>
    <row r="708" spans="1:48" x14ac:dyDescent="0.3">
      <c r="A708" t="s">
        <v>906</v>
      </c>
      <c r="B708" t="s">
        <v>907</v>
      </c>
      <c r="C708" t="s">
        <v>574</v>
      </c>
      <c r="D708" t="s">
        <v>574</v>
      </c>
      <c r="E708">
        <v>16455.192074099999</v>
      </c>
      <c r="F708">
        <v>32.700000000000003</v>
      </c>
      <c r="G708">
        <v>-33.096587759467702</v>
      </c>
      <c r="H708">
        <f>(Table2[[#This Row],[1Y Return vs Nifty]]-AVERAGE(Table2[1Y Return vs Nifty]))/_xlfn.STDEV.P(Table2[1Y Return vs Nifty])</f>
        <v>-0.97267311711138293</v>
      </c>
      <c r="I708">
        <v>-2.7973058034074598</v>
      </c>
      <c r="J708">
        <f>(Table2[[#This Row],[1M Return vs Nifty]]-AVERAGE(Table2[1M Return vs Nifty]))/_xlfn.STDEV.P(Table2[1M Return vs Nifty])</f>
        <v>-0.19219598864620172</v>
      </c>
      <c r="K708">
        <v>-22.3498751239811</v>
      </c>
      <c r="L708">
        <f>(Table2[[#This Row],[6M Return vs Nifty]]-AVERAGE(Table2[6M Return vs Nifty]))/_xlfn.STDEV.P(Table2[6M Return vs Nifty])</f>
        <v>-0.95301767797539749</v>
      </c>
      <c r="M708">
        <v>-2.3044966025201998</v>
      </c>
      <c r="N708">
        <f>(Table2[[#This Row],[1W Return vs Nifty]]-AVERAGE(Table2[1W Return vs Nifty]))/_xlfn.STDEV.P(Table2[1W Return vs Nifty])</f>
        <v>-0.71730406608993158</v>
      </c>
      <c r="O708">
        <v>33.93</v>
      </c>
      <c r="P708">
        <v>34.958565258732598</v>
      </c>
      <c r="Q708">
        <v>37.0057048216932</v>
      </c>
      <c r="R708">
        <v>33.442982702593497</v>
      </c>
      <c r="S708" s="1">
        <f>(Table2[[#This Row],[Close Price]]-Table2[[#This Row],[20D EMA]])/Table2[[#This Row],[20D EMA]]</f>
        <v>-3.6251105216622365E-2</v>
      </c>
      <c r="T708" s="1">
        <f>(Table2[[#This Row],[Close Price]]-Table2[[#This Row],[50D EMA]])/Table2[[#This Row],[50D EMA]]</f>
        <v>-6.4606920850918181E-2</v>
      </c>
      <c r="U708" s="1">
        <f>(Table2[[#This Row],[Close Price]]-Table2[[#This Row],[200D EMA]])/Table2[[#This Row],[200D EMA]]</f>
        <v>-0.11635246085541763</v>
      </c>
      <c r="V708">
        <v>0.72978858084734799</v>
      </c>
      <c r="W708">
        <v>32.6</v>
      </c>
      <c r="X708">
        <v>33.159999999999997</v>
      </c>
      <c r="Y708">
        <v>32.6</v>
      </c>
      <c r="Z708">
        <v>33.450000000000003</v>
      </c>
      <c r="AA708">
        <v>32.6</v>
      </c>
      <c r="AB708">
        <v>35.47</v>
      </c>
      <c r="AC708" s="1">
        <f>(Table2[[#This Row],[Close Price]]/Table2[[#This Row],[Day Low]])-1</f>
        <v>3.0674846625766694E-3</v>
      </c>
      <c r="AD708" s="1">
        <f>(Table2[[#This Row],[Day High]]/Table2[[#This Row],[Close Price]])-1</f>
        <v>1.4067278287461571E-2</v>
      </c>
      <c r="AE708" s="1">
        <f>(Table2[[#This Row],[Close Price]]/Table2[[#This Row],[Current Week Low]])-1</f>
        <v>3.0674846625766694E-3</v>
      </c>
      <c r="AF708" s="1">
        <f>(Table2[[#This Row],[Current Week High]]/Table2[[#This Row],[Close Price]])-1</f>
        <v>2.2935779816513735E-2</v>
      </c>
      <c r="AG708" s="1">
        <f>(Table2[[#This Row],[Close Price]]/Table2[[#This Row],[Current Month Low]])-1</f>
        <v>3.0674846625766694E-3</v>
      </c>
      <c r="AH708" s="1">
        <f>(Table2[[#This Row],[Current Month High]]/Table2[[#This Row],[Close Price]])-1</f>
        <v>8.4709480122324043E-2</v>
      </c>
      <c r="AI708">
        <v>61.773700305810301</v>
      </c>
      <c r="AJ708">
        <v>2.9272898961284199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-0.06</v>
      </c>
      <c r="AM708" t="s">
        <v>3181</v>
      </c>
      <c r="AN708">
        <v>2.38</v>
      </c>
      <c r="AO708" t="s">
        <v>3180</v>
      </c>
      <c r="AP708">
        <v>-4.0224645403675E-2</v>
      </c>
      <c r="AQ708">
        <f>(Table2[[#This Row],[Sharpe Ratio]]-AVERAGE(Table2[Sharpe Ratio]))/_xlfn.STDEV.P(Table2[Sharpe Ratio])</f>
        <v>-1.1540219897599768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646</v>
      </c>
      <c r="AT708">
        <f>_xlfn.RANK.AVG(Table2[[#This Row],[6M Return vs Nifty Z-Score]],Table2[6M Return vs Nifty Z-Score])</f>
        <v>663</v>
      </c>
      <c r="AU708">
        <f>_xlfn.RANK.AVG(Table2[[#This Row],[Sharpe Ratio Z-Score]],Table2[Sharpe Ratio Z-Score])</f>
        <v>648</v>
      </c>
      <c r="AV708">
        <f>(Table2[[#This Row],[Rank 1Y]]+Table2[[#This Row],[Rank 6M]]+Table2[[#This Row],[Rank Sharpe]])/3</f>
        <v>652.33333333333337</v>
      </c>
    </row>
    <row r="709" spans="1:48" x14ac:dyDescent="0.3">
      <c r="A709" t="s">
        <v>1093</v>
      </c>
      <c r="B709" t="s">
        <v>1094</v>
      </c>
      <c r="C709" t="s">
        <v>3128</v>
      </c>
      <c r="D709" t="s">
        <v>21</v>
      </c>
      <c r="E709">
        <v>11338.458761260001</v>
      </c>
      <c r="F709">
        <v>757.1</v>
      </c>
      <c r="G709">
        <v>-32.3005322214713</v>
      </c>
      <c r="H709">
        <f>(Table2[[#This Row],[1Y Return vs Nifty]]-AVERAGE(Table2[1Y Return vs Nifty]))/_xlfn.STDEV.P(Table2[1Y Return vs Nifty])</f>
        <v>-0.95747321799482399</v>
      </c>
      <c r="I709">
        <v>-0.33935897082828997</v>
      </c>
      <c r="J709">
        <f>(Table2[[#This Row],[1M Return vs Nifty]]-AVERAGE(Table2[1M Return vs Nifty]))/_xlfn.STDEV.P(Table2[1M Return vs Nifty])</f>
        <v>7.9692091937126022E-2</v>
      </c>
      <c r="K709">
        <v>-16.2967187444012</v>
      </c>
      <c r="L709">
        <f>(Table2[[#This Row],[6M Return vs Nifty]]-AVERAGE(Table2[6M Return vs Nifty]))/_xlfn.STDEV.P(Table2[6M Return vs Nifty])</f>
        <v>-0.74924722530920373</v>
      </c>
      <c r="M709">
        <v>2.1752222397729502</v>
      </c>
      <c r="N709">
        <f>(Table2[[#This Row],[1W Return vs Nifty]]-AVERAGE(Table2[1W Return vs Nifty]))/_xlfn.STDEV.P(Table2[1W Return vs Nifty])</f>
        <v>0.196125718625694</v>
      </c>
      <c r="O709">
        <v>775.34</v>
      </c>
      <c r="P709">
        <v>786.73360650671202</v>
      </c>
      <c r="Q709">
        <v>815.82238562266798</v>
      </c>
      <c r="R709">
        <v>37.577894288925997</v>
      </c>
      <c r="S709" s="1">
        <f>(Table2[[#This Row],[Close Price]]-Table2[[#This Row],[20D EMA]])/Table2[[#This Row],[20D EMA]]</f>
        <v>-2.3525163154229124E-2</v>
      </c>
      <c r="T709" s="1">
        <f>(Table2[[#This Row],[Close Price]]-Table2[[#This Row],[50D EMA]])/Table2[[#This Row],[50D EMA]]</f>
        <v>-3.7666633612224089E-2</v>
      </c>
      <c r="U709" s="1">
        <f>(Table2[[#This Row],[Close Price]]-Table2[[#This Row],[200D EMA]])/Table2[[#This Row],[200D EMA]]</f>
        <v>-7.1979375238457946E-2</v>
      </c>
      <c r="V709">
        <v>0.69501596526013298</v>
      </c>
      <c r="W709">
        <v>755.5</v>
      </c>
      <c r="X709">
        <v>770</v>
      </c>
      <c r="Y709">
        <v>755.5</v>
      </c>
      <c r="Z709">
        <v>770.2</v>
      </c>
      <c r="AA709">
        <v>754.25</v>
      </c>
      <c r="AB709">
        <v>795</v>
      </c>
      <c r="AC709" s="1">
        <f>(Table2[[#This Row],[Close Price]]/Table2[[#This Row],[Day Low]])-1</f>
        <v>2.1178027796162624E-3</v>
      </c>
      <c r="AD709" s="1">
        <f>(Table2[[#This Row],[Day High]]/Table2[[#This Row],[Close Price]])-1</f>
        <v>1.7038700303790844E-2</v>
      </c>
      <c r="AE709" s="1">
        <f>(Table2[[#This Row],[Close Price]]/Table2[[#This Row],[Current Week Low]])-1</f>
        <v>2.1178027796162624E-3</v>
      </c>
      <c r="AF709" s="1">
        <f>(Table2[[#This Row],[Current Week High]]/Table2[[#This Row],[Close Price]])-1</f>
        <v>1.7302866199973677E-2</v>
      </c>
      <c r="AG709" s="1">
        <f>(Table2[[#This Row],[Close Price]]/Table2[[#This Row],[Current Month Low]])-1</f>
        <v>3.778588001325911E-3</v>
      </c>
      <c r="AH709" s="1">
        <f>(Table2[[#This Row],[Current Month High]]/Table2[[#This Row],[Close Price]])-1</f>
        <v>5.0059437326641198E-2</v>
      </c>
      <c r="AI709">
        <v>26.9317131158367</v>
      </c>
      <c r="AJ709">
        <v>2.1727395411605901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-0.08</v>
      </c>
      <c r="AM709" t="s">
        <v>3181</v>
      </c>
      <c r="AN709">
        <v>-1.51</v>
      </c>
      <c r="AO709" t="s">
        <v>3181</v>
      </c>
      <c r="AP709">
        <v>-0.12867408397461899</v>
      </c>
      <c r="AQ709">
        <f>(Table2[[#This Row],[Sharpe Ratio]]-AVERAGE(Table2[Sharpe Ratio]))/_xlfn.STDEV.P(Table2[Sharpe Ratio])</f>
        <v>-2.1972743638055969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641</v>
      </c>
      <c r="AT709">
        <f>_xlfn.RANK.AVG(Table2[[#This Row],[6M Return vs Nifty Z-Score]],Table2[6M Return vs Nifty Z-Score])</f>
        <v>588</v>
      </c>
      <c r="AU709">
        <f>_xlfn.RANK.AVG(Table2[[#This Row],[Sharpe Ratio Z-Score]],Table2[Sharpe Ratio Z-Score])</f>
        <v>731</v>
      </c>
      <c r="AV709">
        <f>(Table2[[#This Row],[Rank 1Y]]+Table2[[#This Row],[Rank 6M]]+Table2[[#This Row],[Rank Sharpe]])/3</f>
        <v>653.33333333333337</v>
      </c>
    </row>
    <row r="710" spans="1:48" x14ac:dyDescent="0.3">
      <c r="A710" t="s">
        <v>2347</v>
      </c>
      <c r="B710" t="s">
        <v>2348</v>
      </c>
      <c r="C710" t="s">
        <v>3129</v>
      </c>
      <c r="D710" t="s">
        <v>24</v>
      </c>
      <c r="E710">
        <v>2202.8762211839999</v>
      </c>
      <c r="F710">
        <v>42.78</v>
      </c>
      <c r="G710">
        <v>-60.889389035960498</v>
      </c>
      <c r="H710">
        <f>(Table2[[#This Row],[1Y Return vs Nifty]]-AVERAGE(Table2[1Y Return vs Nifty]))/_xlfn.STDEV.P(Table2[1Y Return vs Nifty])</f>
        <v>-1.5033493770021427</v>
      </c>
      <c r="I710">
        <v>0.70142269144084401</v>
      </c>
      <c r="J710">
        <f>(Table2[[#This Row],[1M Return vs Nifty]]-AVERAGE(Table2[1M Return vs Nifty]))/_xlfn.STDEV.P(Table2[1M Return vs Nifty])</f>
        <v>0.19481912589487357</v>
      </c>
      <c r="K710">
        <v>-30.436835076823201</v>
      </c>
      <c r="L710">
        <f>(Table2[[#This Row],[6M Return vs Nifty]]-AVERAGE(Table2[6M Return vs Nifty]))/_xlfn.STDEV.P(Table2[6M Return vs Nifty])</f>
        <v>-1.2252530849183092</v>
      </c>
      <c r="M710">
        <v>-0.97730434798165999</v>
      </c>
      <c r="N710">
        <f>(Table2[[#This Row],[1W Return vs Nifty]]-AVERAGE(Table2[1W Return vs Nifty]))/_xlfn.STDEV.P(Table2[1W Return vs Nifty])</f>
        <v>-0.44668508797593581</v>
      </c>
      <c r="O710">
        <v>44.66</v>
      </c>
      <c r="P710">
        <v>46.327820287569899</v>
      </c>
      <c r="Q710">
        <v>54.7252180498581</v>
      </c>
      <c r="R710">
        <v>31.982518727308499</v>
      </c>
      <c r="S710" s="1">
        <f>(Table2[[#This Row],[Close Price]]-Table2[[#This Row],[20D EMA]])/Table2[[#This Row],[20D EMA]]</f>
        <v>-4.209583519928338E-2</v>
      </c>
      <c r="T710" s="1">
        <f>(Table2[[#This Row],[Close Price]]-Table2[[#This Row],[50D EMA]])/Table2[[#This Row],[50D EMA]]</f>
        <v>-7.6580772968544028E-2</v>
      </c>
      <c r="U710" s="1">
        <f>(Table2[[#This Row],[Close Price]]-Table2[[#This Row],[200D EMA]])/Table2[[#This Row],[200D EMA]]</f>
        <v>-0.21827629885321348</v>
      </c>
      <c r="V710">
        <v>0.41391571628906598</v>
      </c>
      <c r="W710">
        <v>42.6</v>
      </c>
      <c r="X710">
        <v>44.44</v>
      </c>
      <c r="Y710">
        <v>42.6</v>
      </c>
      <c r="Z710">
        <v>44.93</v>
      </c>
      <c r="AA710">
        <v>42.6</v>
      </c>
      <c r="AB710">
        <v>46.02</v>
      </c>
      <c r="AC710" s="1">
        <f>(Table2[[#This Row],[Close Price]]/Table2[[#This Row],[Day Low]])-1</f>
        <v>4.2253521126760507E-3</v>
      </c>
      <c r="AD710" s="1">
        <f>(Table2[[#This Row],[Day High]]/Table2[[#This Row],[Close Price]])-1</f>
        <v>3.8803179055633352E-2</v>
      </c>
      <c r="AE710" s="1">
        <f>(Table2[[#This Row],[Close Price]]/Table2[[#This Row],[Current Week Low]])-1</f>
        <v>4.2253521126760507E-3</v>
      </c>
      <c r="AF710" s="1">
        <f>(Table2[[#This Row],[Current Week High]]/Table2[[#This Row],[Close Price]])-1</f>
        <v>5.025712949976624E-2</v>
      </c>
      <c r="AG710" s="1">
        <f>(Table2[[#This Row],[Close Price]]/Table2[[#This Row],[Current Month Low]])-1</f>
        <v>4.2253521126760507E-3</v>
      </c>
      <c r="AH710" s="1">
        <f>(Table2[[#This Row],[Current Month High]]/Table2[[#This Row],[Close Price]])-1</f>
        <v>7.5736325385694192E-2</v>
      </c>
      <c r="AI710">
        <v>92.613370733987793</v>
      </c>
      <c r="AJ710">
        <v>1.8328969293025501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-0.17</v>
      </c>
      <c r="AM710" t="s">
        <v>3181</v>
      </c>
      <c r="AN710">
        <v>-0.28000000000000003</v>
      </c>
      <c r="AO710" t="s">
        <v>3181</v>
      </c>
      <c r="AQ710">
        <f>(Table2[[#This Row],[Sharpe Ratio]]-AVERAGE(Table2[Sharpe Ratio]))/_xlfn.STDEV.P(Table2[Sharpe Ratio])</f>
        <v>-0.67957627828303946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729</v>
      </c>
      <c r="AT710">
        <f>_xlfn.RANK.AVG(Table2[[#This Row],[6M Return vs Nifty Z-Score]],Table2[6M Return vs Nifty Z-Score])</f>
        <v>703</v>
      </c>
      <c r="AU710">
        <f>_xlfn.RANK.AVG(Table2[[#This Row],[Sharpe Ratio Z-Score]],Table2[Sharpe Ratio Z-Score])</f>
        <v>538</v>
      </c>
      <c r="AV710">
        <f>(Table2[[#This Row],[Rank 1Y]]+Table2[[#This Row],[Rank 6M]]+Table2[[#This Row],[Rank Sharpe]])/3</f>
        <v>656.66666666666663</v>
      </c>
    </row>
    <row r="711" spans="1:48" x14ac:dyDescent="0.3">
      <c r="A711" t="s">
        <v>1707</v>
      </c>
      <c r="B711" t="s">
        <v>1708</v>
      </c>
      <c r="C711" t="s">
        <v>3139</v>
      </c>
      <c r="D711" t="s">
        <v>262</v>
      </c>
      <c r="E711">
        <v>4880.3167080599997</v>
      </c>
      <c r="F711">
        <v>1586.6</v>
      </c>
      <c r="G711">
        <v>-51.409464359039397</v>
      </c>
      <c r="H711">
        <f>(Table2[[#This Row],[1Y Return vs Nifty]]-AVERAGE(Table2[1Y Return vs Nifty]))/_xlfn.STDEV.P(Table2[1Y Return vs Nifty])</f>
        <v>-1.3223395204732276</v>
      </c>
      <c r="I711">
        <v>-7.19930654257222</v>
      </c>
      <c r="J711">
        <f>(Table2[[#This Row],[1M Return vs Nifty]]-AVERAGE(Table2[1M Return vs Nifty]))/_xlfn.STDEV.P(Table2[1M Return vs Nifty])</f>
        <v>-0.67912740466955723</v>
      </c>
      <c r="K711">
        <v>-19.721827584246402</v>
      </c>
      <c r="L711">
        <f>(Table2[[#This Row],[6M Return vs Nifty]]-AVERAGE(Table2[6M Return vs Nifty]))/_xlfn.STDEV.P(Table2[6M Return vs Nifty])</f>
        <v>-0.86454838968696535</v>
      </c>
      <c r="M711">
        <v>0.56706997331044595</v>
      </c>
      <c r="N711">
        <f>(Table2[[#This Row],[1W Return vs Nifty]]-AVERAGE(Table2[1W Return vs Nifty]))/_xlfn.STDEV.P(Table2[1W Return vs Nifty])</f>
        <v>-0.13178195376582802</v>
      </c>
      <c r="O711">
        <v>1639.07</v>
      </c>
      <c r="P711">
        <v>1692.97933590708</v>
      </c>
      <c r="Q711">
        <v>1838.1934304311201</v>
      </c>
      <c r="R711">
        <v>38.6895633630417</v>
      </c>
      <c r="S711" s="1">
        <f>(Table2[[#This Row],[Close Price]]-Table2[[#This Row],[20D EMA]])/Table2[[#This Row],[20D EMA]]</f>
        <v>-3.2012055616904726E-2</v>
      </c>
      <c r="T711" s="1">
        <f>(Table2[[#This Row],[Close Price]]-Table2[[#This Row],[50D EMA]])/Table2[[#This Row],[50D EMA]]</f>
        <v>-6.2835578468583717E-2</v>
      </c>
      <c r="U711" s="1">
        <f>(Table2[[#This Row],[Close Price]]-Table2[[#This Row],[200D EMA]])/Table2[[#This Row],[200D EMA]]</f>
        <v>-0.13686994320946561</v>
      </c>
      <c r="V711">
        <v>0.80811489824870997</v>
      </c>
      <c r="W711">
        <v>1563.05</v>
      </c>
      <c r="X711">
        <v>1622.95</v>
      </c>
      <c r="Y711">
        <v>1563.05</v>
      </c>
      <c r="Z711">
        <v>1629.45</v>
      </c>
      <c r="AA711">
        <v>1563.05</v>
      </c>
      <c r="AB711">
        <v>1694</v>
      </c>
      <c r="AC711" s="1">
        <f>(Table2[[#This Row],[Close Price]]/Table2[[#This Row],[Day Low]])-1</f>
        <v>1.5066696522823886E-2</v>
      </c>
      <c r="AD711" s="1">
        <f>(Table2[[#This Row],[Day High]]/Table2[[#This Row],[Close Price]])-1</f>
        <v>2.2910626496911668E-2</v>
      </c>
      <c r="AE711" s="1">
        <f>(Table2[[#This Row],[Close Price]]/Table2[[#This Row],[Current Week Low]])-1</f>
        <v>1.5066696522823886E-2</v>
      </c>
      <c r="AF711" s="1">
        <f>(Table2[[#This Row],[Current Week High]]/Table2[[#This Row],[Close Price]])-1</f>
        <v>2.7007437287281055E-2</v>
      </c>
      <c r="AG711" s="1">
        <f>(Table2[[#This Row],[Close Price]]/Table2[[#This Row],[Current Month Low]])-1</f>
        <v>1.5066696522823886E-2</v>
      </c>
      <c r="AH711" s="1">
        <f>(Table2[[#This Row],[Current Month High]]/Table2[[#This Row],[Close Price]])-1</f>
        <v>6.7691919828564373E-2</v>
      </c>
      <c r="AI711">
        <v>48.1974032522375</v>
      </c>
      <c r="AJ711">
        <v>6.0987026882439199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-0.04</v>
      </c>
      <c r="AM711" t="s">
        <v>3181</v>
      </c>
      <c r="AN711">
        <v>5.24</v>
      </c>
      <c r="AO711" t="s">
        <v>3180</v>
      </c>
      <c r="AP711">
        <v>-3.2506808297488997E-2</v>
      </c>
      <c r="AQ711">
        <f>(Table2[[#This Row],[Sharpe Ratio]]-AVERAGE(Table2[Sharpe Ratio]))/_xlfn.STDEV.P(Table2[Sharpe Ratio])</f>
        <v>-1.0629908649318884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719</v>
      </c>
      <c r="AT711">
        <f>_xlfn.RANK.AVG(Table2[[#This Row],[6M Return vs Nifty Z-Score]],Table2[6M Return vs Nifty Z-Score])</f>
        <v>624</v>
      </c>
      <c r="AU711">
        <f>_xlfn.RANK.AVG(Table2[[#This Row],[Sharpe Ratio Z-Score]],Table2[Sharpe Ratio Z-Score])</f>
        <v>628</v>
      </c>
      <c r="AV711">
        <f>(Table2[[#This Row],[Rank 1Y]]+Table2[[#This Row],[Rank 6M]]+Table2[[#This Row],[Rank Sharpe]])/3</f>
        <v>657</v>
      </c>
    </row>
    <row r="712" spans="1:48" x14ac:dyDescent="0.3">
      <c r="A712" t="s">
        <v>1820</v>
      </c>
      <c r="B712" t="s">
        <v>1821</v>
      </c>
      <c r="C712" t="s">
        <v>3129</v>
      </c>
      <c r="D712" t="s">
        <v>390</v>
      </c>
      <c r="E712">
        <v>4166.8432488150002</v>
      </c>
      <c r="F712">
        <v>37.83</v>
      </c>
      <c r="G712">
        <v>-48.648075489793897</v>
      </c>
      <c r="H712">
        <f>(Table2[[#This Row],[1Y Return vs Nifty]]-AVERAGE(Table2[1Y Return vs Nifty]))/_xlfn.STDEV.P(Table2[1Y Return vs Nifty])</f>
        <v>-1.2696135105019111</v>
      </c>
      <c r="I712">
        <v>-8.6901823158909703</v>
      </c>
      <c r="J712">
        <f>(Table2[[#This Row],[1M Return vs Nifty]]-AVERAGE(Table2[1M Return vs Nifty]))/_xlfn.STDEV.P(Table2[1M Return vs Nifty])</f>
        <v>-0.84404201837195225</v>
      </c>
      <c r="K712">
        <v>-36.912069852863098</v>
      </c>
      <c r="L712">
        <f>(Table2[[#This Row],[6M Return vs Nifty]]-AVERAGE(Table2[6M Return vs Nifty]))/_xlfn.STDEV.P(Table2[6M Return vs Nifty])</f>
        <v>-1.4432321752792792</v>
      </c>
      <c r="M712">
        <v>-2.2213499029085599</v>
      </c>
      <c r="N712">
        <f>(Table2[[#This Row],[1W Return vs Nifty]]-AVERAGE(Table2[1W Return vs Nifty]))/_xlfn.STDEV.P(Table2[1W Return vs Nifty])</f>
        <v>-0.7003501735355504</v>
      </c>
      <c r="O712">
        <v>41.44</v>
      </c>
      <c r="P712">
        <v>43.845144308864697</v>
      </c>
      <c r="Q712">
        <v>48.624169062049297</v>
      </c>
      <c r="R712">
        <v>25.5187453189317</v>
      </c>
      <c r="S712" s="1">
        <f>(Table2[[#This Row],[Close Price]]-Table2[[#This Row],[20D EMA]])/Table2[[#This Row],[20D EMA]]</f>
        <v>-8.7113899613899606E-2</v>
      </c>
      <c r="T712" s="1">
        <f>(Table2[[#This Row],[Close Price]]-Table2[[#This Row],[50D EMA]])/Table2[[#This Row],[50D EMA]]</f>
        <v>-0.13719066053224382</v>
      </c>
      <c r="U712" s="1">
        <f>(Table2[[#This Row],[Close Price]]-Table2[[#This Row],[200D EMA]])/Table2[[#This Row],[200D EMA]]</f>
        <v>-0.22199184624162649</v>
      </c>
      <c r="V712">
        <v>1.00738887693015</v>
      </c>
      <c r="W712">
        <v>37.49</v>
      </c>
      <c r="X712">
        <v>39.65</v>
      </c>
      <c r="Y712">
        <v>36.36</v>
      </c>
      <c r="Z712">
        <v>39.76</v>
      </c>
      <c r="AA712">
        <v>36.36</v>
      </c>
      <c r="AB712">
        <v>42.98</v>
      </c>
      <c r="AC712" s="1">
        <f>(Table2[[#This Row],[Close Price]]/Table2[[#This Row],[Day Low]])-1</f>
        <v>9.0690850893571096E-3</v>
      </c>
      <c r="AD712" s="1">
        <f>(Table2[[#This Row],[Day High]]/Table2[[#This Row],[Close Price]])-1</f>
        <v>4.8109965635738883E-2</v>
      </c>
      <c r="AE712" s="1">
        <f>(Table2[[#This Row],[Close Price]]/Table2[[#This Row],[Current Week Low]])-1</f>
        <v>4.0429042904290391E-2</v>
      </c>
      <c r="AF712" s="1">
        <f>(Table2[[#This Row],[Current Week High]]/Table2[[#This Row],[Close Price]])-1</f>
        <v>5.1017710811525285E-2</v>
      </c>
      <c r="AG712" s="1">
        <f>(Table2[[#This Row],[Close Price]]/Table2[[#This Row],[Current Month Low]])-1</f>
        <v>4.0429042904290391E-2</v>
      </c>
      <c r="AH712" s="1">
        <f>(Table2[[#This Row],[Current Month High]]/Table2[[#This Row],[Close Price]])-1</f>
        <v>0.13613534232090929</v>
      </c>
      <c r="AI712">
        <v>80.544541369283607</v>
      </c>
      <c r="AJ712">
        <v>4.0429042904290302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-0.24</v>
      </c>
      <c r="AM712" t="s">
        <v>3181</v>
      </c>
      <c r="AN712">
        <v>-3.32</v>
      </c>
      <c r="AO712" t="s">
        <v>3181</v>
      </c>
      <c r="AQ712">
        <f>(Table2[[#This Row],[Sharpe Ratio]]-AVERAGE(Table2[Sharpe Ratio]))/_xlfn.STDEV.P(Table2[Sharpe Ratio])</f>
        <v>-0.67957627828303946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714</v>
      </c>
      <c r="AT712">
        <f>_xlfn.RANK.AVG(Table2[[#This Row],[6M Return vs Nifty Z-Score]],Table2[6M Return vs Nifty Z-Score])</f>
        <v>725</v>
      </c>
      <c r="AU712">
        <f>_xlfn.RANK.AVG(Table2[[#This Row],[Sharpe Ratio Z-Score]],Table2[Sharpe Ratio Z-Score])</f>
        <v>538</v>
      </c>
      <c r="AV712">
        <f>(Table2[[#This Row],[Rank 1Y]]+Table2[[#This Row],[Rank 6M]]+Table2[[#This Row],[Rank Sharpe]])/3</f>
        <v>659</v>
      </c>
    </row>
    <row r="713" spans="1:48" x14ac:dyDescent="0.3">
      <c r="A713" t="s">
        <v>100</v>
      </c>
      <c r="B713" t="s">
        <v>101</v>
      </c>
      <c r="C713" t="s">
        <v>3141</v>
      </c>
      <c r="D713" t="s">
        <v>102</v>
      </c>
      <c r="E713">
        <v>245781.87978359999</v>
      </c>
      <c r="F713">
        <v>3777</v>
      </c>
      <c r="G713">
        <v>-22.9947971562448</v>
      </c>
      <c r="H713">
        <f>(Table2[[#This Row],[1Y Return vs Nifty]]-AVERAGE(Table2[1Y Return vs Nifty]))/_xlfn.STDEV.P(Table2[1Y Return vs Nifty])</f>
        <v>-0.77978934112252218</v>
      </c>
      <c r="I713">
        <v>-3.3386063094842999</v>
      </c>
      <c r="J713">
        <f>(Table2[[#This Row],[1M Return vs Nifty]]-AVERAGE(Table2[1M Return vs Nifty]))/_xlfn.STDEV.P(Table2[1M Return vs Nifty])</f>
        <v>-0.25207244881421292</v>
      </c>
      <c r="K713">
        <v>-27.819862755513402</v>
      </c>
      <c r="L713">
        <f>(Table2[[#This Row],[6M Return vs Nifty]]-AVERAGE(Table2[6M Return vs Nifty]))/_xlfn.STDEV.P(Table2[6M Return vs Nifty])</f>
        <v>-1.1371566272871902</v>
      </c>
      <c r="M713">
        <v>0.18223681785385901</v>
      </c>
      <c r="N713">
        <f>(Table2[[#This Row],[1W Return vs Nifty]]-AVERAGE(Table2[1W Return vs Nifty]))/_xlfn.STDEV.P(Table2[1W Return vs Nifty])</f>
        <v>-0.21025073243592074</v>
      </c>
      <c r="O713">
        <v>4046.36</v>
      </c>
      <c r="P713">
        <v>4390.76885862774</v>
      </c>
      <c r="Q713">
        <v>4504.1889493124299</v>
      </c>
      <c r="R713">
        <v>19.6398493222942</v>
      </c>
      <c r="S713" s="1">
        <f>(Table2[[#This Row],[Close Price]]-Table2[[#This Row],[20D EMA]])/Table2[[#This Row],[20D EMA]]</f>
        <v>-6.6568471416285288E-2</v>
      </c>
      <c r="T713" s="1">
        <f>(Table2[[#This Row],[Close Price]]-Table2[[#This Row],[50D EMA]])/Table2[[#This Row],[50D EMA]]</f>
        <v>-0.13978619198359782</v>
      </c>
      <c r="U713" s="1">
        <f>(Table2[[#This Row],[Close Price]]-Table2[[#This Row],[200D EMA]])/Table2[[#This Row],[200D EMA]]</f>
        <v>-0.16144725665281787</v>
      </c>
      <c r="V713">
        <v>0.61962134647540401</v>
      </c>
      <c r="W713">
        <v>3762.55</v>
      </c>
      <c r="X713">
        <v>3910</v>
      </c>
      <c r="Y713">
        <v>3762.55</v>
      </c>
      <c r="Z713">
        <v>3940</v>
      </c>
      <c r="AA713">
        <v>3762.55</v>
      </c>
      <c r="AB713">
        <v>4010</v>
      </c>
      <c r="AC713" s="1">
        <f>(Table2[[#This Row],[Close Price]]/Table2[[#This Row],[Day Low]])-1</f>
        <v>3.8404805251757157E-3</v>
      </c>
      <c r="AD713" s="1">
        <f>(Table2[[#This Row],[Day High]]/Table2[[#This Row],[Close Price]])-1</f>
        <v>3.5213132115435641E-2</v>
      </c>
      <c r="AE713" s="1">
        <f>(Table2[[#This Row],[Close Price]]/Table2[[#This Row],[Current Week Low]])-1</f>
        <v>3.8404805251757157E-3</v>
      </c>
      <c r="AF713" s="1">
        <f>(Table2[[#This Row],[Current Week High]]/Table2[[#This Row],[Close Price]])-1</f>
        <v>4.3155943870796909E-2</v>
      </c>
      <c r="AG713" s="1">
        <f>(Table2[[#This Row],[Close Price]]/Table2[[#This Row],[Current Month Low]])-1</f>
        <v>3.8404805251757157E-3</v>
      </c>
      <c r="AH713" s="1">
        <f>(Table2[[#This Row],[Current Month High]]/Table2[[#This Row],[Close Price]])-1</f>
        <v>6.1689171299973422E-2</v>
      </c>
      <c r="AI713">
        <v>45.217103521313199</v>
      </c>
      <c r="AJ713">
        <v>3.6413028565156398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-0.18</v>
      </c>
      <c r="AM713" t="s">
        <v>3181</v>
      </c>
      <c r="AN713">
        <v>-6.79</v>
      </c>
      <c r="AO713" t="s">
        <v>3181</v>
      </c>
      <c r="AP713">
        <v>-8.4034688871997998E-2</v>
      </c>
      <c r="AQ713">
        <f>(Table2[[#This Row],[Sharpe Ratio]]-AVERAGE(Table2[Sharpe Ratio]))/_xlfn.STDEV.P(Table2[Sharpe Ratio])</f>
        <v>-1.6707571165602506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596</v>
      </c>
      <c r="AT713">
        <f>_xlfn.RANK.AVG(Table2[[#This Row],[6M Return vs Nifty Z-Score]],Table2[6M Return vs Nifty Z-Score])</f>
        <v>694</v>
      </c>
      <c r="AU713">
        <f>_xlfn.RANK.AVG(Table2[[#This Row],[Sharpe Ratio Z-Score]],Table2[Sharpe Ratio Z-Score])</f>
        <v>701</v>
      </c>
      <c r="AV713">
        <f>(Table2[[#This Row],[Rank 1Y]]+Table2[[#This Row],[Rank 6M]]+Table2[[#This Row],[Rank Sharpe]])/3</f>
        <v>663.66666666666663</v>
      </c>
    </row>
    <row r="714" spans="1:48" x14ac:dyDescent="0.3">
      <c r="A714" t="s">
        <v>642</v>
      </c>
      <c r="B714" t="s">
        <v>643</v>
      </c>
      <c r="C714" t="s">
        <v>3129</v>
      </c>
      <c r="D714" t="s">
        <v>24</v>
      </c>
      <c r="E714">
        <v>27803.754098174999</v>
      </c>
      <c r="F714">
        <v>172.59</v>
      </c>
      <c r="G714">
        <v>-43.546711451640199</v>
      </c>
      <c r="H714">
        <f>(Table2[[#This Row],[1Y Return vs Nifty]]-AVERAGE(Table2[1Y Return vs Nifty]))/_xlfn.STDEV.P(Table2[1Y Return vs Nifty])</f>
        <v>-1.17220797152163</v>
      </c>
      <c r="I714">
        <v>-12.520060615893</v>
      </c>
      <c r="J714">
        <f>(Table2[[#This Row],[1M Return vs Nifty]]-AVERAGE(Table2[1M Return vs Nifty]))/_xlfn.STDEV.P(Table2[1M Return vs Nifty])</f>
        <v>-1.2676875773617846</v>
      </c>
      <c r="K714">
        <v>-16.559425685975</v>
      </c>
      <c r="L714">
        <f>(Table2[[#This Row],[6M Return vs Nifty]]-AVERAGE(Table2[6M Return vs Nifty]))/_xlfn.STDEV.P(Table2[6M Return vs Nifty])</f>
        <v>-0.75809086142996096</v>
      </c>
      <c r="M714">
        <v>-1.1807180772311301</v>
      </c>
      <c r="N714">
        <f>(Table2[[#This Row],[1W Return vs Nifty]]-AVERAGE(Table2[1W Return vs Nifty]))/_xlfn.STDEV.P(Table2[1W Return vs Nifty])</f>
        <v>-0.48816183360612225</v>
      </c>
      <c r="O714">
        <v>181.97</v>
      </c>
      <c r="P714">
        <v>188.764526197583</v>
      </c>
      <c r="Q714">
        <v>199.574841496906</v>
      </c>
      <c r="R714">
        <v>34.592635420471403</v>
      </c>
      <c r="S714" s="1">
        <f>(Table2[[#This Row],[Close Price]]-Table2[[#This Row],[20D EMA]])/Table2[[#This Row],[20D EMA]]</f>
        <v>-5.1546958289827971E-2</v>
      </c>
      <c r="T714" s="1">
        <f>(Table2[[#This Row],[Close Price]]-Table2[[#This Row],[50D EMA]])/Table2[[#This Row],[50D EMA]]</f>
        <v>-8.5686259613487151E-2</v>
      </c>
      <c r="U714" s="1">
        <f>(Table2[[#This Row],[Close Price]]-Table2[[#This Row],[200D EMA]])/Table2[[#This Row],[200D EMA]]</f>
        <v>-0.13521163937551892</v>
      </c>
      <c r="V714">
        <v>0.50218370832602399</v>
      </c>
      <c r="W714">
        <v>172</v>
      </c>
      <c r="X714">
        <v>177.3</v>
      </c>
      <c r="Y714">
        <v>172</v>
      </c>
      <c r="Z714">
        <v>177.45</v>
      </c>
      <c r="AA714">
        <v>172</v>
      </c>
      <c r="AB714">
        <v>185.29</v>
      </c>
      <c r="AC714" s="1">
        <f>(Table2[[#This Row],[Close Price]]/Table2[[#This Row],[Day Low]])-1</f>
        <v>3.4302325581394566E-3</v>
      </c>
      <c r="AD714" s="1">
        <f>(Table2[[#This Row],[Day High]]/Table2[[#This Row],[Close Price]])-1</f>
        <v>2.729010950808286E-2</v>
      </c>
      <c r="AE714" s="1">
        <f>(Table2[[#This Row],[Close Price]]/Table2[[#This Row],[Current Week Low]])-1</f>
        <v>3.4302325581394566E-3</v>
      </c>
      <c r="AF714" s="1">
        <f>(Table2[[#This Row],[Current Week High]]/Table2[[#This Row],[Close Price]])-1</f>
        <v>2.8159221275855906E-2</v>
      </c>
      <c r="AG714" s="1">
        <f>(Table2[[#This Row],[Close Price]]/Table2[[#This Row],[Current Month Low]])-1</f>
        <v>3.4302325581394566E-3</v>
      </c>
      <c r="AH714" s="1">
        <f>(Table2[[#This Row],[Current Month High]]/Table2[[#This Row],[Close Price]])-1</f>
        <v>7.3584796338142411E-2</v>
      </c>
      <c r="AI714">
        <v>52.442204067443001</v>
      </c>
      <c r="AJ714">
        <v>3.1619844590555699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-0.14000000000000001</v>
      </c>
      <c r="AM714" t="s">
        <v>3181</v>
      </c>
      <c r="AN714">
        <v>2.6</v>
      </c>
      <c r="AO714" t="s">
        <v>3180</v>
      </c>
      <c r="AP714">
        <v>-9.7138939077770006E-2</v>
      </c>
      <c r="AQ714">
        <f>(Table2[[#This Row],[Sharpe Ratio]]-AVERAGE(Table2[Sharpe Ratio]))/_xlfn.STDEV.P(Table2[Sharpe Ratio])</f>
        <v>-1.825320450801136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696</v>
      </c>
      <c r="AT714">
        <f>_xlfn.RANK.AVG(Table2[[#This Row],[6M Return vs Nifty Z-Score]],Table2[6M Return vs Nifty Z-Score])</f>
        <v>589</v>
      </c>
      <c r="AU714">
        <f>_xlfn.RANK.AVG(Table2[[#This Row],[Sharpe Ratio Z-Score]],Table2[Sharpe Ratio Z-Score])</f>
        <v>708</v>
      </c>
      <c r="AV714">
        <f>(Table2[[#This Row],[Rank 1Y]]+Table2[[#This Row],[Rank 6M]]+Table2[[#This Row],[Rank Sharpe]])/3</f>
        <v>664.33333333333337</v>
      </c>
    </row>
    <row r="715" spans="1:48" x14ac:dyDescent="0.3">
      <c r="A715" t="s">
        <v>995</v>
      </c>
      <c r="B715" t="s">
        <v>996</v>
      </c>
      <c r="C715" t="s">
        <v>3141</v>
      </c>
      <c r="D715" t="s">
        <v>120</v>
      </c>
      <c r="E715">
        <v>13838.52348086</v>
      </c>
      <c r="F715">
        <v>2308.15</v>
      </c>
      <c r="G715">
        <v>-34.059937399331503</v>
      </c>
      <c r="H715">
        <f>(Table2[[#This Row],[1Y Return vs Nifty]]-AVERAGE(Table2[1Y Return vs Nifty]))/_xlfn.STDEV.P(Table2[1Y Return vs Nifty])</f>
        <v>-0.99106733289280624</v>
      </c>
      <c r="I715">
        <v>-17.116232313003302</v>
      </c>
      <c r="J715">
        <f>(Table2[[#This Row],[1M Return vs Nifty]]-AVERAGE(Table2[1M Return vs Nifty]))/_xlfn.STDEV.P(Table2[1M Return vs Nifty])</f>
        <v>-1.7760973949360159</v>
      </c>
      <c r="K715">
        <v>-21.070942853707301</v>
      </c>
      <c r="L715">
        <f>(Table2[[#This Row],[6M Return vs Nifty]]-AVERAGE(Table2[6M Return vs Nifty]))/_xlfn.STDEV.P(Table2[6M Return vs Nifty])</f>
        <v>-0.90996433666040211</v>
      </c>
      <c r="M715">
        <v>-1.98894679230105</v>
      </c>
      <c r="N715">
        <f>(Table2[[#This Row],[1W Return vs Nifty]]-AVERAGE(Table2[1W Return vs Nifty]))/_xlfn.STDEV.P(Table2[1W Return vs Nifty])</f>
        <v>-0.65296239524793076</v>
      </c>
      <c r="O715">
        <v>2540.2600000000002</v>
      </c>
      <c r="P715">
        <v>2707.0259310921601</v>
      </c>
      <c r="Q715">
        <v>2749.06332028836</v>
      </c>
      <c r="R715">
        <v>21.4061932044645</v>
      </c>
      <c r="S715" s="1">
        <f>(Table2[[#This Row],[Close Price]]-Table2[[#This Row],[20D EMA]])/Table2[[#This Row],[20D EMA]]</f>
        <v>-9.1372536669474827E-2</v>
      </c>
      <c r="T715" s="1">
        <f>(Table2[[#This Row],[Close Price]]-Table2[[#This Row],[50D EMA]])/Table2[[#This Row],[50D EMA]]</f>
        <v>-0.14734839681836073</v>
      </c>
      <c r="U715" s="1">
        <f>(Table2[[#This Row],[Close Price]]-Table2[[#This Row],[200D EMA]])/Table2[[#This Row],[200D EMA]]</f>
        <v>-0.16038674592701299</v>
      </c>
      <c r="V715">
        <v>0.83131261618487595</v>
      </c>
      <c r="W715">
        <v>2300</v>
      </c>
      <c r="X715">
        <v>2387.65</v>
      </c>
      <c r="Y715">
        <v>2300</v>
      </c>
      <c r="Z715">
        <v>2394</v>
      </c>
      <c r="AA715">
        <v>2300</v>
      </c>
      <c r="AB715">
        <v>2578.85</v>
      </c>
      <c r="AC715" s="1">
        <f>(Table2[[#This Row],[Close Price]]/Table2[[#This Row],[Day Low]])-1</f>
        <v>3.543478260869648E-3</v>
      </c>
      <c r="AD715" s="1">
        <f>(Table2[[#This Row],[Day High]]/Table2[[#This Row],[Close Price]])-1</f>
        <v>3.4443168771526977E-2</v>
      </c>
      <c r="AE715" s="1">
        <f>(Table2[[#This Row],[Close Price]]/Table2[[#This Row],[Current Week Low]])-1</f>
        <v>3.543478260869648E-3</v>
      </c>
      <c r="AF715" s="1">
        <f>(Table2[[#This Row],[Current Week High]]/Table2[[#This Row],[Close Price]])-1</f>
        <v>3.7194289799189706E-2</v>
      </c>
      <c r="AG715" s="1">
        <f>(Table2[[#This Row],[Close Price]]/Table2[[#This Row],[Current Month Low]])-1</f>
        <v>3.543478260869648E-3</v>
      </c>
      <c r="AH715" s="1">
        <f>(Table2[[#This Row],[Current Month High]]/Table2[[#This Row],[Close Price]])-1</f>
        <v>0.11728007278556407</v>
      </c>
      <c r="AI715">
        <v>38.569850313021199</v>
      </c>
      <c r="AJ715">
        <v>3.5044843049327299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-0.24</v>
      </c>
      <c r="AM715" t="s">
        <v>3181</v>
      </c>
      <c r="AN715">
        <v>-5.36</v>
      </c>
      <c r="AO715" t="s">
        <v>3181</v>
      </c>
      <c r="AP715">
        <v>-9.9996068751079997E-2</v>
      </c>
      <c r="AQ715">
        <f>(Table2[[#This Row],[Sharpe Ratio]]-AVERAGE(Table2[Sharpe Ratio]))/_xlfn.STDEV.P(Table2[Sharpe Ratio])</f>
        <v>-1.8590200125258389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654</v>
      </c>
      <c r="AT715">
        <f>_xlfn.RANK.AVG(Table2[[#This Row],[6M Return vs Nifty Z-Score]],Table2[6M Return vs Nifty Z-Score])</f>
        <v>650</v>
      </c>
      <c r="AU715">
        <f>_xlfn.RANK.AVG(Table2[[#This Row],[Sharpe Ratio Z-Score]],Table2[Sharpe Ratio Z-Score])</f>
        <v>710</v>
      </c>
      <c r="AV715">
        <f>(Table2[[#This Row],[Rank 1Y]]+Table2[[#This Row],[Rank 6M]]+Table2[[#This Row],[Rank Sharpe]])/3</f>
        <v>671.33333333333337</v>
      </c>
    </row>
    <row r="716" spans="1:48" x14ac:dyDescent="0.3">
      <c r="A716" t="s">
        <v>644</v>
      </c>
      <c r="B716" t="s">
        <v>645</v>
      </c>
      <c r="C716" t="s">
        <v>3129</v>
      </c>
      <c r="D716" t="s">
        <v>40</v>
      </c>
      <c r="E716">
        <v>27736.132381604999</v>
      </c>
      <c r="F716">
        <v>472.05</v>
      </c>
      <c r="G716">
        <v>-36.701839955151101</v>
      </c>
      <c r="H716">
        <f>(Table2[[#This Row],[1Y Return vs Nifty]]-AVERAGE(Table2[1Y Return vs Nifty]))/_xlfn.STDEV.P(Table2[1Y Return vs Nifty])</f>
        <v>-1.0415118689930227</v>
      </c>
      <c r="I716">
        <v>-8.7014619653836398</v>
      </c>
      <c r="J716">
        <f>(Table2[[#This Row],[1M Return vs Nifty]]-AVERAGE(Table2[1M Return vs Nifty]))/_xlfn.STDEV.P(Table2[1M Return vs Nifty])</f>
        <v>-0.84528972731730678</v>
      </c>
      <c r="K716">
        <v>-18.733366875017101</v>
      </c>
      <c r="L716">
        <f>(Table2[[#This Row],[6M Return vs Nifty]]-AVERAGE(Table2[6M Return vs Nifty]))/_xlfn.STDEV.P(Table2[6M Return vs Nifty])</f>
        <v>-0.83127333886523513</v>
      </c>
      <c r="M716">
        <v>-0.40074978564458802</v>
      </c>
      <c r="N716">
        <f>(Table2[[#This Row],[1W Return vs Nifty]]-AVERAGE(Table2[1W Return vs Nifty]))/_xlfn.STDEV.P(Table2[1W Return vs Nifty])</f>
        <v>-0.32912366765189216</v>
      </c>
      <c r="O716">
        <v>514</v>
      </c>
      <c r="P716">
        <v>547.72650140519602</v>
      </c>
      <c r="Q716">
        <v>566.70902099864202</v>
      </c>
      <c r="R716">
        <v>24.600932654413899</v>
      </c>
      <c r="S716" s="1">
        <f>(Table2[[#This Row],[Close Price]]-Table2[[#This Row],[20D EMA]])/Table2[[#This Row],[20D EMA]]</f>
        <v>-8.1614785992217873E-2</v>
      </c>
      <c r="T716" s="1">
        <f>(Table2[[#This Row],[Close Price]]-Table2[[#This Row],[50D EMA]])/Table2[[#This Row],[50D EMA]]</f>
        <v>-0.13816476144763387</v>
      </c>
      <c r="U716" s="1">
        <f>(Table2[[#This Row],[Close Price]]-Table2[[#This Row],[200D EMA]])/Table2[[#This Row],[200D EMA]]</f>
        <v>-0.16703284664824283</v>
      </c>
      <c r="V716">
        <v>1.27767468802336</v>
      </c>
      <c r="W716">
        <v>469.05</v>
      </c>
      <c r="X716">
        <v>478.35</v>
      </c>
      <c r="Y716">
        <v>462.9</v>
      </c>
      <c r="Z716">
        <v>482.3</v>
      </c>
      <c r="AA716">
        <v>462.9</v>
      </c>
      <c r="AB716">
        <v>518.95000000000005</v>
      </c>
      <c r="AC716" s="1">
        <f>(Table2[[#This Row],[Close Price]]/Table2[[#This Row],[Day Low]])-1</f>
        <v>6.395906619763414E-3</v>
      </c>
      <c r="AD716" s="1">
        <f>(Table2[[#This Row],[Day High]]/Table2[[#This Row],[Close Price]])-1</f>
        <v>1.3346043851286904E-2</v>
      </c>
      <c r="AE716" s="1">
        <f>(Table2[[#This Row],[Close Price]]/Table2[[#This Row],[Current Week Low]])-1</f>
        <v>1.9766688269604815E-2</v>
      </c>
      <c r="AF716" s="1">
        <f>(Table2[[#This Row],[Current Week High]]/Table2[[#This Row],[Close Price]])-1</f>
        <v>2.1713801504077868E-2</v>
      </c>
      <c r="AG716" s="1">
        <f>(Table2[[#This Row],[Close Price]]/Table2[[#This Row],[Current Month Low]])-1</f>
        <v>1.9766688269604815E-2</v>
      </c>
      <c r="AH716" s="1">
        <f>(Table2[[#This Row],[Current Month High]]/Table2[[#This Row],[Close Price]])-1</f>
        <v>9.9353882004025174E-2</v>
      </c>
      <c r="AI716">
        <v>37.061751933057899</v>
      </c>
      <c r="AJ716">
        <v>3.7928759894458999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-0.23</v>
      </c>
      <c r="AM716" t="s">
        <v>3181</v>
      </c>
      <c r="AN716">
        <v>-12.58</v>
      </c>
      <c r="AO716" t="s">
        <v>3181</v>
      </c>
      <c r="AP716">
        <v>-0.112377754733515</v>
      </c>
      <c r="AQ716">
        <f>(Table2[[#This Row],[Sharpe Ratio]]-AVERAGE(Table2[Sharpe Ratio]))/_xlfn.STDEV.P(Table2[Sharpe Ratio])</f>
        <v>-2.0050607732651171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673</v>
      </c>
      <c r="AT716">
        <f>_xlfn.RANK.AVG(Table2[[#This Row],[6M Return vs Nifty Z-Score]],Table2[6M Return vs Nifty Z-Score])</f>
        <v>618</v>
      </c>
      <c r="AU716">
        <f>_xlfn.RANK.AVG(Table2[[#This Row],[Sharpe Ratio Z-Score]],Table2[Sharpe Ratio Z-Score])</f>
        <v>724</v>
      </c>
      <c r="AV716">
        <f>(Table2[[#This Row],[Rank 1Y]]+Table2[[#This Row],[Rank 6M]]+Table2[[#This Row],[Rank Sharpe]])/3</f>
        <v>671.66666666666663</v>
      </c>
    </row>
    <row r="717" spans="1:48" x14ac:dyDescent="0.3">
      <c r="A717" t="s">
        <v>1254</v>
      </c>
      <c r="B717" t="s">
        <v>1255</v>
      </c>
      <c r="C717" t="s">
        <v>3140</v>
      </c>
      <c r="D717" t="s">
        <v>1256</v>
      </c>
      <c r="E717">
        <v>9103.4023087500009</v>
      </c>
      <c r="F717">
        <v>837.5</v>
      </c>
      <c r="G717">
        <v>-46.578513905784</v>
      </c>
      <c r="H717">
        <f>(Table2[[#This Row],[1Y Return vs Nifty]]-AVERAGE(Table2[1Y Return vs Nifty]))/_xlfn.STDEV.P(Table2[1Y Return vs Nifty])</f>
        <v>-1.2300972634676517</v>
      </c>
      <c r="I717">
        <v>-4.4556455069827097</v>
      </c>
      <c r="J717">
        <f>(Table2[[#This Row],[1M Return vs Nifty]]-AVERAGE(Table2[1M Return vs Nifty]))/_xlfn.STDEV.P(Table2[1M Return vs Nifty])</f>
        <v>-0.375634781131017</v>
      </c>
      <c r="K717">
        <v>-16.2564613104621</v>
      </c>
      <c r="L717">
        <f>(Table2[[#This Row],[6M Return vs Nifty]]-AVERAGE(Table2[6M Return vs Nifty]))/_xlfn.STDEV.P(Table2[6M Return vs Nifty])</f>
        <v>-0.74789201902961322</v>
      </c>
      <c r="M717">
        <v>-4.06204549083026E-2</v>
      </c>
      <c r="N717">
        <f>(Table2[[#This Row],[1W Return vs Nifty]]-AVERAGE(Table2[1W Return vs Nifty]))/_xlfn.STDEV.P(Table2[1W Return vs Nifty])</f>
        <v>-0.25569208218305106</v>
      </c>
      <c r="O717">
        <v>854.72</v>
      </c>
      <c r="P717">
        <v>883.59660465005697</v>
      </c>
      <c r="Q717">
        <v>961.50304048923601</v>
      </c>
      <c r="R717">
        <v>41.713170546773803</v>
      </c>
      <c r="S717" s="1">
        <f>(Table2[[#This Row],[Close Price]]-Table2[[#This Row],[20D EMA]])/Table2[[#This Row],[20D EMA]]</f>
        <v>-2.0146948708348964E-2</v>
      </c>
      <c r="T717" s="1">
        <f>(Table2[[#This Row],[Close Price]]-Table2[[#This Row],[50D EMA]])/Table2[[#This Row],[50D EMA]]</f>
        <v>-5.2169286762156868E-2</v>
      </c>
      <c r="U717" s="1">
        <f>(Table2[[#This Row],[Close Price]]-Table2[[#This Row],[200D EMA]])/Table2[[#This Row],[200D EMA]]</f>
        <v>-0.12896791301475269</v>
      </c>
      <c r="V717">
        <v>0.76042154305358201</v>
      </c>
      <c r="W717">
        <v>835</v>
      </c>
      <c r="X717">
        <v>851.9</v>
      </c>
      <c r="Y717">
        <v>820.2</v>
      </c>
      <c r="Z717">
        <v>851.9</v>
      </c>
      <c r="AA717">
        <v>820.2</v>
      </c>
      <c r="AB717">
        <v>875.3</v>
      </c>
      <c r="AC717" s="1">
        <f>(Table2[[#This Row],[Close Price]]/Table2[[#This Row],[Day Low]])-1</f>
        <v>2.9940119760478723E-3</v>
      </c>
      <c r="AD717" s="1">
        <f>(Table2[[#This Row],[Day High]]/Table2[[#This Row],[Close Price]])-1</f>
        <v>1.7194029850746251E-2</v>
      </c>
      <c r="AE717" s="1">
        <f>(Table2[[#This Row],[Close Price]]/Table2[[#This Row],[Current Week Low]])-1</f>
        <v>2.109241648378446E-2</v>
      </c>
      <c r="AF717" s="1">
        <f>(Table2[[#This Row],[Current Week High]]/Table2[[#This Row],[Close Price]])-1</f>
        <v>1.7194029850746251E-2</v>
      </c>
      <c r="AG717" s="1">
        <f>(Table2[[#This Row],[Close Price]]/Table2[[#This Row],[Current Month Low]])-1</f>
        <v>2.109241648378446E-2</v>
      </c>
      <c r="AH717" s="1">
        <f>(Table2[[#This Row],[Current Month High]]/Table2[[#This Row],[Close Price]])-1</f>
        <v>4.5134328358208853E-2</v>
      </c>
      <c r="AI717">
        <v>54.865671641791003</v>
      </c>
      <c r="AJ717">
        <v>4.2963885429638804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-0.01</v>
      </c>
      <c r="AM717" t="s">
        <v>3181</v>
      </c>
      <c r="AN717">
        <v>1.7</v>
      </c>
      <c r="AO717" t="s">
        <v>3180</v>
      </c>
      <c r="AP717">
        <v>-0.13688729312539799</v>
      </c>
      <c r="AQ717">
        <f>(Table2[[#This Row],[Sharpe Ratio]]-AVERAGE(Table2[Sharpe Ratio]))/_xlfn.STDEV.P(Table2[Sharpe Ratio])</f>
        <v>-2.294148352872365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705</v>
      </c>
      <c r="AT717">
        <f>_xlfn.RANK.AVG(Table2[[#This Row],[6M Return vs Nifty Z-Score]],Table2[6M Return vs Nifty Z-Score])</f>
        <v>587</v>
      </c>
      <c r="AU717">
        <f>_xlfn.RANK.AVG(Table2[[#This Row],[Sharpe Ratio Z-Score]],Table2[Sharpe Ratio Z-Score])</f>
        <v>733</v>
      </c>
      <c r="AV717">
        <f>(Table2[[#This Row],[Rank 1Y]]+Table2[[#This Row],[Rank 6M]]+Table2[[#This Row],[Rank Sharpe]])/3</f>
        <v>675</v>
      </c>
    </row>
    <row r="718" spans="1:48" x14ac:dyDescent="0.3">
      <c r="A718" t="s">
        <v>1185</v>
      </c>
      <c r="B718" t="s">
        <v>1186</v>
      </c>
      <c r="C718" t="s">
        <v>3128</v>
      </c>
      <c r="D718" t="s">
        <v>241</v>
      </c>
      <c r="E718">
        <v>10081.78653628</v>
      </c>
      <c r="F718">
        <v>749.2</v>
      </c>
      <c r="G718">
        <v>-43.534588044527702</v>
      </c>
      <c r="H718">
        <f>(Table2[[#This Row],[1Y Return vs Nifty]]-AVERAGE(Table2[1Y Return vs Nifty]))/_xlfn.STDEV.P(Table2[1Y Return vs Nifty])</f>
        <v>-1.1719764869627476</v>
      </c>
      <c r="I718">
        <v>-8.9746856540480504</v>
      </c>
      <c r="J718">
        <f>(Table2[[#This Row],[1M Return vs Nifty]]-AVERAGE(Table2[1M Return vs Nifty]))/_xlfn.STDEV.P(Table2[1M Return vs Nifty])</f>
        <v>-0.87551262038245625</v>
      </c>
      <c r="K718">
        <v>-20.4479463408497</v>
      </c>
      <c r="L718">
        <f>(Table2[[#This Row],[6M Return vs Nifty]]-AVERAGE(Table2[6M Return vs Nifty]))/_xlfn.STDEV.P(Table2[6M Return vs Nifty])</f>
        <v>-0.8889920911947623</v>
      </c>
      <c r="M718">
        <v>1.77021273853293</v>
      </c>
      <c r="N718">
        <f>(Table2[[#This Row],[1W Return vs Nifty]]-AVERAGE(Table2[1W Return vs Nifty]))/_xlfn.STDEV.P(Table2[1W Return vs Nifty])</f>
        <v>0.11354291498347265</v>
      </c>
      <c r="O718">
        <v>775.3</v>
      </c>
      <c r="P718">
        <v>829.48076483100203</v>
      </c>
      <c r="Q718">
        <v>904.93126236814999</v>
      </c>
      <c r="R718">
        <v>40.535096797072001</v>
      </c>
      <c r="S718" s="1">
        <f>(Table2[[#This Row],[Close Price]]-Table2[[#This Row],[20D EMA]])/Table2[[#This Row],[20D EMA]]</f>
        <v>-3.3664387978846785E-2</v>
      </c>
      <c r="T718" s="1">
        <f>(Table2[[#This Row],[Close Price]]-Table2[[#This Row],[50D EMA]])/Table2[[#This Row],[50D EMA]]</f>
        <v>-9.6784359848728199E-2</v>
      </c>
      <c r="U718" s="1">
        <f>(Table2[[#This Row],[Close Price]]-Table2[[#This Row],[200D EMA]])/Table2[[#This Row],[200D EMA]]</f>
        <v>-0.17209181386949846</v>
      </c>
      <c r="V718">
        <v>0.81996748323147595</v>
      </c>
      <c r="W718">
        <v>746</v>
      </c>
      <c r="X718">
        <v>752.6</v>
      </c>
      <c r="Y718">
        <v>741</v>
      </c>
      <c r="Z718">
        <v>754.55</v>
      </c>
      <c r="AA718">
        <v>737.05</v>
      </c>
      <c r="AB718">
        <v>803.95</v>
      </c>
      <c r="AC718" s="1">
        <f>(Table2[[#This Row],[Close Price]]/Table2[[#This Row],[Day Low]])-1</f>
        <v>4.2895442359249802E-3</v>
      </c>
      <c r="AD718" s="1">
        <f>(Table2[[#This Row],[Day High]]/Table2[[#This Row],[Close Price]])-1</f>
        <v>4.5381740523224856E-3</v>
      </c>
      <c r="AE718" s="1">
        <f>(Table2[[#This Row],[Close Price]]/Table2[[#This Row],[Current Week Low]])-1</f>
        <v>1.1066126855600711E-2</v>
      </c>
      <c r="AF718" s="1">
        <f>(Table2[[#This Row],[Current Week High]]/Table2[[#This Row],[Close Price]])-1</f>
        <v>7.1409503470367675E-3</v>
      </c>
      <c r="AG718" s="1">
        <f>(Table2[[#This Row],[Close Price]]/Table2[[#This Row],[Current Month Low]])-1</f>
        <v>1.6484634692354838E-2</v>
      </c>
      <c r="AH718" s="1">
        <f>(Table2[[#This Row],[Current Month High]]/Table2[[#This Row],[Close Price]])-1</f>
        <v>7.307794981313398E-2</v>
      </c>
      <c r="AI718">
        <v>66.577682861719097</v>
      </c>
      <c r="AJ718">
        <v>4.1857877902934097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-0.22</v>
      </c>
      <c r="AM718" t="s">
        <v>3181</v>
      </c>
      <c r="AN718">
        <v>2.76</v>
      </c>
      <c r="AO718" t="s">
        <v>3180</v>
      </c>
      <c r="AP718">
        <v>-6.7238658829558998E-2</v>
      </c>
      <c r="AQ718">
        <f>(Table2[[#This Row],[Sharpe Ratio]]-AVERAGE(Table2[Sharpe Ratio]))/_xlfn.STDEV.P(Table2[Sharpe Ratio])</f>
        <v>-1.4726496045237385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695</v>
      </c>
      <c r="AT718">
        <f>_xlfn.RANK.AVG(Table2[[#This Row],[6M Return vs Nifty Z-Score]],Table2[6M Return vs Nifty Z-Score])</f>
        <v>643</v>
      </c>
      <c r="AU718">
        <f>_xlfn.RANK.AVG(Table2[[#This Row],[Sharpe Ratio Z-Score]],Table2[Sharpe Ratio Z-Score])</f>
        <v>690</v>
      </c>
      <c r="AV718">
        <f>(Table2[[#This Row],[Rank 1Y]]+Table2[[#This Row],[Rank 6M]]+Table2[[#This Row],[Rank Sharpe]])/3</f>
        <v>676</v>
      </c>
    </row>
    <row r="719" spans="1:48" x14ac:dyDescent="0.3">
      <c r="A719" t="s">
        <v>1663</v>
      </c>
      <c r="B719" t="s">
        <v>1664</v>
      </c>
      <c r="C719" t="s">
        <v>3138</v>
      </c>
      <c r="D719" t="s">
        <v>454</v>
      </c>
      <c r="E719">
        <v>5330.6100887040002</v>
      </c>
      <c r="F719">
        <v>54.24</v>
      </c>
      <c r="G719">
        <v>-44.415909501111301</v>
      </c>
      <c r="H719">
        <f>(Table2[[#This Row],[1Y Return vs Nifty]]-AVERAGE(Table2[1Y Return vs Nifty]))/_xlfn.STDEV.P(Table2[1Y Return vs Nifty])</f>
        <v>-1.1888044551005559</v>
      </c>
      <c r="I719">
        <v>-5.78078395462608</v>
      </c>
      <c r="J719">
        <f>(Table2[[#This Row],[1M Return vs Nifty]]-AVERAGE(Table2[1M Return vs Nifty]))/_xlfn.STDEV.P(Table2[1M Return vs Nifty])</f>
        <v>-0.52221620602655394</v>
      </c>
      <c r="K719">
        <v>-28.524722461076198</v>
      </c>
      <c r="L719">
        <f>(Table2[[#This Row],[6M Return vs Nifty]]-AVERAGE(Table2[6M Return vs Nifty]))/_xlfn.STDEV.P(Table2[6M Return vs Nifty])</f>
        <v>-1.1608846746499215</v>
      </c>
      <c r="M719">
        <v>1.36226784453171</v>
      </c>
      <c r="N719">
        <f>(Table2[[#This Row],[1W Return vs Nifty]]-AVERAGE(Table2[1W Return vs Nifty]))/_xlfn.STDEV.P(Table2[1W Return vs Nifty])</f>
        <v>3.0361574854406458E-2</v>
      </c>
      <c r="O719">
        <v>57.29</v>
      </c>
      <c r="P719">
        <v>60.416866691855098</v>
      </c>
      <c r="Q719">
        <v>65.972425197221696</v>
      </c>
      <c r="R719">
        <v>29.748167336745102</v>
      </c>
      <c r="S719" s="1">
        <f>(Table2[[#This Row],[Close Price]]-Table2[[#This Row],[20D EMA]])/Table2[[#This Row],[20D EMA]]</f>
        <v>-5.3237912375632697E-2</v>
      </c>
      <c r="T719" s="1">
        <f>(Table2[[#This Row],[Close Price]]-Table2[[#This Row],[50D EMA]])/Table2[[#This Row],[50D EMA]]</f>
        <v>-0.10223745503650573</v>
      </c>
      <c r="U719" s="1">
        <f>(Table2[[#This Row],[Close Price]]-Table2[[#This Row],[200D EMA]])/Table2[[#This Row],[200D EMA]]</f>
        <v>-0.17783831899688574</v>
      </c>
      <c r="V719">
        <v>0.27943850166395501</v>
      </c>
      <c r="W719">
        <v>53.25</v>
      </c>
      <c r="X719">
        <v>56.09</v>
      </c>
      <c r="Y719">
        <v>53.25</v>
      </c>
      <c r="Z719">
        <v>56.09</v>
      </c>
      <c r="AA719">
        <v>53.25</v>
      </c>
      <c r="AB719">
        <v>58.3</v>
      </c>
      <c r="AC719" s="1">
        <f>(Table2[[#This Row],[Close Price]]/Table2[[#This Row],[Day Low]])-1</f>
        <v>1.8591549295774668E-2</v>
      </c>
      <c r="AD719" s="1">
        <f>(Table2[[#This Row],[Day High]]/Table2[[#This Row],[Close Price]])-1</f>
        <v>3.4107669616519232E-2</v>
      </c>
      <c r="AE719" s="1">
        <f>(Table2[[#This Row],[Close Price]]/Table2[[#This Row],[Current Week Low]])-1</f>
        <v>1.8591549295774668E-2</v>
      </c>
      <c r="AF719" s="1">
        <f>(Table2[[#This Row],[Current Week High]]/Table2[[#This Row],[Close Price]])-1</f>
        <v>3.4107669616519232E-2</v>
      </c>
      <c r="AG719" s="1">
        <f>(Table2[[#This Row],[Close Price]]/Table2[[#This Row],[Current Month Low]])-1</f>
        <v>1.8591549295774668E-2</v>
      </c>
      <c r="AH719" s="1">
        <f>(Table2[[#This Row],[Current Month High]]/Table2[[#This Row],[Close Price]])-1</f>
        <v>7.4852507374631116E-2</v>
      </c>
      <c r="AI719">
        <v>80.678466076696097</v>
      </c>
      <c r="AJ719">
        <v>1.8591549295774601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-0.17</v>
      </c>
      <c r="AM719" t="s">
        <v>3181</v>
      </c>
      <c r="AN719">
        <v>-1.36</v>
      </c>
      <c r="AO719" t="s">
        <v>3181</v>
      </c>
      <c r="AP719">
        <v>-3.5137035257003998E-2</v>
      </c>
      <c r="AQ719">
        <f>(Table2[[#This Row],[Sharpe Ratio]]-AVERAGE(Table2[Sharpe Ratio]))/_xlfn.STDEV.P(Table2[Sharpe Ratio])</f>
        <v>-1.0940141316040892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699</v>
      </c>
      <c r="AT719">
        <f>_xlfn.RANK.AVG(Table2[[#This Row],[6M Return vs Nifty Z-Score]],Table2[6M Return vs Nifty Z-Score])</f>
        <v>697</v>
      </c>
      <c r="AU719">
        <f>_xlfn.RANK.AVG(Table2[[#This Row],[Sharpe Ratio Z-Score]],Table2[Sharpe Ratio Z-Score])</f>
        <v>639</v>
      </c>
      <c r="AV719">
        <f>(Table2[[#This Row],[Rank 1Y]]+Table2[[#This Row],[Rank 6M]]+Table2[[#This Row],[Rank Sharpe]])/3</f>
        <v>678.33333333333337</v>
      </c>
    </row>
    <row r="720" spans="1:48" x14ac:dyDescent="0.3">
      <c r="A720" t="s">
        <v>304</v>
      </c>
      <c r="B720" t="s">
        <v>305</v>
      </c>
      <c r="C720" t="s">
        <v>3129</v>
      </c>
      <c r="D720" t="s">
        <v>24</v>
      </c>
      <c r="E720">
        <v>82541.010380815002</v>
      </c>
      <c r="F720">
        <v>1059.55</v>
      </c>
      <c r="G720">
        <v>-51.781047978099302</v>
      </c>
      <c r="H720">
        <f>(Table2[[#This Row],[1Y Return vs Nifty]]-AVERAGE(Table2[1Y Return vs Nifty]))/_xlfn.STDEV.P(Table2[1Y Return vs Nifty])</f>
        <v>-1.3294345449451281</v>
      </c>
      <c r="I720">
        <v>-17.275752524758001</v>
      </c>
      <c r="J720">
        <f>(Table2[[#This Row],[1M Return vs Nifty]]-AVERAGE(Table2[1M Return vs Nifty]))/_xlfn.STDEV.P(Table2[1M Return vs Nifty])</f>
        <v>-1.793742871889934</v>
      </c>
      <c r="K720">
        <v>-32.852455647547899</v>
      </c>
      <c r="L720">
        <f>(Table2[[#This Row],[6M Return vs Nifty]]-AVERAGE(Table2[6M Return vs Nifty]))/_xlfn.STDEV.P(Table2[6M Return vs Nifty])</f>
        <v>-1.3065713371324545</v>
      </c>
      <c r="M720">
        <v>0.93517815569706697</v>
      </c>
      <c r="N720">
        <f>(Table2[[#This Row],[1W Return vs Nifty]]-AVERAGE(Table2[1W Return vs Nifty]))/_xlfn.STDEV.P(Table2[1W Return vs Nifty])</f>
        <v>-5.6723453528042762E-2</v>
      </c>
      <c r="O720">
        <v>1139.5</v>
      </c>
      <c r="P720">
        <v>1254.1140568170199</v>
      </c>
      <c r="Q720">
        <v>1382.17331509678</v>
      </c>
      <c r="R720">
        <v>28.343780443699</v>
      </c>
      <c r="S720" s="1">
        <f>(Table2[[#This Row],[Close Price]]-Table2[[#This Row],[20D EMA]])/Table2[[#This Row],[20D EMA]]</f>
        <v>-7.0162351908731935E-2</v>
      </c>
      <c r="T720" s="1">
        <f>(Table2[[#This Row],[Close Price]]-Table2[[#This Row],[50D EMA]])/Table2[[#This Row],[50D EMA]]</f>
        <v>-0.15514063952909476</v>
      </c>
      <c r="U720" s="1">
        <f>(Table2[[#This Row],[Close Price]]-Table2[[#This Row],[200D EMA]])/Table2[[#This Row],[200D EMA]]</f>
        <v>-0.23341740979436426</v>
      </c>
      <c r="V720">
        <v>1.05324114802986</v>
      </c>
      <c r="W720">
        <v>1051.55</v>
      </c>
      <c r="X720">
        <v>1065.45</v>
      </c>
      <c r="Y720">
        <v>1040</v>
      </c>
      <c r="Z720">
        <v>1067.5</v>
      </c>
      <c r="AA720">
        <v>1040</v>
      </c>
      <c r="AB720">
        <v>1098.5999999999999</v>
      </c>
      <c r="AC720" s="1">
        <f>(Table2[[#This Row],[Close Price]]/Table2[[#This Row],[Day Low]])-1</f>
        <v>7.607817032000419E-3</v>
      </c>
      <c r="AD720" s="1">
        <f>(Table2[[#This Row],[Day High]]/Table2[[#This Row],[Close Price]])-1</f>
        <v>5.5684016799586455E-3</v>
      </c>
      <c r="AE720" s="1">
        <f>(Table2[[#This Row],[Close Price]]/Table2[[#This Row],[Current Week Low]])-1</f>
        <v>1.879807692307689E-2</v>
      </c>
      <c r="AF720" s="1">
        <f>(Table2[[#This Row],[Current Week High]]/Table2[[#This Row],[Close Price]])-1</f>
        <v>7.503185314520433E-3</v>
      </c>
      <c r="AG720" s="1">
        <f>(Table2[[#This Row],[Close Price]]/Table2[[#This Row],[Current Month Low]])-1</f>
        <v>1.879807692307689E-2</v>
      </c>
      <c r="AH720" s="1">
        <f>(Table2[[#This Row],[Current Month High]]/Table2[[#This Row],[Close Price]])-1</f>
        <v>3.6855268746165848E-2</v>
      </c>
      <c r="AI720">
        <v>59.926383842197097</v>
      </c>
      <c r="AJ720">
        <v>4.0713093016402997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-0.23</v>
      </c>
      <c r="AM720" t="s">
        <v>3181</v>
      </c>
      <c r="AN720">
        <v>1.72</v>
      </c>
      <c r="AO720" t="s">
        <v>3180</v>
      </c>
      <c r="AP720">
        <v>-2.1750699936168998E-2</v>
      </c>
      <c r="AQ720">
        <f>(Table2[[#This Row],[Sharpe Ratio]]-AVERAGE(Table2[Sharpe Ratio]))/_xlfn.STDEV.P(Table2[Sharpe Ratio])</f>
        <v>-0.93612363134918397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720</v>
      </c>
      <c r="AT720">
        <f>_xlfn.RANK.AVG(Table2[[#This Row],[6M Return vs Nifty Z-Score]],Table2[6M Return vs Nifty Z-Score])</f>
        <v>713</v>
      </c>
      <c r="AU720">
        <f>_xlfn.RANK.AVG(Table2[[#This Row],[Sharpe Ratio Z-Score]],Table2[Sharpe Ratio Z-Score])</f>
        <v>605</v>
      </c>
      <c r="AV720">
        <f>(Table2[[#This Row],[Rank 1Y]]+Table2[[#This Row],[Rank 6M]]+Table2[[#This Row],[Rank Sharpe]])/3</f>
        <v>679.33333333333337</v>
      </c>
    </row>
    <row r="721" spans="1:48" x14ac:dyDescent="0.3">
      <c r="A721" t="s">
        <v>1318</v>
      </c>
      <c r="B721" t="s">
        <v>1319</v>
      </c>
      <c r="C721" t="s">
        <v>3137</v>
      </c>
      <c r="D721" t="s">
        <v>75</v>
      </c>
      <c r="E721">
        <v>8498.6951216550005</v>
      </c>
      <c r="F721">
        <v>1103.6500000000001</v>
      </c>
      <c r="G721">
        <v>-36.448508346525301</v>
      </c>
      <c r="H721">
        <f>(Table2[[#This Row],[1Y Return vs Nifty]]-AVERAGE(Table2[1Y Return vs Nifty]))/_xlfn.STDEV.P(Table2[1Y Return vs Nifty])</f>
        <v>-1.0366747505881444</v>
      </c>
      <c r="I721">
        <v>-3.2084401201649801</v>
      </c>
      <c r="J721">
        <f>(Table2[[#This Row],[1M Return vs Nifty]]-AVERAGE(Table2[1M Return vs Nifty]))/_xlfn.STDEV.P(Table2[1M Return vs Nifty])</f>
        <v>-0.23767399442057582</v>
      </c>
      <c r="K721">
        <v>-30.638686065233099</v>
      </c>
      <c r="L721">
        <f>(Table2[[#This Row],[6M Return vs Nifty]]-AVERAGE(Table2[6M Return vs Nifty]))/_xlfn.STDEV.P(Table2[6M Return vs Nifty])</f>
        <v>-1.2320480964296849</v>
      </c>
      <c r="M721">
        <v>-1.31931548524325</v>
      </c>
      <c r="N721">
        <f>(Table2[[#This Row],[1W Return vs Nifty]]-AVERAGE(Table2[1W Return vs Nifty]))/_xlfn.STDEV.P(Table2[1W Return vs Nifty])</f>
        <v>-0.51642231267177918</v>
      </c>
      <c r="O721">
        <v>1170.21</v>
      </c>
      <c r="P721">
        <v>1231.0384061264599</v>
      </c>
      <c r="Q721">
        <v>1349.2744575327499</v>
      </c>
      <c r="R721">
        <v>28.7728597701804</v>
      </c>
      <c r="S721" s="1">
        <f>(Table2[[#This Row],[Close Price]]-Table2[[#This Row],[20D EMA]])/Table2[[#This Row],[20D EMA]]</f>
        <v>-5.6878679895061519E-2</v>
      </c>
      <c r="T721" s="1">
        <f>(Table2[[#This Row],[Close Price]]-Table2[[#This Row],[50D EMA]])/Table2[[#This Row],[50D EMA]]</f>
        <v>-0.10348044828860821</v>
      </c>
      <c r="U721" s="1">
        <f>(Table2[[#This Row],[Close Price]]-Table2[[#This Row],[200D EMA]])/Table2[[#This Row],[200D EMA]]</f>
        <v>-0.18204187899761526</v>
      </c>
      <c r="V721">
        <v>0.51088557357958198</v>
      </c>
      <c r="W721">
        <v>1098.05</v>
      </c>
      <c r="X721">
        <v>1142.8499999999999</v>
      </c>
      <c r="Y721">
        <v>1098.05</v>
      </c>
      <c r="Z721">
        <v>1145.95</v>
      </c>
      <c r="AA721">
        <v>1098.05</v>
      </c>
      <c r="AB721">
        <v>1203.1500000000001</v>
      </c>
      <c r="AC721" s="1">
        <f>(Table2[[#This Row],[Close Price]]/Table2[[#This Row],[Day Low]])-1</f>
        <v>5.0999499112063251E-3</v>
      </c>
      <c r="AD721" s="1">
        <f>(Table2[[#This Row],[Day High]]/Table2[[#This Row],[Close Price]])-1</f>
        <v>3.5518506772980407E-2</v>
      </c>
      <c r="AE721" s="1">
        <f>(Table2[[#This Row],[Close Price]]/Table2[[#This Row],[Current Week Low]])-1</f>
        <v>5.0999499112063251E-3</v>
      </c>
      <c r="AF721" s="1">
        <f>(Table2[[#This Row],[Current Week High]]/Table2[[#This Row],[Close Price]])-1</f>
        <v>3.8327368277986551E-2</v>
      </c>
      <c r="AG721" s="1">
        <f>(Table2[[#This Row],[Close Price]]/Table2[[#This Row],[Current Month Low]])-1</f>
        <v>5.0999499112063251E-3</v>
      </c>
      <c r="AH721" s="1">
        <f>(Table2[[#This Row],[Current Month High]]/Table2[[#This Row],[Close Price]])-1</f>
        <v>9.015539346713175E-2</v>
      </c>
      <c r="AI721">
        <v>63.2764010329361</v>
      </c>
      <c r="AJ721">
        <v>0.50999499112063196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-0.09</v>
      </c>
      <c r="AM721" t="s">
        <v>3181</v>
      </c>
      <c r="AN721">
        <v>-1.46</v>
      </c>
      <c r="AO721" t="s">
        <v>3181</v>
      </c>
      <c r="AP721">
        <v>-4.9290044318026999E-2</v>
      </c>
      <c r="AQ721">
        <f>(Table2[[#This Row],[Sharpe Ratio]]-AVERAGE(Table2[Sharpe Ratio]))/_xlfn.STDEV.P(Table2[Sharpe Ratio])</f>
        <v>-1.2609474727463115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669</v>
      </c>
      <c r="AT721">
        <f>_xlfn.RANK.AVG(Table2[[#This Row],[6M Return vs Nifty Z-Score]],Table2[6M Return vs Nifty Z-Score])</f>
        <v>705</v>
      </c>
      <c r="AU721">
        <f>_xlfn.RANK.AVG(Table2[[#This Row],[Sharpe Ratio Z-Score]],Table2[Sharpe Ratio Z-Score])</f>
        <v>665</v>
      </c>
      <c r="AV721">
        <f>(Table2[[#This Row],[Rank 1Y]]+Table2[[#This Row],[Rank 6M]]+Table2[[#This Row],[Rank Sharpe]])/3</f>
        <v>679.66666666666663</v>
      </c>
    </row>
    <row r="722" spans="1:48" x14ac:dyDescent="0.3">
      <c r="A722" t="s">
        <v>1408</v>
      </c>
      <c r="B722" t="s">
        <v>1409</v>
      </c>
      <c r="C722" t="s">
        <v>3129</v>
      </c>
      <c r="D722" t="s">
        <v>24</v>
      </c>
      <c r="E722">
        <v>7394.9362688759902</v>
      </c>
      <c r="F722">
        <v>64.92</v>
      </c>
      <c r="G722">
        <v>-55.391126514196898</v>
      </c>
      <c r="H722">
        <f>(Table2[[#This Row],[1Y Return vs Nifty]]-AVERAGE(Table2[1Y Return vs Nifty]))/_xlfn.STDEV.P(Table2[1Y Return vs Nifty])</f>
        <v>-1.3983654510596029</v>
      </c>
      <c r="I722">
        <v>-7.37201204942793</v>
      </c>
      <c r="J722">
        <f>(Table2[[#This Row],[1M Return vs Nifty]]-AVERAGE(Table2[1M Return vs Nifty]))/_xlfn.STDEV.P(Table2[1M Return vs Nifty])</f>
        <v>-0.69823138533454876</v>
      </c>
      <c r="K722">
        <v>-37.493354188576397</v>
      </c>
      <c r="L722">
        <f>(Table2[[#This Row],[6M Return vs Nifty]]-AVERAGE(Table2[6M Return vs Nifty]))/_xlfn.STDEV.P(Table2[6M Return vs Nifty])</f>
        <v>-1.4628002427119409</v>
      </c>
      <c r="M722">
        <v>-3.9823583236925901</v>
      </c>
      <c r="N722">
        <f>(Table2[[#This Row],[1W Return vs Nifty]]-AVERAGE(Table2[1W Return vs Nifty]))/_xlfn.STDEV.P(Table2[1W Return vs Nifty])</f>
        <v>-1.0594257314685001</v>
      </c>
      <c r="O722">
        <v>69.91</v>
      </c>
      <c r="P722">
        <v>74.332447903836993</v>
      </c>
      <c r="Q722">
        <v>85.057695924593702</v>
      </c>
      <c r="R722">
        <v>25.5654695329</v>
      </c>
      <c r="S722" s="1">
        <f>(Table2[[#This Row],[Close Price]]-Table2[[#This Row],[20D EMA]])/Table2[[#This Row],[20D EMA]]</f>
        <v>-7.1377485338292024E-2</v>
      </c>
      <c r="T722" s="1">
        <f>(Table2[[#This Row],[Close Price]]-Table2[[#This Row],[50D EMA]])/Table2[[#This Row],[50D EMA]]</f>
        <v>-0.12662636801647867</v>
      </c>
      <c r="U722" s="1">
        <f>(Table2[[#This Row],[Close Price]]-Table2[[#This Row],[200D EMA]])/Table2[[#This Row],[200D EMA]]</f>
        <v>-0.23675336729608096</v>
      </c>
      <c r="V722">
        <v>0.71741426705044098</v>
      </c>
      <c r="W722">
        <v>64.010000000000005</v>
      </c>
      <c r="X722">
        <v>65.56</v>
      </c>
      <c r="Y722">
        <v>64.010000000000005</v>
      </c>
      <c r="Z722">
        <v>66.63</v>
      </c>
      <c r="AA722">
        <v>64.010000000000005</v>
      </c>
      <c r="AB722">
        <v>71.790000000000006</v>
      </c>
      <c r="AC722" s="1">
        <f>(Table2[[#This Row],[Close Price]]/Table2[[#This Row],[Day Low]])-1</f>
        <v>1.4216528667395645E-2</v>
      </c>
      <c r="AD722" s="1">
        <f>(Table2[[#This Row],[Day High]]/Table2[[#This Row],[Close Price]])-1</f>
        <v>9.8582871226124968E-3</v>
      </c>
      <c r="AE722" s="1">
        <f>(Table2[[#This Row],[Close Price]]/Table2[[#This Row],[Current Week Low]])-1</f>
        <v>1.4216528667395645E-2</v>
      </c>
      <c r="AF722" s="1">
        <f>(Table2[[#This Row],[Current Week High]]/Table2[[#This Row],[Close Price]])-1</f>
        <v>2.6340110905729963E-2</v>
      </c>
      <c r="AG722" s="1">
        <f>(Table2[[#This Row],[Close Price]]/Table2[[#This Row],[Current Month Low]])-1</f>
        <v>1.4216528667395645E-2</v>
      </c>
      <c r="AH722" s="1">
        <f>(Table2[[#This Row],[Current Month High]]/Table2[[#This Row],[Close Price]])-1</f>
        <v>0.10582255083179315</v>
      </c>
      <c r="AI722">
        <v>79.451632778804594</v>
      </c>
      <c r="AJ722">
        <v>1.42165286673956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-0.21</v>
      </c>
      <c r="AM722" t="s">
        <v>3181</v>
      </c>
      <c r="AN722">
        <v>-6.78</v>
      </c>
      <c r="AO722" t="s">
        <v>3181</v>
      </c>
      <c r="AP722">
        <v>-1.5115883911625E-2</v>
      </c>
      <c r="AQ722">
        <f>(Table2[[#This Row],[Sharpe Ratio]]-AVERAGE(Table2[Sharpe Ratio]))/_xlfn.STDEV.P(Table2[Sharpe Ratio])</f>
        <v>-0.85786663299175969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724</v>
      </c>
      <c r="AT722">
        <f>_xlfn.RANK.AVG(Table2[[#This Row],[6M Return vs Nifty Z-Score]],Table2[6M Return vs Nifty Z-Score])</f>
        <v>726</v>
      </c>
      <c r="AU722">
        <f>_xlfn.RANK.AVG(Table2[[#This Row],[Sharpe Ratio Z-Score]],Table2[Sharpe Ratio Z-Score])</f>
        <v>592</v>
      </c>
      <c r="AV722">
        <f>(Table2[[#This Row],[Rank 1Y]]+Table2[[#This Row],[Rank 6M]]+Table2[[#This Row],[Rank Sharpe]])/3</f>
        <v>680.66666666666663</v>
      </c>
    </row>
    <row r="723" spans="1:48" x14ac:dyDescent="0.3">
      <c r="A723" t="s">
        <v>2335</v>
      </c>
      <c r="B723" t="s">
        <v>2336</v>
      </c>
      <c r="C723" t="s">
        <v>3147</v>
      </c>
      <c r="D723" t="s">
        <v>2002</v>
      </c>
      <c r="E723">
        <v>2240.8087394180002</v>
      </c>
      <c r="F723">
        <v>12.17</v>
      </c>
      <c r="G723">
        <v>-54.1396898570598</v>
      </c>
      <c r="H723">
        <f>(Table2[[#This Row],[1Y Return vs Nifty]]-AVERAGE(Table2[1Y Return vs Nifty]))/_xlfn.STDEV.P(Table2[1Y Return vs Nifty])</f>
        <v>-1.3744704964599235</v>
      </c>
      <c r="I723">
        <v>-9.7669104362853592</v>
      </c>
      <c r="J723">
        <f>(Table2[[#This Row],[1M Return vs Nifty]]-AVERAGE(Table2[1M Return vs Nifty]))/_xlfn.STDEV.P(Table2[1M Return vs Nifty])</f>
        <v>-0.96314530331035642</v>
      </c>
      <c r="K723">
        <v>-32.226928343429201</v>
      </c>
      <c r="L723">
        <f>(Table2[[#This Row],[6M Return vs Nifty]]-AVERAGE(Table2[6M Return vs Nifty]))/_xlfn.STDEV.P(Table2[6M Return vs Nifty])</f>
        <v>-1.2855138963656294</v>
      </c>
      <c r="M723">
        <v>-1.1713821950565599</v>
      </c>
      <c r="N723">
        <f>(Table2[[#This Row],[1W Return vs Nifty]]-AVERAGE(Table2[1W Return vs Nifty]))/_xlfn.STDEV.P(Table2[1W Return vs Nifty])</f>
        <v>-0.48625821573521077</v>
      </c>
      <c r="O723">
        <v>12.88</v>
      </c>
      <c r="P723">
        <v>13.541339722681199</v>
      </c>
      <c r="Q723">
        <v>15.553690846630399</v>
      </c>
      <c r="R723">
        <v>26.5676813386739</v>
      </c>
      <c r="S723" s="1">
        <f>(Table2[[#This Row],[Close Price]]-Table2[[#This Row],[20D EMA]])/Table2[[#This Row],[20D EMA]]</f>
        <v>-5.5124223602484534E-2</v>
      </c>
      <c r="T723" s="1">
        <f>(Table2[[#This Row],[Close Price]]-Table2[[#This Row],[50D EMA]])/Table2[[#This Row],[50D EMA]]</f>
        <v>-0.10127060916906622</v>
      </c>
      <c r="U723" s="1">
        <f>(Table2[[#This Row],[Close Price]]-Table2[[#This Row],[200D EMA]])/Table2[[#This Row],[200D EMA]]</f>
        <v>-0.21754906150545308</v>
      </c>
      <c r="V723">
        <v>0.49163263322455297</v>
      </c>
      <c r="W723">
        <v>12.08</v>
      </c>
      <c r="X723">
        <v>12.47</v>
      </c>
      <c r="Y723">
        <v>12.08</v>
      </c>
      <c r="Z723">
        <v>12.5</v>
      </c>
      <c r="AA723">
        <v>12.08</v>
      </c>
      <c r="AB723">
        <v>13.24</v>
      </c>
      <c r="AC723" s="1">
        <f>(Table2[[#This Row],[Close Price]]/Table2[[#This Row],[Day Low]])-1</f>
        <v>7.4503311258278249E-3</v>
      </c>
      <c r="AD723" s="1">
        <f>(Table2[[#This Row],[Day High]]/Table2[[#This Row],[Close Price]])-1</f>
        <v>2.4650780608052703E-2</v>
      </c>
      <c r="AE723" s="1">
        <f>(Table2[[#This Row],[Close Price]]/Table2[[#This Row],[Current Week Low]])-1</f>
        <v>7.4503311258278249E-3</v>
      </c>
      <c r="AF723" s="1">
        <f>(Table2[[#This Row],[Current Week High]]/Table2[[#This Row],[Close Price]])-1</f>
        <v>2.7115858668857795E-2</v>
      </c>
      <c r="AG723" s="1">
        <f>(Table2[[#This Row],[Close Price]]/Table2[[#This Row],[Current Month Low]])-1</f>
        <v>7.4503311258278249E-3</v>
      </c>
      <c r="AH723" s="1">
        <f>(Table2[[#This Row],[Current Month High]]/Table2[[#This Row],[Close Price]])-1</f>
        <v>8.7921117502054225E-2</v>
      </c>
      <c r="AI723">
        <v>114.050944946589</v>
      </c>
      <c r="AJ723">
        <v>0.74503311258278204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-0.12</v>
      </c>
      <c r="AM723" t="s">
        <v>3181</v>
      </c>
      <c r="AN723">
        <v>-1.46</v>
      </c>
      <c r="AO723" t="s">
        <v>3181</v>
      </c>
      <c r="AP723">
        <v>-2.8875293185935999E-2</v>
      </c>
      <c r="AQ723">
        <f>(Table2[[#This Row],[Sharpe Ratio]]-AVERAGE(Table2[Sharpe Ratio]))/_xlfn.STDEV.P(Table2[Sharpe Ratio])</f>
        <v>-1.0201575036045418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721</v>
      </c>
      <c r="AT723">
        <f>_xlfn.RANK.AVG(Table2[[#This Row],[6M Return vs Nifty Z-Score]],Table2[6M Return vs Nifty Z-Score])</f>
        <v>710</v>
      </c>
      <c r="AU723">
        <f>_xlfn.RANK.AVG(Table2[[#This Row],[Sharpe Ratio Z-Score]],Table2[Sharpe Ratio Z-Score])</f>
        <v>619</v>
      </c>
      <c r="AV723">
        <f>(Table2[[#This Row],[Rank 1Y]]+Table2[[#This Row],[Rank 6M]]+Table2[[#This Row],[Rank Sharpe]])/3</f>
        <v>683.33333333333337</v>
      </c>
    </row>
    <row r="724" spans="1:48" x14ac:dyDescent="0.3">
      <c r="A724" t="s">
        <v>1089</v>
      </c>
      <c r="B724" t="s">
        <v>1090</v>
      </c>
      <c r="C724" t="s">
        <v>3147</v>
      </c>
      <c r="D724" t="s">
        <v>630</v>
      </c>
      <c r="E724">
        <v>11434.9836951</v>
      </c>
      <c r="F724">
        <v>119.05</v>
      </c>
      <c r="G724">
        <v>-75.0768980736798</v>
      </c>
      <c r="H724">
        <f>(Table2[[#This Row],[1Y Return vs Nifty]]-AVERAGE(Table2[1Y Return vs Nifty]))/_xlfn.STDEV.P(Table2[1Y Return vs Nifty])</f>
        <v>-1.7742459360931924</v>
      </c>
      <c r="I724">
        <v>-3.3064161628711202</v>
      </c>
      <c r="J724">
        <f>(Table2[[#This Row],[1M Return vs Nifty]]-AVERAGE(Table2[1M Return vs Nifty]))/_xlfn.STDEV.P(Table2[1M Return vs Nifty])</f>
        <v>-0.24851170573370879</v>
      </c>
      <c r="K724">
        <v>-16.571400608452301</v>
      </c>
      <c r="L724">
        <f>(Table2[[#This Row],[6M Return vs Nifty]]-AVERAGE(Table2[6M Return vs Nifty]))/_xlfn.STDEV.P(Table2[6M Return vs Nifty])</f>
        <v>-0.75849397927804318</v>
      </c>
      <c r="M724">
        <v>1.5697883890656199</v>
      </c>
      <c r="N724">
        <f>(Table2[[#This Row],[1W Return vs Nifty]]-AVERAGE(Table2[1W Return vs Nifty]))/_xlfn.STDEV.P(Table2[1W Return vs Nifty])</f>
        <v>7.2675713975835346E-2</v>
      </c>
      <c r="O724">
        <v>123.57</v>
      </c>
      <c r="P724">
        <v>128.460733069063</v>
      </c>
      <c r="Q724">
        <v>153.75427381441</v>
      </c>
      <c r="R724">
        <v>35.819762320893702</v>
      </c>
      <c r="S724" s="1">
        <f>(Table2[[#This Row],[Close Price]]-Table2[[#This Row],[20D EMA]])/Table2[[#This Row],[20D EMA]]</f>
        <v>-3.6578457554422565E-2</v>
      </c>
      <c r="T724" s="1">
        <f>(Table2[[#This Row],[Close Price]]-Table2[[#This Row],[50D EMA]])/Table2[[#This Row],[50D EMA]]</f>
        <v>-7.3257662822176217E-2</v>
      </c>
      <c r="U724" s="1">
        <f>(Table2[[#This Row],[Close Price]]-Table2[[#This Row],[200D EMA]])/Table2[[#This Row],[200D EMA]]</f>
        <v>-0.22571257990720961</v>
      </c>
      <c r="V724">
        <v>0.40640571174759399</v>
      </c>
      <c r="W724">
        <v>118.85</v>
      </c>
      <c r="X724">
        <v>122.29</v>
      </c>
      <c r="Y724">
        <v>118.85</v>
      </c>
      <c r="Z724">
        <v>123.15</v>
      </c>
      <c r="AA724">
        <v>118.85</v>
      </c>
      <c r="AB724">
        <v>126.82</v>
      </c>
      <c r="AC724" s="1">
        <f>(Table2[[#This Row],[Close Price]]/Table2[[#This Row],[Day Low]])-1</f>
        <v>1.6827934371055342E-3</v>
      </c>
      <c r="AD724" s="1">
        <f>(Table2[[#This Row],[Day High]]/Table2[[#This Row],[Close Price]])-1</f>
        <v>2.7215455690886348E-2</v>
      </c>
      <c r="AE724" s="1">
        <f>(Table2[[#This Row],[Close Price]]/Table2[[#This Row],[Current Week Low]])-1</f>
        <v>1.6827934371055342E-3</v>
      </c>
      <c r="AF724" s="1">
        <f>(Table2[[#This Row],[Current Week High]]/Table2[[#This Row],[Close Price]])-1</f>
        <v>3.4439311213775747E-2</v>
      </c>
      <c r="AG724" s="1">
        <f>(Table2[[#This Row],[Close Price]]/Table2[[#This Row],[Current Month Low]])-1</f>
        <v>1.6827934371055342E-3</v>
      </c>
      <c r="AH724" s="1">
        <f>(Table2[[#This Row],[Current Month High]]/Table2[[#This Row],[Close Price]])-1</f>
        <v>6.5266694666106684E-2</v>
      </c>
      <c r="AI724">
        <v>151.74296514069701</v>
      </c>
      <c r="AJ724">
        <v>1.7695332535476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-0.05</v>
      </c>
      <c r="AM724" t="s">
        <v>3181</v>
      </c>
      <c r="AN724">
        <v>-0.43</v>
      </c>
      <c r="AO724" t="s">
        <v>3181</v>
      </c>
      <c r="AP724">
        <v>-0.11636833044648801</v>
      </c>
      <c r="AQ724">
        <f>(Table2[[#This Row],[Sharpe Ratio]]-AVERAGE(Table2[Sharpe Ratio]))/_xlfn.STDEV.P(Table2[Sharpe Ratio])</f>
        <v>-2.0521292188497506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735</v>
      </c>
      <c r="AT724">
        <f>_xlfn.RANK.AVG(Table2[[#This Row],[6M Return vs Nifty Z-Score]],Table2[6M Return vs Nifty Z-Score])</f>
        <v>591</v>
      </c>
      <c r="AU724">
        <f>_xlfn.RANK.AVG(Table2[[#This Row],[Sharpe Ratio Z-Score]],Table2[Sharpe Ratio Z-Score])</f>
        <v>727</v>
      </c>
      <c r="AV724">
        <f>(Table2[[#This Row],[Rank 1Y]]+Table2[[#This Row],[Rank 6M]]+Table2[[#This Row],[Rank Sharpe]])/3</f>
        <v>684.33333333333337</v>
      </c>
    </row>
    <row r="725" spans="1:48" x14ac:dyDescent="0.3">
      <c r="A725" t="s">
        <v>1202</v>
      </c>
      <c r="B725" t="s">
        <v>1203</v>
      </c>
      <c r="C725" t="s">
        <v>3129</v>
      </c>
      <c r="D725" t="s">
        <v>24</v>
      </c>
      <c r="E725">
        <v>9704.2684721919995</v>
      </c>
      <c r="F725">
        <v>159.68</v>
      </c>
      <c r="G725">
        <v>-55.771764232965602</v>
      </c>
      <c r="H725">
        <f>(Table2[[#This Row],[1Y Return vs Nifty]]-AVERAGE(Table2[1Y Return vs Nifty]))/_xlfn.STDEV.P(Table2[1Y Return vs Nifty])</f>
        <v>-1.4056333546782416</v>
      </c>
      <c r="I725">
        <v>-16.8585349688808</v>
      </c>
      <c r="J725">
        <f>(Table2[[#This Row],[1M Return vs Nifty]]-AVERAGE(Table2[1M Return vs Nifty]))/_xlfn.STDEV.P(Table2[1M Return vs Nifty])</f>
        <v>-1.7475919629485519</v>
      </c>
      <c r="K725">
        <v>-43.100614299746802</v>
      </c>
      <c r="L725">
        <f>(Table2[[#This Row],[6M Return vs Nifty]]-AVERAGE(Table2[6M Return vs Nifty]))/_xlfn.STDEV.P(Table2[6M Return vs Nifty])</f>
        <v>-1.6515602646609497</v>
      </c>
      <c r="M725">
        <v>-3.92675626031264</v>
      </c>
      <c r="N725">
        <f>(Table2[[#This Row],[1W Return vs Nifty]]-AVERAGE(Table2[1W Return vs Nifty]))/_xlfn.STDEV.P(Table2[1W Return vs Nifty])</f>
        <v>-1.0480882831662994</v>
      </c>
      <c r="O725">
        <v>175.04</v>
      </c>
      <c r="P725">
        <v>191.403849783727</v>
      </c>
      <c r="Q725">
        <v>221.048023824674</v>
      </c>
      <c r="R725">
        <v>27.3760185904903</v>
      </c>
      <c r="S725" s="1">
        <f>(Table2[[#This Row],[Close Price]]-Table2[[#This Row],[20D EMA]])/Table2[[#This Row],[20D EMA]]</f>
        <v>-8.7751371115173588E-2</v>
      </c>
      <c r="T725" s="1">
        <f>(Table2[[#This Row],[Close Price]]-Table2[[#This Row],[50D EMA]])/Table2[[#This Row],[50D EMA]]</f>
        <v>-0.1657430078839727</v>
      </c>
      <c r="U725" s="1">
        <f>(Table2[[#This Row],[Close Price]]-Table2[[#This Row],[200D EMA]])/Table2[[#This Row],[200D EMA]]</f>
        <v>-0.27762303757733903</v>
      </c>
      <c r="V725">
        <v>1.0477299706859899</v>
      </c>
      <c r="W725">
        <v>158.80000000000001</v>
      </c>
      <c r="X725">
        <v>164.7</v>
      </c>
      <c r="Y725">
        <v>158.80000000000001</v>
      </c>
      <c r="Z725">
        <v>165.68</v>
      </c>
      <c r="AA725">
        <v>158.80000000000001</v>
      </c>
      <c r="AB725">
        <v>176.75</v>
      </c>
      <c r="AC725" s="1">
        <f>(Table2[[#This Row],[Close Price]]/Table2[[#This Row],[Day Low]])-1</f>
        <v>5.5415617128462547E-3</v>
      </c>
      <c r="AD725" s="1">
        <f>(Table2[[#This Row],[Day High]]/Table2[[#This Row],[Close Price]])-1</f>
        <v>3.1437875751502808E-2</v>
      </c>
      <c r="AE725" s="1">
        <f>(Table2[[#This Row],[Close Price]]/Table2[[#This Row],[Current Week Low]])-1</f>
        <v>5.5415617128462547E-3</v>
      </c>
      <c r="AF725" s="1">
        <f>(Table2[[#This Row],[Current Week High]]/Table2[[#This Row],[Close Price]])-1</f>
        <v>3.7575150300601212E-2</v>
      </c>
      <c r="AG725" s="1">
        <f>(Table2[[#This Row],[Close Price]]/Table2[[#This Row],[Current Month Low]])-1</f>
        <v>5.5415617128462547E-3</v>
      </c>
      <c r="AH725" s="1">
        <f>(Table2[[#This Row],[Current Month High]]/Table2[[#This Row],[Close Price]])-1</f>
        <v>0.10690130260521036</v>
      </c>
      <c r="AI725">
        <v>88.314128256513001</v>
      </c>
      <c r="AJ725">
        <v>0.80808080808081295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-0.3</v>
      </c>
      <c r="AM725" t="s">
        <v>3181</v>
      </c>
      <c r="AN725">
        <v>-1.38</v>
      </c>
      <c r="AO725" t="s">
        <v>3181</v>
      </c>
      <c r="AP725">
        <v>-1.8039502164152999E-2</v>
      </c>
      <c r="AQ725">
        <f>(Table2[[#This Row],[Sharpe Ratio]]-AVERAGE(Table2[Sharpe Ratio]))/_xlfn.STDEV.P(Table2[Sharpe Ratio])</f>
        <v>-0.89235042092792094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725</v>
      </c>
      <c r="AT725">
        <f>_xlfn.RANK.AVG(Table2[[#This Row],[6M Return vs Nifty Z-Score]],Table2[6M Return vs Nifty Z-Score])</f>
        <v>732</v>
      </c>
      <c r="AU725">
        <f>_xlfn.RANK.AVG(Table2[[#This Row],[Sharpe Ratio Z-Score]],Table2[Sharpe Ratio Z-Score])</f>
        <v>599</v>
      </c>
      <c r="AV725">
        <f>(Table2[[#This Row],[Rank 1Y]]+Table2[[#This Row],[Rank 6M]]+Table2[[#This Row],[Rank Sharpe]])/3</f>
        <v>685.33333333333337</v>
      </c>
    </row>
    <row r="726" spans="1:48" x14ac:dyDescent="0.3">
      <c r="A726" t="s">
        <v>414</v>
      </c>
      <c r="B726" t="s">
        <v>415</v>
      </c>
      <c r="C726" t="s">
        <v>3130</v>
      </c>
      <c r="D726" t="s">
        <v>27</v>
      </c>
      <c r="E726">
        <v>53459.759362880002</v>
      </c>
      <c r="F726">
        <v>7.67</v>
      </c>
      <c r="G726">
        <v>-66.939900193902204</v>
      </c>
      <c r="H726">
        <f>(Table2[[#This Row],[1Y Return vs Nifty]]-AVERAGE(Table2[1Y Return vs Nifty]))/_xlfn.STDEV.P(Table2[1Y Return vs Nifty])</f>
        <v>-1.6188779485837186</v>
      </c>
      <c r="I726">
        <v>-10.8385396317166</v>
      </c>
      <c r="J726">
        <f>(Table2[[#This Row],[1M Return vs Nifty]]-AVERAGE(Table2[1M Return vs Nifty]))/_xlfn.STDEV.P(Table2[1M Return vs Nifty])</f>
        <v>-1.081684565909915</v>
      </c>
      <c r="K726">
        <v>-47.416412470413299</v>
      </c>
      <c r="L726">
        <f>(Table2[[#This Row],[6M Return vs Nifty]]-AVERAGE(Table2[6M Return vs Nifty]))/_xlfn.STDEV.P(Table2[6M Return vs Nifty])</f>
        <v>-1.7968451526938072</v>
      </c>
      <c r="M726">
        <v>0.47619189516462601</v>
      </c>
      <c r="N726">
        <f>(Table2[[#This Row],[1W Return vs Nifty]]-AVERAGE(Table2[1W Return vs Nifty]))/_xlfn.STDEV.P(Table2[1W Return vs Nifty])</f>
        <v>-0.15031230048589431</v>
      </c>
      <c r="O726">
        <v>8.3699999999999992</v>
      </c>
      <c r="P726">
        <v>10.026692934191599</v>
      </c>
      <c r="Q726">
        <v>12.6007949823363</v>
      </c>
      <c r="R726">
        <v>34.294648410512202</v>
      </c>
      <c r="S726" s="1">
        <f>(Table2[[#This Row],[Close Price]]-Table2[[#This Row],[20D EMA]])/Table2[[#This Row],[20D EMA]]</f>
        <v>-8.3632019115890008E-2</v>
      </c>
      <c r="T726" s="1">
        <f>(Table2[[#This Row],[Close Price]]-Table2[[#This Row],[50D EMA]])/Table2[[#This Row],[50D EMA]]</f>
        <v>-0.23504189762859307</v>
      </c>
      <c r="U726" s="1">
        <f>(Table2[[#This Row],[Close Price]]-Table2[[#This Row],[200D EMA]])/Table2[[#This Row],[200D EMA]]</f>
        <v>-0.39130824596767516</v>
      </c>
      <c r="V726">
        <v>0.796809607224645</v>
      </c>
      <c r="W726">
        <v>7.63</v>
      </c>
      <c r="X726">
        <v>7.95</v>
      </c>
      <c r="Y726">
        <v>7.63</v>
      </c>
      <c r="Z726">
        <v>7.95</v>
      </c>
      <c r="AA726">
        <v>7.63</v>
      </c>
      <c r="AB726">
        <v>8.5299999999999994</v>
      </c>
      <c r="AC726" s="1">
        <f>(Table2[[#This Row],[Close Price]]/Table2[[#This Row],[Day Low]])-1</f>
        <v>5.2424639580603838E-3</v>
      </c>
      <c r="AD726" s="1">
        <f>(Table2[[#This Row],[Day High]]/Table2[[#This Row],[Close Price]])-1</f>
        <v>3.6505867014341664E-2</v>
      </c>
      <c r="AE726" s="1">
        <f>(Table2[[#This Row],[Close Price]]/Table2[[#This Row],[Current Week Low]])-1</f>
        <v>5.2424639580603838E-3</v>
      </c>
      <c r="AF726" s="1">
        <f>(Table2[[#This Row],[Current Week High]]/Table2[[#This Row],[Close Price]])-1</f>
        <v>3.6505867014341664E-2</v>
      </c>
      <c r="AG726" s="1">
        <f>(Table2[[#This Row],[Close Price]]/Table2[[#This Row],[Current Month Low]])-1</f>
        <v>5.2424639580603838E-3</v>
      </c>
      <c r="AH726" s="1">
        <f>(Table2[[#This Row],[Current Month High]]/Table2[[#This Row],[Close Price]])-1</f>
        <v>0.11212516297262054</v>
      </c>
      <c r="AI726">
        <v>150.06518904823901</v>
      </c>
      <c r="AJ726">
        <v>1.1873350923482699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-0.51</v>
      </c>
      <c r="AM726" t="s">
        <v>3181</v>
      </c>
      <c r="AN726">
        <v>0.13</v>
      </c>
      <c r="AO726" t="s">
        <v>3180</v>
      </c>
      <c r="AP726">
        <v>-1.4946873414451001E-2</v>
      </c>
      <c r="AQ726">
        <f>(Table2[[#This Row],[Sharpe Ratio]]-AVERAGE(Table2[Sharpe Ratio]))/_xlfn.STDEV.P(Table2[Sharpe Ratio])</f>
        <v>-0.85587317090467174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733</v>
      </c>
      <c r="AT726">
        <f>_xlfn.RANK.AVG(Table2[[#This Row],[6M Return vs Nifty Z-Score]],Table2[6M Return vs Nifty Z-Score])</f>
        <v>734</v>
      </c>
      <c r="AU726">
        <f>_xlfn.RANK.AVG(Table2[[#This Row],[Sharpe Ratio Z-Score]],Table2[Sharpe Ratio Z-Score])</f>
        <v>590</v>
      </c>
      <c r="AV726">
        <f>(Table2[[#This Row],[Rank 1Y]]+Table2[[#This Row],[Rank 6M]]+Table2[[#This Row],[Rank Sharpe]])/3</f>
        <v>685.66666666666663</v>
      </c>
    </row>
    <row r="727" spans="1:48" x14ac:dyDescent="0.3">
      <c r="A727" t="s">
        <v>2353</v>
      </c>
      <c r="B727" t="s">
        <v>2354</v>
      </c>
      <c r="C727" t="s">
        <v>3143</v>
      </c>
      <c r="D727" t="s">
        <v>407</v>
      </c>
      <c r="E727">
        <v>2188.1066519999999</v>
      </c>
      <c r="F727">
        <v>190</v>
      </c>
      <c r="G727">
        <v>-56.323824365326502</v>
      </c>
      <c r="H727">
        <f>(Table2[[#This Row],[1Y Return vs Nifty]]-AVERAGE(Table2[1Y Return vs Nifty]))/_xlfn.STDEV.P(Table2[1Y Return vs Nifty])</f>
        <v>-1.4161744010219173</v>
      </c>
      <c r="I727">
        <v>-0.77239950308239802</v>
      </c>
      <c r="J727">
        <f>(Table2[[#This Row],[1M Return vs Nifty]]-AVERAGE(Table2[1M Return vs Nifty]))/_xlfn.STDEV.P(Table2[1M Return vs Nifty])</f>
        <v>3.1790909711061861E-2</v>
      </c>
      <c r="K727">
        <v>-24.144167050249401</v>
      </c>
      <c r="L727">
        <f>(Table2[[#This Row],[6M Return vs Nifty]]-AVERAGE(Table2[6M Return vs Nifty]))/_xlfn.STDEV.P(Table2[6M Return vs Nifty])</f>
        <v>-1.0134198310181317</v>
      </c>
      <c r="M727">
        <v>0.94530089302342901</v>
      </c>
      <c r="N727">
        <f>(Table2[[#This Row],[1W Return vs Nifty]]-AVERAGE(Table2[1W Return vs Nifty]))/_xlfn.STDEV.P(Table2[1W Return vs Nifty])</f>
        <v>-5.4659393237147698E-2</v>
      </c>
      <c r="O727">
        <v>195.63</v>
      </c>
      <c r="P727">
        <v>201.611827398777</v>
      </c>
      <c r="Q727">
        <v>232.665083407362</v>
      </c>
      <c r="R727">
        <v>40.706477504074797</v>
      </c>
      <c r="S727" s="1">
        <f>(Table2[[#This Row],[Close Price]]-Table2[[#This Row],[20D EMA]])/Table2[[#This Row],[20D EMA]]</f>
        <v>-2.8778817154833082E-2</v>
      </c>
      <c r="T727" s="1">
        <f>(Table2[[#This Row],[Close Price]]-Table2[[#This Row],[50D EMA]])/Table2[[#This Row],[50D EMA]]</f>
        <v>-5.7594971230578877E-2</v>
      </c>
      <c r="U727" s="1">
        <f>(Table2[[#This Row],[Close Price]]-Table2[[#This Row],[200D EMA]])/Table2[[#This Row],[200D EMA]]</f>
        <v>-0.18337553182684391</v>
      </c>
      <c r="V727">
        <v>0.97631670270592497</v>
      </c>
      <c r="W727">
        <v>189</v>
      </c>
      <c r="X727">
        <v>195.66</v>
      </c>
      <c r="Y727">
        <v>189</v>
      </c>
      <c r="Z727">
        <v>198.98</v>
      </c>
      <c r="AA727">
        <v>184.98</v>
      </c>
      <c r="AB727">
        <v>214.15</v>
      </c>
      <c r="AC727" s="1">
        <f>(Table2[[#This Row],[Close Price]]/Table2[[#This Row],[Day Low]])-1</f>
        <v>5.2910052910053462E-3</v>
      </c>
      <c r="AD727" s="1">
        <f>(Table2[[#This Row],[Day High]]/Table2[[#This Row],[Close Price]])-1</f>
        <v>2.9789473684210588E-2</v>
      </c>
      <c r="AE727" s="1">
        <f>(Table2[[#This Row],[Close Price]]/Table2[[#This Row],[Current Week Low]])-1</f>
        <v>5.2910052910053462E-3</v>
      </c>
      <c r="AF727" s="1">
        <f>(Table2[[#This Row],[Current Week High]]/Table2[[#This Row],[Close Price]])-1</f>
        <v>4.7263157894736896E-2</v>
      </c>
      <c r="AG727" s="1">
        <f>(Table2[[#This Row],[Close Price]]/Table2[[#This Row],[Current Month Low]])-1</f>
        <v>2.7138068980430363E-2</v>
      </c>
      <c r="AH727" s="1">
        <f>(Table2[[#This Row],[Current Month High]]/Table2[[#This Row],[Close Price]])-1</f>
        <v>0.12710526315789483</v>
      </c>
      <c r="AI727">
        <v>127.23684210526299</v>
      </c>
      <c r="AJ727">
        <v>9.5100864553314004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-0.01</v>
      </c>
      <c r="AM727" t="s">
        <v>3181</v>
      </c>
      <c r="AN727">
        <v>6.58</v>
      </c>
      <c r="AO727" t="s">
        <v>3180</v>
      </c>
      <c r="AP727">
        <v>-4.4535914414248999E-2</v>
      </c>
      <c r="AQ727">
        <f>(Table2[[#This Row],[Sharpe Ratio]]-AVERAGE(Table2[Sharpe Ratio]))/_xlfn.STDEV.P(Table2[Sharpe Ratio])</f>
        <v>-1.2048729810505892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726</v>
      </c>
      <c r="AT727">
        <f>_xlfn.RANK.AVG(Table2[[#This Row],[6M Return vs Nifty Z-Score]],Table2[6M Return vs Nifty Z-Score])</f>
        <v>676</v>
      </c>
      <c r="AU727">
        <f>_xlfn.RANK.AVG(Table2[[#This Row],[Sharpe Ratio Z-Score]],Table2[Sharpe Ratio Z-Score])</f>
        <v>657</v>
      </c>
      <c r="AV727">
        <f>(Table2[[#This Row],[Rank 1Y]]+Table2[[#This Row],[Rank 6M]]+Table2[[#This Row],[Rank Sharpe]])/3</f>
        <v>686.33333333333337</v>
      </c>
    </row>
    <row r="728" spans="1:48" x14ac:dyDescent="0.3">
      <c r="A728" t="s">
        <v>109</v>
      </c>
      <c r="B728" t="s">
        <v>110</v>
      </c>
      <c r="C728" t="s">
        <v>3140</v>
      </c>
      <c r="D728" t="s">
        <v>111</v>
      </c>
      <c r="E728">
        <v>237264.41817424499</v>
      </c>
      <c r="F728">
        <v>2474.85</v>
      </c>
      <c r="G728">
        <v>-42.437419355069203</v>
      </c>
      <c r="H728">
        <f>(Table2[[#This Row],[1Y Return vs Nifty]]-AVERAGE(Table2[1Y Return vs Nifty]))/_xlfn.STDEV.P(Table2[1Y Return vs Nifty])</f>
        <v>-1.1510271277816153</v>
      </c>
      <c r="I728">
        <v>-11.9319896323472</v>
      </c>
      <c r="J728">
        <f>(Table2[[#This Row],[1M Return vs Nifty]]-AVERAGE(Table2[1M Return vs Nifty]))/_xlfn.STDEV.P(Table2[1M Return vs Nifty])</f>
        <v>-1.2026375572215025</v>
      </c>
      <c r="K728">
        <v>-22.334752646633099</v>
      </c>
      <c r="L728">
        <f>(Table2[[#This Row],[6M Return vs Nifty]]-AVERAGE(Table2[6M Return vs Nifty]))/_xlfn.STDEV.P(Table2[6M Return vs Nifty])</f>
        <v>-0.95250860240202684</v>
      </c>
      <c r="M728">
        <v>-10.9295065993379</v>
      </c>
      <c r="N728">
        <f>(Table2[[#This Row],[1W Return vs Nifty]]-AVERAGE(Table2[1W Return vs Nifty]))/_xlfn.STDEV.P(Table2[1W Return vs Nifty])</f>
        <v>-2.4759727017604729</v>
      </c>
      <c r="O728">
        <v>2879.15</v>
      </c>
      <c r="P728">
        <v>3002.5474628096599</v>
      </c>
      <c r="Q728">
        <v>3032.3834841492799</v>
      </c>
      <c r="R728">
        <v>6.15359606888667</v>
      </c>
      <c r="S728" s="1">
        <f>(Table2[[#This Row],[Close Price]]-Table2[[#This Row],[20D EMA]])/Table2[[#This Row],[20D EMA]]</f>
        <v>-0.14042338884740294</v>
      </c>
      <c r="T728" s="1">
        <f>(Table2[[#This Row],[Close Price]]-Table2[[#This Row],[50D EMA]])/Table2[[#This Row],[50D EMA]]</f>
        <v>-0.1757499154787257</v>
      </c>
      <c r="U728" s="1">
        <f>(Table2[[#This Row],[Close Price]]-Table2[[#This Row],[200D EMA]])/Table2[[#This Row],[200D EMA]]</f>
        <v>-0.18385982085168004</v>
      </c>
      <c r="V728">
        <v>1.6856480382383501</v>
      </c>
      <c r="W728">
        <v>2470</v>
      </c>
      <c r="X728">
        <v>2535</v>
      </c>
      <c r="Y728">
        <v>2470</v>
      </c>
      <c r="Z728">
        <v>2598.75</v>
      </c>
      <c r="AA728">
        <v>2470</v>
      </c>
      <c r="AB728">
        <v>2965.75</v>
      </c>
      <c r="AC728" s="1">
        <f>(Table2[[#This Row],[Close Price]]/Table2[[#This Row],[Day Low]])-1</f>
        <v>1.9635627530363298E-3</v>
      </c>
      <c r="AD728" s="1">
        <f>(Table2[[#This Row],[Day High]]/Table2[[#This Row],[Close Price]])-1</f>
        <v>2.4304503303230529E-2</v>
      </c>
      <c r="AE728" s="1">
        <f>(Table2[[#This Row],[Close Price]]/Table2[[#This Row],[Current Week Low]])-1</f>
        <v>1.9635627530363298E-3</v>
      </c>
      <c r="AF728" s="1">
        <f>(Table2[[#This Row],[Current Week High]]/Table2[[#This Row],[Close Price]])-1</f>
        <v>5.0063640220619376E-2</v>
      </c>
      <c r="AG728" s="1">
        <f>(Table2[[#This Row],[Close Price]]/Table2[[#This Row],[Current Month Low]])-1</f>
        <v>1.9635627530363298E-3</v>
      </c>
      <c r="AH728" s="1">
        <f>(Table2[[#This Row],[Current Month High]]/Table2[[#This Row],[Close Price]])-1</f>
        <v>0.19835545588621528</v>
      </c>
      <c r="AI728">
        <v>38.309392488433602</v>
      </c>
      <c r="AJ728">
        <v>0.19635627530363201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-0.14000000000000001</v>
      </c>
      <c r="AM728" t="s">
        <v>3181</v>
      </c>
      <c r="AN728">
        <v>-16.329999999999998</v>
      </c>
      <c r="AO728" t="s">
        <v>3181</v>
      </c>
      <c r="AP728">
        <v>-0.107376740244393</v>
      </c>
      <c r="AQ728">
        <f>(Table2[[#This Row],[Sharpe Ratio]]-AVERAGE(Table2[Sharpe Ratio]))/_xlfn.STDEV.P(Table2[Sharpe Ratio])</f>
        <v>-1.946074302319591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692</v>
      </c>
      <c r="AT728">
        <f>_xlfn.RANK.AVG(Table2[[#This Row],[6M Return vs Nifty Z-Score]],Table2[6M Return vs Nifty Z-Score])</f>
        <v>662</v>
      </c>
      <c r="AU728">
        <f>_xlfn.RANK.AVG(Table2[[#This Row],[Sharpe Ratio Z-Score]],Table2[Sharpe Ratio Z-Score])</f>
        <v>716</v>
      </c>
      <c r="AV728">
        <f>(Table2[[#This Row],[Rank 1Y]]+Table2[[#This Row],[Rank 6M]]+Table2[[#This Row],[Rank Sharpe]])/3</f>
        <v>690</v>
      </c>
    </row>
    <row r="729" spans="1:48" x14ac:dyDescent="0.3">
      <c r="A729" t="s">
        <v>1961</v>
      </c>
      <c r="B729" t="s">
        <v>1962</v>
      </c>
      <c r="C729" t="s">
        <v>3138</v>
      </c>
      <c r="D729" t="s">
        <v>454</v>
      </c>
      <c r="E729">
        <v>3492.7737201</v>
      </c>
      <c r="F729">
        <v>910.05</v>
      </c>
      <c r="G729">
        <v>-54.762729660168397</v>
      </c>
      <c r="H729">
        <f>(Table2[[#This Row],[1Y Return vs Nifty]]-AVERAGE(Table2[1Y Return vs Nifty]))/_xlfn.STDEV.P(Table2[1Y Return vs Nifty])</f>
        <v>-1.3863668299452563</v>
      </c>
      <c r="I729">
        <v>-4.7706089708282802</v>
      </c>
      <c r="J729">
        <f>(Table2[[#This Row],[1M Return vs Nifty]]-AVERAGE(Table2[1M Return vs Nifty]))/_xlfn.STDEV.P(Table2[1M Return vs Nifty])</f>
        <v>-0.41047475834443392</v>
      </c>
      <c r="K729">
        <v>-18.1631594649939</v>
      </c>
      <c r="L729">
        <f>(Table2[[#This Row],[6M Return vs Nifty]]-AVERAGE(Table2[6M Return vs Nifty]))/_xlfn.STDEV.P(Table2[6M Return vs Nifty])</f>
        <v>-0.81207815956241503</v>
      </c>
      <c r="M729">
        <v>0.37160394411678499</v>
      </c>
      <c r="N729">
        <f>(Table2[[#This Row],[1W Return vs Nifty]]-AVERAGE(Table2[1W Return vs Nifty]))/_xlfn.STDEV.P(Table2[1W Return vs Nifty])</f>
        <v>-0.17163813654228718</v>
      </c>
      <c r="O729">
        <v>986.39</v>
      </c>
      <c r="P729">
        <v>1032.90727839996</v>
      </c>
      <c r="Q729">
        <v>1140.60311854681</v>
      </c>
      <c r="R729">
        <v>18.435212697611501</v>
      </c>
      <c r="S729" s="1">
        <f>(Table2[[#This Row],[Close Price]]-Table2[[#This Row],[20D EMA]])/Table2[[#This Row],[20D EMA]]</f>
        <v>-7.7393323127768962E-2</v>
      </c>
      <c r="T729" s="1">
        <f>(Table2[[#This Row],[Close Price]]-Table2[[#This Row],[50D EMA]])/Table2[[#This Row],[50D EMA]]</f>
        <v>-0.11894318199623288</v>
      </c>
      <c r="U729" s="1">
        <f>(Table2[[#This Row],[Close Price]]-Table2[[#This Row],[200D EMA]])/Table2[[#This Row],[200D EMA]]</f>
        <v>-0.20213263912564713</v>
      </c>
      <c r="V729">
        <v>0.67111686482150601</v>
      </c>
      <c r="W729">
        <v>890.9</v>
      </c>
      <c r="X729">
        <v>957.15</v>
      </c>
      <c r="Y729">
        <v>890.9</v>
      </c>
      <c r="Z729">
        <v>973.45</v>
      </c>
      <c r="AA729">
        <v>890.9</v>
      </c>
      <c r="AB729">
        <v>1001.95</v>
      </c>
      <c r="AC729" s="1">
        <f>(Table2[[#This Row],[Close Price]]/Table2[[#This Row],[Day Low]])-1</f>
        <v>2.1495117297115174E-2</v>
      </c>
      <c r="AD729" s="1">
        <f>(Table2[[#This Row],[Day High]]/Table2[[#This Row],[Close Price]])-1</f>
        <v>5.1755398055052027E-2</v>
      </c>
      <c r="AE729" s="1">
        <f>(Table2[[#This Row],[Close Price]]/Table2[[#This Row],[Current Week Low]])-1</f>
        <v>2.1495117297115174E-2</v>
      </c>
      <c r="AF729" s="1">
        <f>(Table2[[#This Row],[Current Week High]]/Table2[[#This Row],[Close Price]])-1</f>
        <v>6.9666501840558226E-2</v>
      </c>
      <c r="AG729" s="1">
        <f>(Table2[[#This Row],[Close Price]]/Table2[[#This Row],[Current Month Low]])-1</f>
        <v>2.1495117297115174E-2</v>
      </c>
      <c r="AH729" s="1">
        <f>(Table2[[#This Row],[Current Month High]]/Table2[[#This Row],[Close Price]])-1</f>
        <v>0.10098346244711842</v>
      </c>
      <c r="AI729">
        <v>59.084665677709999</v>
      </c>
      <c r="AJ729">
        <v>2.1495117297115098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-0.09</v>
      </c>
      <c r="AM729" t="s">
        <v>3181</v>
      </c>
      <c r="AN729">
        <v>-6.74</v>
      </c>
      <c r="AO729" t="s">
        <v>3181</v>
      </c>
      <c r="AP729">
        <v>-0.14335122612877399</v>
      </c>
      <c r="AQ729">
        <f>(Table2[[#This Row],[Sharpe Ratio]]-AVERAGE(Table2[Sharpe Ratio]))/_xlfn.STDEV.P(Table2[Sharpe Ratio])</f>
        <v>-2.3703898029075168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722</v>
      </c>
      <c r="AT729">
        <f>_xlfn.RANK.AVG(Table2[[#This Row],[6M Return vs Nifty Z-Score]],Table2[6M Return vs Nifty Z-Score])</f>
        <v>612</v>
      </c>
      <c r="AU729">
        <f>_xlfn.RANK.AVG(Table2[[#This Row],[Sharpe Ratio Z-Score]],Table2[Sharpe Ratio Z-Score])</f>
        <v>736</v>
      </c>
      <c r="AV729">
        <f>(Table2[[#This Row],[Rank 1Y]]+Table2[[#This Row],[Rank 6M]]+Table2[[#This Row],[Rank Sharpe]])/3</f>
        <v>690</v>
      </c>
    </row>
    <row r="730" spans="1:48" x14ac:dyDescent="0.3">
      <c r="A730" t="s">
        <v>2192</v>
      </c>
      <c r="B730" t="s">
        <v>2193</v>
      </c>
      <c r="C730" t="s">
        <v>3129</v>
      </c>
      <c r="D730" t="s">
        <v>54</v>
      </c>
      <c r="E730">
        <v>2637.2207508400002</v>
      </c>
      <c r="F730">
        <v>369.85</v>
      </c>
      <c r="G730">
        <v>-84.8657970087813</v>
      </c>
      <c r="H730">
        <f>(Table2[[#This Row],[1Y Return vs Nifty]]-AVERAGE(Table2[1Y Return vs Nifty]))/_xlfn.STDEV.P(Table2[1Y Return vs Nifty])</f>
        <v>-1.9611553528032677</v>
      </c>
      <c r="I730">
        <v>-26.4937909568009</v>
      </c>
      <c r="J730">
        <f>(Table2[[#This Row],[1M Return vs Nifty]]-AVERAGE(Table2[1M Return vs Nifty]))/_xlfn.STDEV.P(Table2[1M Return vs Nifty])</f>
        <v>-2.8134047876042012</v>
      </c>
      <c r="K730">
        <v>-61.171777537645397</v>
      </c>
      <c r="L730">
        <f>(Table2[[#This Row],[6M Return vs Nifty]]-AVERAGE(Table2[6M Return vs Nifty]))/_xlfn.STDEV.P(Table2[6M Return vs Nifty])</f>
        <v>-2.2598989366327515</v>
      </c>
      <c r="M730">
        <v>-5.4039013096971296</v>
      </c>
      <c r="N730">
        <f>(Table2[[#This Row],[1W Return vs Nifty]]-AVERAGE(Table2[1W Return vs Nifty]))/_xlfn.STDEV.P(Table2[1W Return vs Nifty])</f>
        <v>-1.3492831420298841</v>
      </c>
      <c r="O730">
        <v>431.05</v>
      </c>
      <c r="P730">
        <v>503.88197905033797</v>
      </c>
      <c r="Q730">
        <v>674.85449388982397</v>
      </c>
      <c r="R730">
        <v>20.369536616901001</v>
      </c>
      <c r="S730" s="1">
        <f>(Table2[[#This Row],[Close Price]]-Table2[[#This Row],[20D EMA]])/Table2[[#This Row],[20D EMA]]</f>
        <v>-0.14197888876000461</v>
      </c>
      <c r="T730" s="1">
        <f>(Table2[[#This Row],[Close Price]]-Table2[[#This Row],[50D EMA]])/Table2[[#This Row],[50D EMA]]</f>
        <v>-0.2659987549127017</v>
      </c>
      <c r="U730" s="1">
        <f>(Table2[[#This Row],[Close Price]]-Table2[[#This Row],[200D EMA]])/Table2[[#This Row],[200D EMA]]</f>
        <v>-0.45195593517025412</v>
      </c>
      <c r="V730">
        <v>2.2988404868411298</v>
      </c>
      <c r="W730">
        <v>368.1</v>
      </c>
      <c r="X730">
        <v>376.15</v>
      </c>
      <c r="Y730">
        <v>368.1</v>
      </c>
      <c r="Z730">
        <v>386.8</v>
      </c>
      <c r="AA730">
        <v>368.1</v>
      </c>
      <c r="AB730">
        <v>421</v>
      </c>
      <c r="AC730" s="1">
        <f>(Table2[[#This Row],[Close Price]]/Table2[[#This Row],[Day Low]])-1</f>
        <v>4.754142895952107E-3</v>
      </c>
      <c r="AD730" s="1">
        <f>(Table2[[#This Row],[Day High]]/Table2[[#This Row],[Close Price]])-1</f>
        <v>1.7033932675408758E-2</v>
      </c>
      <c r="AE730" s="1">
        <f>(Table2[[#This Row],[Close Price]]/Table2[[#This Row],[Current Week Low]])-1</f>
        <v>4.754142895952107E-3</v>
      </c>
      <c r="AF730" s="1">
        <f>(Table2[[#This Row],[Current Week High]]/Table2[[#This Row],[Close Price]])-1</f>
        <v>4.5829390293362193E-2</v>
      </c>
      <c r="AG730" s="1">
        <f>(Table2[[#This Row],[Close Price]]/Table2[[#This Row],[Current Month Low]])-1</f>
        <v>4.754142895952107E-3</v>
      </c>
      <c r="AH730" s="1">
        <f>(Table2[[#This Row],[Current Month High]]/Table2[[#This Row],[Close Price]])-1</f>
        <v>0.1382993105312964</v>
      </c>
      <c r="AI730">
        <v>236.136271461403</v>
      </c>
      <c r="AJ730">
        <v>0.47541428959520998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-0.41</v>
      </c>
      <c r="AM730" t="s">
        <v>3181</v>
      </c>
      <c r="AN730">
        <v>-18.54</v>
      </c>
      <c r="AO730" t="s">
        <v>3181</v>
      </c>
      <c r="AP730">
        <v>-2.7616608199013001E-2</v>
      </c>
      <c r="AQ730">
        <f>(Table2[[#This Row],[Sharpe Ratio]]-AVERAGE(Table2[Sharpe Ratio]))/_xlfn.STDEV.P(Table2[Sharpe Ratio])</f>
        <v>-1.0053114387566597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736</v>
      </c>
      <c r="AT730">
        <f>_xlfn.RANK.AVG(Table2[[#This Row],[6M Return vs Nifty Z-Score]],Table2[6M Return vs Nifty Z-Score])</f>
        <v>736</v>
      </c>
      <c r="AU730">
        <f>_xlfn.RANK.AVG(Table2[[#This Row],[Sharpe Ratio Z-Score]],Table2[Sharpe Ratio Z-Score])</f>
        <v>617</v>
      </c>
      <c r="AV730">
        <f>(Table2[[#This Row],[Rank 1Y]]+Table2[[#This Row],[Rank 6M]]+Table2[[#This Row],[Rank Sharpe]])/3</f>
        <v>696.33333333333337</v>
      </c>
    </row>
    <row r="731" spans="1:48" x14ac:dyDescent="0.3">
      <c r="A731" t="s">
        <v>696</v>
      </c>
      <c r="B731" t="s">
        <v>697</v>
      </c>
      <c r="C731" t="s">
        <v>3138</v>
      </c>
      <c r="D731" t="s">
        <v>454</v>
      </c>
      <c r="E731">
        <v>25228.798557999999</v>
      </c>
      <c r="F731">
        <v>340</v>
      </c>
      <c r="G731">
        <v>-39.158878405660197</v>
      </c>
      <c r="H731">
        <f>(Table2[[#This Row],[1Y Return vs Nifty]]-AVERAGE(Table2[1Y Return vs Nifty]))/_xlfn.STDEV.P(Table2[1Y Return vs Nifty])</f>
        <v>-1.0884266064587562</v>
      </c>
      <c r="I731">
        <v>-12.2968519977504</v>
      </c>
      <c r="J731">
        <f>(Table2[[#This Row],[1M Return vs Nifty]]-AVERAGE(Table2[1M Return vs Nifty]))/_xlfn.STDEV.P(Table2[1M Return vs Nifty])</f>
        <v>-1.242997147954584</v>
      </c>
      <c r="K731">
        <v>-32.750659181020801</v>
      </c>
      <c r="L731">
        <f>(Table2[[#This Row],[6M Return vs Nifty]]-AVERAGE(Table2[6M Return vs Nifty]))/_xlfn.STDEV.P(Table2[6M Return vs Nifty])</f>
        <v>-1.3031445113967073</v>
      </c>
      <c r="M731">
        <v>-1.8612681915043101</v>
      </c>
      <c r="N731">
        <f>(Table2[[#This Row],[1W Return vs Nifty]]-AVERAGE(Table2[1W Return vs Nifty]))/_xlfn.STDEV.P(Table2[1W Return vs Nifty])</f>
        <v>-0.62692829780915971</v>
      </c>
      <c r="O731">
        <v>364.89</v>
      </c>
      <c r="P731">
        <v>386.21439176570402</v>
      </c>
      <c r="Q731">
        <v>407.31396353249499</v>
      </c>
      <c r="R731">
        <v>17.6793216703662</v>
      </c>
      <c r="S731" s="1">
        <f>(Table2[[#This Row],[Close Price]]-Table2[[#This Row],[20D EMA]])/Table2[[#This Row],[20D EMA]]</f>
        <v>-6.8212337964866088E-2</v>
      </c>
      <c r="T731" s="1">
        <f>(Table2[[#This Row],[Close Price]]-Table2[[#This Row],[50D EMA]])/Table2[[#This Row],[50D EMA]]</f>
        <v>-0.11965994212287114</v>
      </c>
      <c r="U731" s="1">
        <f>(Table2[[#This Row],[Close Price]]-Table2[[#This Row],[200D EMA]])/Table2[[#This Row],[200D EMA]]</f>
        <v>-0.16526308832799141</v>
      </c>
      <c r="V731">
        <v>0.47422551101413501</v>
      </c>
      <c r="W731">
        <v>337.05</v>
      </c>
      <c r="X731">
        <v>348.2</v>
      </c>
      <c r="Y731">
        <v>337.05</v>
      </c>
      <c r="Z731">
        <v>348.2</v>
      </c>
      <c r="AA731">
        <v>337.05</v>
      </c>
      <c r="AB731">
        <v>367</v>
      </c>
      <c r="AC731" s="1">
        <f>(Table2[[#This Row],[Close Price]]/Table2[[#This Row],[Day Low]])-1</f>
        <v>8.7524106215695063E-3</v>
      </c>
      <c r="AD731" s="1">
        <f>(Table2[[#This Row],[Day High]]/Table2[[#This Row],[Close Price]])-1</f>
        <v>2.4117647058823577E-2</v>
      </c>
      <c r="AE731" s="1">
        <f>(Table2[[#This Row],[Close Price]]/Table2[[#This Row],[Current Week Low]])-1</f>
        <v>8.7524106215695063E-3</v>
      </c>
      <c r="AF731" s="1">
        <f>(Table2[[#This Row],[Current Week High]]/Table2[[#This Row],[Close Price]])-1</f>
        <v>2.4117647058823577E-2</v>
      </c>
      <c r="AG731" s="1">
        <f>(Table2[[#This Row],[Close Price]]/Table2[[#This Row],[Current Month Low]])-1</f>
        <v>8.7524106215695063E-3</v>
      </c>
      <c r="AH731" s="1">
        <f>(Table2[[#This Row],[Current Month High]]/Table2[[#This Row],[Close Price]])-1</f>
        <v>7.9411764705882293E-2</v>
      </c>
      <c r="AI731">
        <v>43.529411764705799</v>
      </c>
      <c r="AJ731">
        <v>0.87524106215694997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-0.14000000000000001</v>
      </c>
      <c r="AM731" t="s">
        <v>3181</v>
      </c>
      <c r="AN731">
        <v>-5.86</v>
      </c>
      <c r="AO731" t="s">
        <v>3181</v>
      </c>
      <c r="AP731">
        <v>-9.0124156957179999E-2</v>
      </c>
      <c r="AQ731">
        <f>(Table2[[#This Row],[Sharpe Ratio]]-AVERAGE(Table2[Sharpe Ratio]))/_xlfn.STDEV.P(Table2[Sharpe Ratio])</f>
        <v>-1.7425817899463418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682</v>
      </c>
      <c r="AT731">
        <f>_xlfn.RANK.AVG(Table2[[#This Row],[6M Return vs Nifty Z-Score]],Table2[6M Return vs Nifty Z-Score])</f>
        <v>712</v>
      </c>
      <c r="AU731">
        <f>_xlfn.RANK.AVG(Table2[[#This Row],[Sharpe Ratio Z-Score]],Table2[Sharpe Ratio Z-Score])</f>
        <v>703</v>
      </c>
      <c r="AV731">
        <f>(Table2[[#This Row],[Rank 1Y]]+Table2[[#This Row],[Rank 6M]]+Table2[[#This Row],[Rank Sharpe]])/3</f>
        <v>699</v>
      </c>
    </row>
    <row r="732" spans="1:48" x14ac:dyDescent="0.3">
      <c r="A732" t="s">
        <v>2343</v>
      </c>
      <c r="B732" t="s">
        <v>2344</v>
      </c>
      <c r="C732" t="s">
        <v>3140</v>
      </c>
      <c r="D732" t="s">
        <v>1256</v>
      </c>
      <c r="E732">
        <v>2211.6096790799902</v>
      </c>
      <c r="F732">
        <v>264.39999999999998</v>
      </c>
      <c r="G732">
        <v>-64.449385033285793</v>
      </c>
      <c r="H732">
        <f>(Table2[[#This Row],[1Y Return vs Nifty]]-AVERAGE(Table2[1Y Return vs Nifty]))/_xlfn.STDEV.P(Table2[1Y Return vs Nifty])</f>
        <v>-1.5713240061981049</v>
      </c>
      <c r="I732">
        <v>-7.5105176296752196</v>
      </c>
      <c r="J732">
        <f>(Table2[[#This Row],[1M Return vs Nifty]]-AVERAGE(Table2[1M Return vs Nifty]))/_xlfn.STDEV.P(Table2[1M Return vs Nifty])</f>
        <v>-0.71355230923101909</v>
      </c>
      <c r="K732">
        <v>-28.266458686416399</v>
      </c>
      <c r="L732">
        <f>(Table2[[#This Row],[6M Return vs Nifty]]-AVERAGE(Table2[6M Return vs Nifty]))/_xlfn.STDEV.P(Table2[6M Return vs Nifty])</f>
        <v>-1.1521906110953699</v>
      </c>
      <c r="M732">
        <v>-5.8603302610163199</v>
      </c>
      <c r="N732">
        <f>(Table2[[#This Row],[1W Return vs Nifty]]-AVERAGE(Table2[1W Return vs Nifty]))/_xlfn.STDEV.P(Table2[1W Return vs Nifty])</f>
        <v>-1.4423505450118199</v>
      </c>
      <c r="O732">
        <v>295.29000000000002</v>
      </c>
      <c r="P732">
        <v>313.97828652009201</v>
      </c>
      <c r="Q732">
        <v>367.41296819729598</v>
      </c>
      <c r="R732">
        <v>23.1020800594574</v>
      </c>
      <c r="S732" s="1">
        <f>(Table2[[#This Row],[Close Price]]-Table2[[#This Row],[20D EMA]])/Table2[[#This Row],[20D EMA]]</f>
        <v>-0.10460902841274693</v>
      </c>
      <c r="T732" s="1">
        <f>(Table2[[#This Row],[Close Price]]-Table2[[#This Row],[50D EMA]])/Table2[[#This Row],[50D EMA]]</f>
        <v>-0.15790355145122251</v>
      </c>
      <c r="U732" s="1">
        <f>(Table2[[#This Row],[Close Price]]-Table2[[#This Row],[200D EMA]])/Table2[[#This Row],[200D EMA]]</f>
        <v>-0.28037379492271863</v>
      </c>
      <c r="V732">
        <v>0.40559694981607403</v>
      </c>
      <c r="W732">
        <v>259.95</v>
      </c>
      <c r="X732">
        <v>280.5</v>
      </c>
      <c r="Y732">
        <v>259.95</v>
      </c>
      <c r="Z732">
        <v>285.89999999999998</v>
      </c>
      <c r="AA732">
        <v>259.95</v>
      </c>
      <c r="AB732">
        <v>309.95</v>
      </c>
      <c r="AC732" s="1">
        <f>(Table2[[#This Row],[Close Price]]/Table2[[#This Row],[Day Low]])-1</f>
        <v>1.7118676668590016E-2</v>
      </c>
      <c r="AD732" s="1">
        <f>(Table2[[#This Row],[Day High]]/Table2[[#This Row],[Close Price]])-1</f>
        <v>6.0892586989410136E-2</v>
      </c>
      <c r="AE732" s="1">
        <f>(Table2[[#This Row],[Close Price]]/Table2[[#This Row],[Current Week Low]])-1</f>
        <v>1.7118676668590016E-2</v>
      </c>
      <c r="AF732" s="1">
        <f>(Table2[[#This Row],[Current Week High]]/Table2[[#This Row],[Close Price]])-1</f>
        <v>8.1316187594553613E-2</v>
      </c>
      <c r="AG732" s="1">
        <f>(Table2[[#This Row],[Close Price]]/Table2[[#This Row],[Current Month Low]])-1</f>
        <v>1.7118676668590016E-2</v>
      </c>
      <c r="AH732" s="1">
        <f>(Table2[[#This Row],[Current Month High]]/Table2[[#This Row],[Close Price]])-1</f>
        <v>0.17227685325264752</v>
      </c>
      <c r="AI732">
        <v>100.086955222952</v>
      </c>
      <c r="AJ732">
        <v>1.711867666859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-0.22</v>
      </c>
      <c r="AM732" t="s">
        <v>3181</v>
      </c>
      <c r="AN732">
        <v>-8.4</v>
      </c>
      <c r="AO732" t="s">
        <v>3181</v>
      </c>
      <c r="AP732">
        <v>-5.2769149602541997E-2</v>
      </c>
      <c r="AQ732">
        <f>(Table2[[#This Row],[Sharpe Ratio]]-AVERAGE(Table2[Sharpe Ratio]))/_xlfn.STDEV.P(Table2[Sharpe Ratio])</f>
        <v>-1.301983175247845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731</v>
      </c>
      <c r="AT732">
        <f>_xlfn.RANK.AVG(Table2[[#This Row],[6M Return vs Nifty Z-Score]],Table2[6M Return vs Nifty Z-Score])</f>
        <v>695</v>
      </c>
      <c r="AU732">
        <f>_xlfn.RANK.AVG(Table2[[#This Row],[Sharpe Ratio Z-Score]],Table2[Sharpe Ratio Z-Score])</f>
        <v>671</v>
      </c>
      <c r="AV732">
        <f>(Table2[[#This Row],[Rank 1Y]]+Table2[[#This Row],[Rank 6M]]+Table2[[#This Row],[Rank Sharpe]])/3</f>
        <v>699</v>
      </c>
    </row>
    <row r="733" spans="1:48" x14ac:dyDescent="0.3">
      <c r="A733" t="s">
        <v>1779</v>
      </c>
      <c r="B733" t="s">
        <v>1780</v>
      </c>
      <c r="C733" t="s">
        <v>3141</v>
      </c>
      <c r="D733" t="s">
        <v>502</v>
      </c>
      <c r="E733">
        <v>4384.1626927999996</v>
      </c>
      <c r="F733">
        <v>88</v>
      </c>
      <c r="G733">
        <v>-46.685098222382798</v>
      </c>
      <c r="H733">
        <f>(Table2[[#This Row],[1Y Return vs Nifty]]-AVERAGE(Table2[1Y Return vs Nifty]))/_xlfn.STDEV.P(Table2[1Y Return vs Nifty])</f>
        <v>-1.2321323863735067</v>
      </c>
      <c r="I733">
        <v>-12.5004458006651</v>
      </c>
      <c r="J733">
        <f>(Table2[[#This Row],[1M Return vs Nifty]]-AVERAGE(Table2[1M Return vs Nifty]))/_xlfn.STDEV.P(Table2[1M Return vs Nifty])</f>
        <v>-1.2655178662872313</v>
      </c>
      <c r="K733">
        <v>-22.769506088812999</v>
      </c>
      <c r="L733">
        <f>(Table2[[#This Row],[6M Return vs Nifty]]-AVERAGE(Table2[6M Return vs Nifty]))/_xlfn.STDEV.P(Table2[6M Return vs Nifty])</f>
        <v>-0.96714392654630954</v>
      </c>
      <c r="M733">
        <v>-0.723352353053343</v>
      </c>
      <c r="N733">
        <f>(Table2[[#This Row],[1W Return vs Nifty]]-AVERAGE(Table2[1W Return vs Nifty]))/_xlfn.STDEV.P(Table2[1W Return vs Nifty])</f>
        <v>-0.39490341947802338</v>
      </c>
      <c r="O733">
        <v>94.54</v>
      </c>
      <c r="P733">
        <v>100.16332414975599</v>
      </c>
      <c r="Q733">
        <v>106.017372079328</v>
      </c>
      <c r="R733">
        <v>21.322658871800801</v>
      </c>
      <c r="S733" s="1">
        <f>(Table2[[#This Row],[Close Price]]-Table2[[#This Row],[20D EMA]])/Table2[[#This Row],[20D EMA]]</f>
        <v>-6.917706790776397E-2</v>
      </c>
      <c r="T733" s="1">
        <f>(Table2[[#This Row],[Close Price]]-Table2[[#This Row],[50D EMA]])/Table2[[#This Row],[50D EMA]]</f>
        <v>-0.1214349089649859</v>
      </c>
      <c r="U733" s="1">
        <f>(Table2[[#This Row],[Close Price]]-Table2[[#This Row],[200D EMA]])/Table2[[#This Row],[200D EMA]]</f>
        <v>-0.16994735604129496</v>
      </c>
      <c r="V733">
        <v>0.484035430460523</v>
      </c>
      <c r="W733">
        <v>87.15</v>
      </c>
      <c r="X733">
        <v>90.27</v>
      </c>
      <c r="Y733">
        <v>87.15</v>
      </c>
      <c r="Z733">
        <v>91.13</v>
      </c>
      <c r="AA733">
        <v>87.15</v>
      </c>
      <c r="AB733">
        <v>93.5</v>
      </c>
      <c r="AC733" s="1">
        <f>(Table2[[#This Row],[Close Price]]/Table2[[#This Row],[Day Low]])-1</f>
        <v>9.7532989099253786E-3</v>
      </c>
      <c r="AD733" s="1">
        <f>(Table2[[#This Row],[Day High]]/Table2[[#This Row],[Close Price]])-1</f>
        <v>2.5795454545454399E-2</v>
      </c>
      <c r="AE733" s="1">
        <f>(Table2[[#This Row],[Close Price]]/Table2[[#This Row],[Current Week Low]])-1</f>
        <v>9.7532989099253786E-3</v>
      </c>
      <c r="AF733" s="1">
        <f>(Table2[[#This Row],[Current Week High]]/Table2[[#This Row],[Close Price]])-1</f>
        <v>3.5568181818181666E-2</v>
      </c>
      <c r="AG733" s="1">
        <f>(Table2[[#This Row],[Close Price]]/Table2[[#This Row],[Current Month Low]])-1</f>
        <v>9.7532989099253786E-3</v>
      </c>
      <c r="AH733" s="1">
        <f>(Table2[[#This Row],[Current Month High]]/Table2[[#This Row],[Close Price]])-1</f>
        <v>6.25E-2</v>
      </c>
      <c r="AI733">
        <v>51.931818181818102</v>
      </c>
      <c r="AJ733">
        <v>0.97532989099253697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-0.21</v>
      </c>
      <c r="AM733" t="s">
        <v>3181</v>
      </c>
      <c r="AN733">
        <v>-6.45</v>
      </c>
      <c r="AO733" t="s">
        <v>3181</v>
      </c>
      <c r="AP733">
        <v>-0.11263774552898601</v>
      </c>
      <c r="AQ733">
        <f>(Table2[[#This Row],[Sharpe Ratio]]-AVERAGE(Table2[Sharpe Ratio]))/_xlfn.STDEV.P(Table2[Sharpe Ratio])</f>
        <v>-2.0081273389662386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707</v>
      </c>
      <c r="AT733">
        <f>_xlfn.RANK.AVG(Table2[[#This Row],[6M Return vs Nifty Z-Score]],Table2[6M Return vs Nifty Z-Score])</f>
        <v>666</v>
      </c>
      <c r="AU733">
        <f>_xlfn.RANK.AVG(Table2[[#This Row],[Sharpe Ratio Z-Score]],Table2[Sharpe Ratio Z-Score])</f>
        <v>725</v>
      </c>
      <c r="AV733">
        <f>(Table2[[#This Row],[Rank 1Y]]+Table2[[#This Row],[Rank 6M]]+Table2[[#This Row],[Rank Sharpe]])/3</f>
        <v>699.33333333333337</v>
      </c>
    </row>
    <row r="734" spans="1:48" x14ac:dyDescent="0.3">
      <c r="A734" t="s">
        <v>925</v>
      </c>
      <c r="B734" t="s">
        <v>926</v>
      </c>
      <c r="C734" t="s">
        <v>3143</v>
      </c>
      <c r="D734" t="s">
        <v>477</v>
      </c>
      <c r="E734">
        <v>16141.16960625</v>
      </c>
      <c r="F734">
        <v>445.25</v>
      </c>
      <c r="G734">
        <v>-36.462810389499602</v>
      </c>
      <c r="H734">
        <f>(Table2[[#This Row],[1Y Return vs Nifty]]-AVERAGE(Table2[1Y Return vs Nifty]))/_xlfn.STDEV.P(Table2[1Y Return vs Nifty])</f>
        <v>-1.036947834060332</v>
      </c>
      <c r="I734">
        <v>-12.855166409622999</v>
      </c>
      <c r="J734">
        <f>(Table2[[#This Row],[1M Return vs Nifty]]-AVERAGE(Table2[1M Return vs Nifty]))/_xlfn.STDEV.P(Table2[1M Return vs Nifty])</f>
        <v>-1.3047556171753216</v>
      </c>
      <c r="K734">
        <v>-41.729894746000397</v>
      </c>
      <c r="L734">
        <f>(Table2[[#This Row],[6M Return vs Nifty]]-AVERAGE(Table2[6M Return vs Nifty]))/_xlfn.STDEV.P(Table2[6M Return vs Nifty])</f>
        <v>-1.6054170417817992</v>
      </c>
      <c r="M734">
        <v>-11.0817341465086</v>
      </c>
      <c r="N734">
        <f>(Table2[[#This Row],[1W Return vs Nifty]]-AVERAGE(Table2[1W Return vs Nifty]))/_xlfn.STDEV.P(Table2[1W Return vs Nifty])</f>
        <v>-2.5070124121831787</v>
      </c>
      <c r="O734">
        <v>502.61</v>
      </c>
      <c r="P734">
        <v>542.42977653234402</v>
      </c>
      <c r="Q734">
        <v>605.534660064072</v>
      </c>
      <c r="R734">
        <v>25.661692107317201</v>
      </c>
      <c r="S734" s="1">
        <f>(Table2[[#This Row],[Close Price]]-Table2[[#This Row],[20D EMA]])/Table2[[#This Row],[20D EMA]]</f>
        <v>-0.11412427130379423</v>
      </c>
      <c r="T734" s="1">
        <f>(Table2[[#This Row],[Close Price]]-Table2[[#This Row],[50D EMA]])/Table2[[#This Row],[50D EMA]]</f>
        <v>-0.17915641938685012</v>
      </c>
      <c r="U734" s="1">
        <f>(Table2[[#This Row],[Close Price]]-Table2[[#This Row],[200D EMA]])/Table2[[#This Row],[200D EMA]]</f>
        <v>-0.26469939812712318</v>
      </c>
      <c r="V734">
        <v>1.6625069177468601</v>
      </c>
      <c r="W734">
        <v>440</v>
      </c>
      <c r="X734">
        <v>449.15</v>
      </c>
      <c r="Y734">
        <v>427</v>
      </c>
      <c r="Z734">
        <v>458</v>
      </c>
      <c r="AA734">
        <v>427</v>
      </c>
      <c r="AB734">
        <v>529.5</v>
      </c>
      <c r="AC734" s="1">
        <f>(Table2[[#This Row],[Close Price]]/Table2[[#This Row],[Day Low]])-1</f>
        <v>1.193181818181821E-2</v>
      </c>
      <c r="AD734" s="1">
        <f>(Table2[[#This Row],[Day High]]/Table2[[#This Row],[Close Price]])-1</f>
        <v>8.7591240875912746E-3</v>
      </c>
      <c r="AE734" s="1">
        <f>(Table2[[#This Row],[Close Price]]/Table2[[#This Row],[Current Week Low]])-1</f>
        <v>4.2740046838407597E-2</v>
      </c>
      <c r="AF734" s="1">
        <f>(Table2[[#This Row],[Current Week High]]/Table2[[#This Row],[Close Price]])-1</f>
        <v>2.8635597978663663E-2</v>
      </c>
      <c r="AG734" s="1">
        <f>(Table2[[#This Row],[Close Price]]/Table2[[#This Row],[Current Month Low]])-1</f>
        <v>4.2740046838407597E-2</v>
      </c>
      <c r="AH734" s="1">
        <f>(Table2[[#This Row],[Current Month High]]/Table2[[#This Row],[Close Price]])-1</f>
        <v>0.1892195395845031</v>
      </c>
      <c r="AI734">
        <v>72.768107804604099</v>
      </c>
      <c r="AJ734">
        <v>4.2740046838407597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-0.21</v>
      </c>
      <c r="AM734" t="s">
        <v>3181</v>
      </c>
      <c r="AN734">
        <v>-8.8699999999999992</v>
      </c>
      <c r="AO734" t="s">
        <v>3181</v>
      </c>
      <c r="AP734">
        <v>-0.12842349153864199</v>
      </c>
      <c r="AQ734">
        <f>(Table2[[#This Row],[Sharpe Ratio]]-AVERAGE(Table2[Sharpe Ratio]))/_xlfn.STDEV.P(Table2[Sharpe Ratio])</f>
        <v>-2.1943186508245458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670</v>
      </c>
      <c r="AT734">
        <f>_xlfn.RANK.AVG(Table2[[#This Row],[6M Return vs Nifty Z-Score]],Table2[6M Return vs Nifty Z-Score])</f>
        <v>731</v>
      </c>
      <c r="AU734">
        <f>_xlfn.RANK.AVG(Table2[[#This Row],[Sharpe Ratio Z-Score]],Table2[Sharpe Ratio Z-Score])</f>
        <v>730</v>
      </c>
      <c r="AV734">
        <f>(Table2[[#This Row],[Rank 1Y]]+Table2[[#This Row],[Rank 6M]]+Table2[[#This Row],[Rank Sharpe]])/3</f>
        <v>710.33333333333337</v>
      </c>
    </row>
    <row r="735" spans="1:48" x14ac:dyDescent="0.3">
      <c r="A735" t="s">
        <v>1420</v>
      </c>
      <c r="B735" t="s">
        <v>1421</v>
      </c>
      <c r="C735" t="s">
        <v>3140</v>
      </c>
      <c r="D735" t="s">
        <v>91</v>
      </c>
      <c r="E735">
        <v>7288.4920879149904</v>
      </c>
      <c r="F735">
        <v>246.85</v>
      </c>
      <c r="G735">
        <v>-66.753401633272901</v>
      </c>
      <c r="H735">
        <f>(Table2[[#This Row],[1Y Return vs Nifty]]-AVERAGE(Table2[1Y Return vs Nifty]))/_xlfn.STDEV.P(Table2[1Y Return vs Nifty])</f>
        <v>-1.6153169416292494</v>
      </c>
      <c r="I735">
        <v>-9.2354396242665295</v>
      </c>
      <c r="J735">
        <f>(Table2[[#This Row],[1M Return vs Nifty]]-AVERAGE(Table2[1M Return vs Nifty]))/_xlfn.STDEV.P(Table2[1M Return vs Nifty])</f>
        <v>-0.90435616391541052</v>
      </c>
      <c r="K735">
        <v>-25.174950228951101</v>
      </c>
      <c r="L735">
        <f>(Table2[[#This Row],[6M Return vs Nifty]]-AVERAGE(Table2[6M Return vs Nifty]))/_xlfn.STDEV.P(Table2[6M Return vs Nifty])</f>
        <v>-1.0481196044509338</v>
      </c>
      <c r="M735">
        <v>1.16475648762869</v>
      </c>
      <c r="N735">
        <f>(Table2[[#This Row],[1W Return vs Nifty]]-AVERAGE(Table2[1W Return vs Nifty]))/_xlfn.STDEV.P(Table2[1W Return vs Nifty])</f>
        <v>-9.9116571421052051E-3</v>
      </c>
      <c r="O735">
        <v>260.27</v>
      </c>
      <c r="P735">
        <v>272.034646571564</v>
      </c>
      <c r="Q735">
        <v>314.219556989414</v>
      </c>
      <c r="R735">
        <v>35.130541706997299</v>
      </c>
      <c r="S735" s="1">
        <f>(Table2[[#This Row],[Close Price]]-Table2[[#This Row],[20D EMA]])/Table2[[#This Row],[20D EMA]]</f>
        <v>-5.156183962807849E-2</v>
      </c>
      <c r="T735" s="1">
        <f>(Table2[[#This Row],[Close Price]]-Table2[[#This Row],[50D EMA]])/Table2[[#This Row],[50D EMA]]</f>
        <v>-9.2578819973722318E-2</v>
      </c>
      <c r="U735" s="1">
        <f>(Table2[[#This Row],[Close Price]]-Table2[[#This Row],[200D EMA]])/Table2[[#This Row],[200D EMA]]</f>
        <v>-0.2144028132268154</v>
      </c>
      <c r="V735">
        <v>0.57197628742135298</v>
      </c>
      <c r="W735">
        <v>245</v>
      </c>
      <c r="X735">
        <v>256.3</v>
      </c>
      <c r="Y735">
        <v>245</v>
      </c>
      <c r="Z735">
        <v>258.85000000000002</v>
      </c>
      <c r="AA735">
        <v>245</v>
      </c>
      <c r="AB735">
        <v>267.85000000000002</v>
      </c>
      <c r="AC735" s="1">
        <f>(Table2[[#This Row],[Close Price]]/Table2[[#This Row],[Day Low]])-1</f>
        <v>7.5510204081632448E-3</v>
      </c>
      <c r="AD735" s="1">
        <f>(Table2[[#This Row],[Day High]]/Table2[[#This Row],[Close Price]])-1</f>
        <v>3.8282357707109638E-2</v>
      </c>
      <c r="AE735" s="1">
        <f>(Table2[[#This Row],[Close Price]]/Table2[[#This Row],[Current Week Low]])-1</f>
        <v>7.5510204081632448E-3</v>
      </c>
      <c r="AF735" s="1">
        <f>(Table2[[#This Row],[Current Week High]]/Table2[[#This Row],[Close Price]])-1</f>
        <v>4.8612517723313875E-2</v>
      </c>
      <c r="AG735" s="1">
        <f>(Table2[[#This Row],[Close Price]]/Table2[[#This Row],[Current Month Low]])-1</f>
        <v>7.5510204081632448E-3</v>
      </c>
      <c r="AH735" s="1">
        <f>(Table2[[#This Row],[Current Month High]]/Table2[[#This Row],[Close Price]])-1</f>
        <v>8.507190601579917E-2</v>
      </c>
      <c r="AI735">
        <v>80.352440753493994</v>
      </c>
      <c r="AJ735">
        <v>4.8640611724723701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-0.09</v>
      </c>
      <c r="AM735" t="s">
        <v>3181</v>
      </c>
      <c r="AN735">
        <v>3.57</v>
      </c>
      <c r="AO735" t="s">
        <v>3180</v>
      </c>
      <c r="AP735">
        <v>-0.12585867477338</v>
      </c>
      <c r="AQ735">
        <f>(Table2[[#This Row],[Sharpe Ratio]]-AVERAGE(Table2[Sharpe Ratio]))/_xlfn.STDEV.P(Table2[Sharpe Ratio])</f>
        <v>-2.1640668909198695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732</v>
      </c>
      <c r="AT735">
        <f>_xlfn.RANK.AVG(Table2[[#This Row],[6M Return vs Nifty Z-Score]],Table2[6M Return vs Nifty Z-Score])</f>
        <v>679</v>
      </c>
      <c r="AU735">
        <f>_xlfn.RANK.AVG(Table2[[#This Row],[Sharpe Ratio Z-Score]],Table2[Sharpe Ratio Z-Score])</f>
        <v>729</v>
      </c>
      <c r="AV735">
        <f>(Table2[[#This Row],[Rank 1Y]]+Table2[[#This Row],[Rank 6M]]+Table2[[#This Row],[Rank Sharpe]])/3</f>
        <v>713.33333333333337</v>
      </c>
    </row>
    <row r="736" spans="1:48" x14ac:dyDescent="0.3">
      <c r="A736" t="s">
        <v>1741</v>
      </c>
      <c r="B736" t="s">
        <v>1742</v>
      </c>
      <c r="C736" t="s">
        <v>3140</v>
      </c>
      <c r="D736" t="s">
        <v>423</v>
      </c>
      <c r="E736">
        <v>4584.6930417200001</v>
      </c>
      <c r="F736">
        <v>276.39999999999998</v>
      </c>
      <c r="G736">
        <v>-56.883355505137303</v>
      </c>
      <c r="H736">
        <f>(Table2[[#This Row],[1Y Return vs Nifty]]-AVERAGE(Table2[1Y Return vs Nifty]))/_xlfn.STDEV.P(Table2[1Y Return vs Nifty])</f>
        <v>-1.4268580989195578</v>
      </c>
      <c r="I736">
        <v>-1.5724657347540201</v>
      </c>
      <c r="J736">
        <f>(Table2[[#This Row],[1M Return vs Nifty]]-AVERAGE(Table2[1M Return vs Nifty]))/_xlfn.STDEV.P(Table2[1M Return vs Nifty])</f>
        <v>-5.670916245708859E-2</v>
      </c>
      <c r="K736">
        <v>-33.808156449061102</v>
      </c>
      <c r="L736">
        <f>(Table2[[#This Row],[6M Return vs Nifty]]-AVERAGE(Table2[6M Return vs Nifty]))/_xlfn.STDEV.P(Table2[6M Return vs Nifty])</f>
        <v>-1.3387435746769445</v>
      </c>
      <c r="M736">
        <v>1.8046674198281201</v>
      </c>
      <c r="N736">
        <f>(Table2[[#This Row],[1W Return vs Nifty]]-AVERAGE(Table2[1W Return vs Nifty]))/_xlfn.STDEV.P(Table2[1W Return vs Nifty])</f>
        <v>0.12056834073581753</v>
      </c>
      <c r="O736">
        <v>288.56</v>
      </c>
      <c r="P736">
        <v>297.58155170867798</v>
      </c>
      <c r="Q736">
        <v>336.43885194104502</v>
      </c>
      <c r="R736">
        <v>34.483148891512599</v>
      </c>
      <c r="S736" s="1">
        <f>(Table2[[#This Row],[Close Price]]-Table2[[#This Row],[20D EMA]])/Table2[[#This Row],[20D EMA]]</f>
        <v>-4.214028278347666E-2</v>
      </c>
      <c r="T736" s="1">
        <f>(Table2[[#This Row],[Close Price]]-Table2[[#This Row],[50D EMA]])/Table2[[#This Row],[50D EMA]]</f>
        <v>-7.1178981314722112E-2</v>
      </c>
      <c r="U736" s="1">
        <f>(Table2[[#This Row],[Close Price]]-Table2[[#This Row],[200D EMA]])/Table2[[#This Row],[200D EMA]]</f>
        <v>-0.1784539793625434</v>
      </c>
      <c r="V736">
        <v>0.31306585556724598</v>
      </c>
      <c r="W736">
        <v>275.60000000000002</v>
      </c>
      <c r="X736">
        <v>286.25</v>
      </c>
      <c r="Y736">
        <v>275.60000000000002</v>
      </c>
      <c r="Z736">
        <v>291.25</v>
      </c>
      <c r="AA736">
        <v>275.60000000000002</v>
      </c>
      <c r="AB736">
        <v>298.60000000000002</v>
      </c>
      <c r="AC736" s="1">
        <f>(Table2[[#This Row],[Close Price]]/Table2[[#This Row],[Day Low]])-1</f>
        <v>2.9027576197386828E-3</v>
      </c>
      <c r="AD736" s="1">
        <f>(Table2[[#This Row],[Day High]]/Table2[[#This Row],[Close Price]])-1</f>
        <v>3.5636758321273554E-2</v>
      </c>
      <c r="AE736" s="1">
        <f>(Table2[[#This Row],[Close Price]]/Table2[[#This Row],[Current Week Low]])-1</f>
        <v>2.9027576197386828E-3</v>
      </c>
      <c r="AF736" s="1">
        <f>(Table2[[#This Row],[Current Week High]]/Table2[[#This Row],[Close Price]])-1</f>
        <v>5.3726483357453114E-2</v>
      </c>
      <c r="AG736" s="1">
        <f>(Table2[[#This Row],[Close Price]]/Table2[[#This Row],[Current Month Low]])-1</f>
        <v>2.9027576197386828E-3</v>
      </c>
      <c r="AH736" s="1">
        <f>(Table2[[#This Row],[Current Month High]]/Table2[[#This Row],[Close Price]])-1</f>
        <v>8.0318379160636999E-2</v>
      </c>
      <c r="AI736">
        <v>96.237337192474698</v>
      </c>
      <c r="AJ736">
        <v>5.2351037502379603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-0.1</v>
      </c>
      <c r="AM736" t="s">
        <v>3181</v>
      </c>
      <c r="AN736">
        <v>0.44</v>
      </c>
      <c r="AO736" t="s">
        <v>3180</v>
      </c>
      <c r="AP736">
        <v>-9.6550486149042006E-2</v>
      </c>
      <c r="AQ736">
        <f>(Table2[[#This Row],[Sharpe Ratio]]-AVERAGE(Table2[Sharpe Ratio]))/_xlfn.STDEV.P(Table2[Sharpe Ratio])</f>
        <v>-1.8183797067463596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727</v>
      </c>
      <c r="AT736">
        <f>_xlfn.RANK.AVG(Table2[[#This Row],[6M Return vs Nifty Z-Score]],Table2[6M Return vs Nifty Z-Score])</f>
        <v>718</v>
      </c>
      <c r="AU736">
        <f>_xlfn.RANK.AVG(Table2[[#This Row],[Sharpe Ratio Z-Score]],Table2[Sharpe Ratio Z-Score])</f>
        <v>707</v>
      </c>
      <c r="AV736">
        <f>(Table2[[#This Row],[Rank 1Y]]+Table2[[#This Row],[Rank 6M]]+Table2[[#This Row],[Rank Sharpe]])/3</f>
        <v>717.33333333333337</v>
      </c>
    </row>
    <row r="737" spans="1:48" x14ac:dyDescent="0.3">
      <c r="A737" t="s">
        <v>2516</v>
      </c>
      <c r="B737" t="s">
        <v>2517</v>
      </c>
      <c r="C737" t="s">
        <v>3129</v>
      </c>
      <c r="D737" t="s">
        <v>54</v>
      </c>
      <c r="E737">
        <v>1912.5210487049901</v>
      </c>
      <c r="F737">
        <v>190.01</v>
      </c>
      <c r="G737">
        <v>-90.078357510428106</v>
      </c>
      <c r="H737">
        <f>(Table2[[#This Row],[1Y Return vs Nifty]]-AVERAGE(Table2[1Y Return vs Nifty]))/_xlfn.STDEV.P(Table2[1Y Return vs Nifty])</f>
        <v>-2.0606840791072214</v>
      </c>
      <c r="I737">
        <v>-10.4387629515806</v>
      </c>
      <c r="J737">
        <f>(Table2[[#This Row],[1M Return vs Nifty]]-AVERAGE(Table2[1M Return vs Nifty]))/_xlfn.STDEV.P(Table2[1M Return vs Nifty])</f>
        <v>-1.0374628956998655</v>
      </c>
      <c r="K737">
        <v>-67.383077428466805</v>
      </c>
      <c r="L737">
        <f>(Table2[[#This Row],[6M Return vs Nifty]]-AVERAGE(Table2[6M Return vs Nifty]))/_xlfn.STDEV.P(Table2[6M Return vs Nifty])</f>
        <v>-2.4689930539874396</v>
      </c>
      <c r="M737">
        <v>-8.6298788732582707</v>
      </c>
      <c r="N737">
        <f>(Table2[[#This Row],[1W Return vs Nifty]]-AVERAGE(Table2[1W Return vs Nifty]))/_xlfn.STDEV.P(Table2[1W Return vs Nifty])</f>
        <v>-2.0070708503925556</v>
      </c>
      <c r="O737">
        <v>211.86</v>
      </c>
      <c r="P737">
        <v>246.45750390372299</v>
      </c>
      <c r="Q737">
        <v>375.72534888704399</v>
      </c>
      <c r="R737">
        <v>28.2332417696012</v>
      </c>
      <c r="S737" s="1">
        <f>(Table2[[#This Row],[Close Price]]-Table2[[#This Row],[20D EMA]])/Table2[[#This Row],[20D EMA]]</f>
        <v>-0.10313414519022006</v>
      </c>
      <c r="T737" s="1">
        <f>(Table2[[#This Row],[Close Price]]-Table2[[#This Row],[50D EMA]])/Table2[[#This Row],[50D EMA]]</f>
        <v>-0.22903544428403305</v>
      </c>
      <c r="U737" s="1">
        <f>(Table2[[#This Row],[Close Price]]-Table2[[#This Row],[200D EMA]])/Table2[[#This Row],[200D EMA]]</f>
        <v>-0.49428485311720727</v>
      </c>
      <c r="V737">
        <v>0.62588086306830804</v>
      </c>
      <c r="W737">
        <v>189.5</v>
      </c>
      <c r="X737">
        <v>197.9</v>
      </c>
      <c r="Y737">
        <v>189.5</v>
      </c>
      <c r="Z737">
        <v>202.05</v>
      </c>
      <c r="AA737">
        <v>189.5</v>
      </c>
      <c r="AB737">
        <v>233</v>
      </c>
      <c r="AC737" s="1">
        <f>(Table2[[#This Row],[Close Price]]/Table2[[#This Row],[Day Low]])-1</f>
        <v>2.6912928759894594E-3</v>
      </c>
      <c r="AD737" s="1">
        <f>(Table2[[#This Row],[Day High]]/Table2[[#This Row],[Close Price]])-1</f>
        <v>4.1524130308931095E-2</v>
      </c>
      <c r="AE737" s="1">
        <f>(Table2[[#This Row],[Close Price]]/Table2[[#This Row],[Current Week Low]])-1</f>
        <v>2.6912928759894594E-3</v>
      </c>
      <c r="AF737" s="1">
        <f>(Table2[[#This Row],[Current Week High]]/Table2[[#This Row],[Close Price]])-1</f>
        <v>6.3365086048102759E-2</v>
      </c>
      <c r="AG737" s="1">
        <f>(Table2[[#This Row],[Close Price]]/Table2[[#This Row],[Current Month Low]])-1</f>
        <v>2.6912928759894594E-3</v>
      </c>
      <c r="AH737" s="1">
        <f>(Table2[[#This Row],[Current Month High]]/Table2[[#This Row],[Close Price]])-1</f>
        <v>0.22625124993421397</v>
      </c>
      <c r="AI737">
        <v>255.165517604336</v>
      </c>
      <c r="AJ737">
        <v>2.7081081081081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-0.39</v>
      </c>
      <c r="AM737" t="s">
        <v>3181</v>
      </c>
      <c r="AN737">
        <v>-0.25</v>
      </c>
      <c r="AO737" t="s">
        <v>3181</v>
      </c>
      <c r="AP737">
        <v>-0.101626007691938</v>
      </c>
      <c r="AQ737">
        <f>(Table2[[#This Row],[Sharpe Ratio]]-AVERAGE(Table2[Sharpe Ratio]))/_xlfn.STDEV.P(Table2[Sharpe Ratio])</f>
        <v>-1.8782449810171382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737</v>
      </c>
      <c r="AT737">
        <f>_xlfn.RANK.AVG(Table2[[#This Row],[6M Return vs Nifty Z-Score]],Table2[6M Return vs Nifty Z-Score])</f>
        <v>737</v>
      </c>
      <c r="AU737">
        <f>_xlfn.RANK.AVG(Table2[[#This Row],[Sharpe Ratio Z-Score]],Table2[Sharpe Ratio Z-Score])</f>
        <v>712</v>
      </c>
      <c r="AV737">
        <f>(Table2[[#This Row],[Rank 1Y]]+Table2[[#This Row],[Rank 6M]]+Table2[[#This Row],[Rank Sharpe]])/3</f>
        <v>728.66666666666663</v>
      </c>
    </row>
    <row r="738" spans="1:48" x14ac:dyDescent="0.3">
      <c r="A738" t="s">
        <v>1699</v>
      </c>
      <c r="B738" t="s">
        <v>1700</v>
      </c>
      <c r="C738" t="s">
        <v>3139</v>
      </c>
      <c r="D738" t="s">
        <v>472</v>
      </c>
      <c r="E738">
        <v>5017.8145704150002</v>
      </c>
      <c r="F738">
        <v>453.85</v>
      </c>
      <c r="G738">
        <v>-59.419647588887898</v>
      </c>
      <c r="H738">
        <f>(Table2[[#This Row],[1Y Return vs Nifty]]-AVERAGE(Table2[1Y Return vs Nifty]))/_xlfn.STDEV.P(Table2[1Y Return vs Nifty])</f>
        <v>-1.4752861067193226</v>
      </c>
      <c r="I738">
        <v>-13.9767683911181</v>
      </c>
      <c r="J738">
        <f>(Table2[[#This Row],[1M Return vs Nifty]]-AVERAGE(Table2[1M Return vs Nifty]))/_xlfn.STDEV.P(Table2[1M Return vs Nifty])</f>
        <v>-1.4288226660980885</v>
      </c>
      <c r="K738">
        <v>-37.5522088920576</v>
      </c>
      <c r="L738">
        <f>(Table2[[#This Row],[6M Return vs Nifty]]-AVERAGE(Table2[6M Return vs Nifty]))/_xlfn.STDEV.P(Table2[6M Return vs Nifty])</f>
        <v>-1.4647814982450635</v>
      </c>
      <c r="M738">
        <v>-3.1581640843270602</v>
      </c>
      <c r="N738">
        <f>(Table2[[#This Row],[1W Return vs Nifty]]-AVERAGE(Table2[1W Return vs Nifty]))/_xlfn.STDEV.P(Table2[1W Return vs Nifty])</f>
        <v>-0.89136974556155035</v>
      </c>
      <c r="O738">
        <v>490.74</v>
      </c>
      <c r="P738">
        <v>529.48012047923896</v>
      </c>
      <c r="Q738">
        <v>596.94059572956405</v>
      </c>
      <c r="R738">
        <v>22.4950892273764</v>
      </c>
      <c r="S738" s="1">
        <f>(Table2[[#This Row],[Close Price]]-Table2[[#This Row],[20D EMA]])/Table2[[#This Row],[20D EMA]]</f>
        <v>-7.517218893915309E-2</v>
      </c>
      <c r="T738" s="1">
        <f>(Table2[[#This Row],[Close Price]]-Table2[[#This Row],[50D EMA]])/Table2[[#This Row],[50D EMA]]</f>
        <v>-0.14283845144324811</v>
      </c>
      <c r="U738" s="1">
        <f>(Table2[[#This Row],[Close Price]]-Table2[[#This Row],[200D EMA]])/Table2[[#This Row],[200D EMA]]</f>
        <v>-0.23970659183378659</v>
      </c>
      <c r="V738">
        <v>1.65208279022245</v>
      </c>
      <c r="W738">
        <v>450.95</v>
      </c>
      <c r="X738">
        <v>458</v>
      </c>
      <c r="Y738">
        <v>450</v>
      </c>
      <c r="Z738">
        <v>475</v>
      </c>
      <c r="AA738">
        <v>450</v>
      </c>
      <c r="AB738">
        <v>506.6</v>
      </c>
      <c r="AC738" s="1">
        <f>(Table2[[#This Row],[Close Price]]/Table2[[#This Row],[Day Low]])-1</f>
        <v>6.4308681672027301E-3</v>
      </c>
      <c r="AD738" s="1">
        <f>(Table2[[#This Row],[Day High]]/Table2[[#This Row],[Close Price]])-1</f>
        <v>9.1439903051668825E-3</v>
      </c>
      <c r="AE738" s="1">
        <f>(Table2[[#This Row],[Close Price]]/Table2[[#This Row],[Current Week Low]])-1</f>
        <v>8.5555555555556495E-3</v>
      </c>
      <c r="AF738" s="1">
        <f>(Table2[[#This Row],[Current Week High]]/Table2[[#This Row],[Close Price]])-1</f>
        <v>4.6601299988983103E-2</v>
      </c>
      <c r="AG738" s="1">
        <f>(Table2[[#This Row],[Close Price]]/Table2[[#This Row],[Current Month Low]])-1</f>
        <v>8.5555555555556495E-3</v>
      </c>
      <c r="AH738" s="1">
        <f>(Table2[[#This Row],[Current Month High]]/Table2[[#This Row],[Close Price]])-1</f>
        <v>0.11622782857772385</v>
      </c>
      <c r="AI738">
        <v>70.981601850831694</v>
      </c>
      <c r="AJ738">
        <v>0.85555555555556495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-0.17</v>
      </c>
      <c r="AM738" t="s">
        <v>3181</v>
      </c>
      <c r="AN738">
        <v>-9.4700000000000006</v>
      </c>
      <c r="AO738" t="s">
        <v>3181</v>
      </c>
      <c r="AP738">
        <v>-0.14093093310405</v>
      </c>
      <c r="AQ738">
        <f>(Table2[[#This Row],[Sharpe Ratio]]-AVERAGE(Table2[Sharpe Ratio]))/_xlfn.STDEV.P(Table2[Sharpe Ratio])</f>
        <v>-2.3418426862188779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728</v>
      </c>
      <c r="AT738">
        <f>_xlfn.RANK.AVG(Table2[[#This Row],[6M Return vs Nifty Z-Score]],Table2[6M Return vs Nifty Z-Score])</f>
        <v>727</v>
      </c>
      <c r="AU738">
        <f>_xlfn.RANK.AVG(Table2[[#This Row],[Sharpe Ratio Z-Score]],Table2[Sharpe Ratio Z-Score])</f>
        <v>735</v>
      </c>
      <c r="AV738">
        <f>(Table2[[#This Row],[Rank 1Y]]+Table2[[#This Row],[Rank 6M]]+Table2[[#This Row],[Rank Sharpe]])/3</f>
        <v>730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C9BC-7C35-40E6-BF75-4F25C3A87CFF}">
  <dimension ref="A1:Q1475"/>
  <sheetViews>
    <sheetView workbookViewId="0">
      <selection sqref="A1:Q1475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3126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3127</v>
      </c>
      <c r="D2" t="s">
        <v>18</v>
      </c>
      <c r="E2">
        <v>1724362.61652765</v>
      </c>
      <c r="F2">
        <v>1274.25</v>
      </c>
      <c r="G2">
        <v>-12.971783739814899</v>
      </c>
      <c r="H2">
        <v>-3.2987117433641999</v>
      </c>
      <c r="I2">
        <v>-17.446767760268099</v>
      </c>
      <c r="J2">
        <v>-0.34455946470522197</v>
      </c>
      <c r="K2">
        <v>1381.50358905336</v>
      </c>
      <c r="L2">
        <v>1409.94601077117</v>
      </c>
      <c r="M2">
        <v>26.036714507950599</v>
      </c>
      <c r="N2">
        <v>0.84739435474181402</v>
      </c>
      <c r="O2">
        <v>26.254659603688399</v>
      </c>
      <c r="P2">
        <v>10.243543712419401</v>
      </c>
      <c r="Q2">
        <v>-3.3921832976843001E-2</v>
      </c>
    </row>
    <row r="3" spans="1:17" x14ac:dyDescent="0.3">
      <c r="A3" t="s">
        <v>19</v>
      </c>
      <c r="B3" t="s">
        <v>20</v>
      </c>
      <c r="C3" t="s">
        <v>3128</v>
      </c>
      <c r="D3" t="s">
        <v>21</v>
      </c>
      <c r="E3">
        <v>1518656.05480532</v>
      </c>
      <c r="F3">
        <v>4197.3999999999996</v>
      </c>
      <c r="G3">
        <v>2.7041224601107299</v>
      </c>
      <c r="H3">
        <v>5.5443465531212697</v>
      </c>
      <c r="I3">
        <v>-1.9669196043846899</v>
      </c>
      <c r="J3">
        <v>7.4463023072518402</v>
      </c>
      <c r="K3">
        <v>4176.5014353420902</v>
      </c>
      <c r="L3">
        <v>4058.87926832529</v>
      </c>
      <c r="M3">
        <v>69.293790660300502</v>
      </c>
      <c r="N3">
        <v>0.93875534414211603</v>
      </c>
      <c r="O3">
        <v>9.4070138657264195</v>
      </c>
      <c r="P3">
        <v>26.1617072437631</v>
      </c>
      <c r="Q3">
        <v>-9.4294879867889998E-3</v>
      </c>
    </row>
    <row r="4" spans="1:17" x14ac:dyDescent="0.3">
      <c r="A4" t="s">
        <v>22</v>
      </c>
      <c r="B4" t="s">
        <v>23</v>
      </c>
      <c r="C4" t="s">
        <v>3129</v>
      </c>
      <c r="D4" t="s">
        <v>24</v>
      </c>
      <c r="E4">
        <v>1312975.4841970799</v>
      </c>
      <c r="F4">
        <v>1718.2</v>
      </c>
      <c r="G4">
        <v>-7.7722948990766803</v>
      </c>
      <c r="H4">
        <v>11.028678210517601</v>
      </c>
      <c r="I4">
        <v>9.7796319554884992</v>
      </c>
      <c r="J4">
        <v>4.7756167906675397</v>
      </c>
      <c r="K4">
        <v>1704.3114602241601</v>
      </c>
      <c r="L4">
        <v>1625.83617510519</v>
      </c>
      <c r="M4">
        <v>42.175571662502101</v>
      </c>
      <c r="N4">
        <v>0.70279253578102097</v>
      </c>
      <c r="O4">
        <v>4.4115935281108003</v>
      </c>
      <c r="P4">
        <v>26.0093139232151</v>
      </c>
      <c r="Q4">
        <v>-4.5394176509681E-2</v>
      </c>
    </row>
    <row r="5" spans="1:17" x14ac:dyDescent="0.3">
      <c r="A5" t="s">
        <v>25</v>
      </c>
      <c r="B5" t="s">
        <v>26</v>
      </c>
      <c r="C5" t="s">
        <v>3130</v>
      </c>
      <c r="D5" t="s">
        <v>27</v>
      </c>
      <c r="E5">
        <v>930163.89139928401</v>
      </c>
      <c r="F5">
        <v>1555.65</v>
      </c>
      <c r="G5">
        <v>43.5285864086703</v>
      </c>
      <c r="H5">
        <v>-3.2510774200894801</v>
      </c>
      <c r="I5">
        <v>12.683393305935001</v>
      </c>
      <c r="J5">
        <v>0.29091851491746101</v>
      </c>
      <c r="K5">
        <v>1618.76940615687</v>
      </c>
      <c r="L5">
        <v>1422.65868806511</v>
      </c>
      <c r="M5">
        <v>20.334639610055699</v>
      </c>
      <c r="N5">
        <v>0.79966241568365704</v>
      </c>
      <c r="O5">
        <v>14.357342589914101</v>
      </c>
      <c r="P5">
        <v>66.736334405144703</v>
      </c>
      <c r="Q5">
        <v>0.14659352518348701</v>
      </c>
    </row>
    <row r="6" spans="1:17" x14ac:dyDescent="0.3">
      <c r="A6" t="s">
        <v>28</v>
      </c>
      <c r="B6" t="s">
        <v>29</v>
      </c>
      <c r="C6" t="s">
        <v>3129</v>
      </c>
      <c r="D6" t="s">
        <v>24</v>
      </c>
      <c r="E6">
        <v>896429.35739967995</v>
      </c>
      <c r="F6">
        <v>1270.5999999999999</v>
      </c>
      <c r="G6">
        <v>12.514168375361299</v>
      </c>
      <c r="H6">
        <v>8.4429127451213297</v>
      </c>
      <c r="I6">
        <v>4.3524156282019799</v>
      </c>
      <c r="J6">
        <v>1.00899417519587</v>
      </c>
      <c r="K6">
        <v>1261.02732262325</v>
      </c>
      <c r="L6">
        <v>1170.52588101485</v>
      </c>
      <c r="M6">
        <v>46.130838600725397</v>
      </c>
      <c r="N6">
        <v>0.96720668799484599</v>
      </c>
      <c r="O6">
        <v>7.2209979537226401</v>
      </c>
      <c r="P6">
        <v>38.901339163705899</v>
      </c>
      <c r="Q6">
        <v>9.0194080952314001E-2</v>
      </c>
    </row>
    <row r="7" spans="1:17" x14ac:dyDescent="0.3">
      <c r="A7" t="s">
        <v>30</v>
      </c>
      <c r="B7" t="s">
        <v>31</v>
      </c>
      <c r="C7" t="s">
        <v>3128</v>
      </c>
      <c r="D7" t="s">
        <v>21</v>
      </c>
      <c r="E7">
        <v>774042.39289088</v>
      </c>
      <c r="F7">
        <v>1868.8</v>
      </c>
      <c r="G7">
        <v>12.301410138622</v>
      </c>
      <c r="H7">
        <v>0.19106903370684999</v>
      </c>
      <c r="I7">
        <v>22.997234342299102</v>
      </c>
      <c r="J7">
        <v>7.1008347660563</v>
      </c>
      <c r="K7">
        <v>1853.44584570028</v>
      </c>
      <c r="L7">
        <v>1715.2997557502999</v>
      </c>
      <c r="M7">
        <v>62.060664864158099</v>
      </c>
      <c r="N7">
        <v>0.89935646979225703</v>
      </c>
      <c r="O7">
        <v>6.56303510273972</v>
      </c>
      <c r="P7">
        <v>37.578680016196103</v>
      </c>
      <c r="Q7">
        <v>-3.6041268088597998E-2</v>
      </c>
    </row>
    <row r="8" spans="1:17" x14ac:dyDescent="0.3">
      <c r="A8" t="s">
        <v>32</v>
      </c>
      <c r="B8" t="s">
        <v>33</v>
      </c>
      <c r="C8" t="s">
        <v>3129</v>
      </c>
      <c r="D8" t="s">
        <v>34</v>
      </c>
      <c r="E8">
        <v>737798.33821077901</v>
      </c>
      <c r="F8">
        <v>826.7</v>
      </c>
      <c r="G8">
        <v>19.896761812890698</v>
      </c>
      <c r="H8">
        <v>10.113741459722</v>
      </c>
      <c r="I8">
        <v>-6.0762730516388901</v>
      </c>
      <c r="J8">
        <v>3.3106712361968702</v>
      </c>
      <c r="K8">
        <v>815.07471202231898</v>
      </c>
      <c r="L8">
        <v>779.21693103935297</v>
      </c>
      <c r="M8">
        <v>47.395687868250398</v>
      </c>
      <c r="N8">
        <v>1.14143736533869</v>
      </c>
      <c r="O8">
        <v>10.318132333373599</v>
      </c>
      <c r="P8">
        <v>48.914707736647699</v>
      </c>
      <c r="Q8">
        <v>6.5960870716661998E-2</v>
      </c>
    </row>
    <row r="9" spans="1:17" x14ac:dyDescent="0.3">
      <c r="A9" t="s">
        <v>35</v>
      </c>
      <c r="B9" t="s">
        <v>36</v>
      </c>
      <c r="C9" t="s">
        <v>3131</v>
      </c>
      <c r="D9" t="s">
        <v>37</v>
      </c>
      <c r="E9">
        <v>591520.80234418495</v>
      </c>
      <c r="F9">
        <v>472.85</v>
      </c>
      <c r="G9">
        <v>-14.4731410616949</v>
      </c>
      <c r="H9">
        <v>1.5272716079367401</v>
      </c>
      <c r="I9">
        <v>1.20460893803425</v>
      </c>
      <c r="J9">
        <v>-0.26710206368732498</v>
      </c>
      <c r="K9">
        <v>490.128986115175</v>
      </c>
      <c r="L9">
        <v>467.79632751358798</v>
      </c>
      <c r="M9">
        <v>27.2217910592409</v>
      </c>
      <c r="N9">
        <v>0.61845555546623099</v>
      </c>
      <c r="O9">
        <v>11.7690599555884</v>
      </c>
      <c r="P9">
        <v>18.404907975460102</v>
      </c>
      <c r="Q9">
        <v>0.11133684727842801</v>
      </c>
    </row>
    <row r="10" spans="1:17" x14ac:dyDescent="0.3">
      <c r="A10" t="s">
        <v>38</v>
      </c>
      <c r="B10" t="s">
        <v>39</v>
      </c>
      <c r="C10" t="s">
        <v>3129</v>
      </c>
      <c r="D10" t="s">
        <v>40</v>
      </c>
      <c r="E10">
        <v>582627.16322761495</v>
      </c>
      <c r="F10">
        <v>921.15</v>
      </c>
      <c r="G10">
        <v>29.223359730628999</v>
      </c>
      <c r="H10">
        <v>-3.85806492955858E-2</v>
      </c>
      <c r="I10">
        <v>-4.9867480697945901</v>
      </c>
      <c r="J10">
        <v>0.83159150294943796</v>
      </c>
      <c r="K10">
        <v>966.83027495991405</v>
      </c>
      <c r="L10">
        <v>961.03969447430404</v>
      </c>
      <c r="M10">
        <v>44.683472387286699</v>
      </c>
      <c r="N10">
        <v>0.67497077648584403</v>
      </c>
      <c r="O10">
        <v>32.6602616294848</v>
      </c>
      <c r="P10">
        <v>53.974091099038802</v>
      </c>
      <c r="Q10">
        <v>-3.4708557167695997E-2</v>
      </c>
    </row>
    <row r="11" spans="1:17" x14ac:dyDescent="0.3">
      <c r="A11" t="s">
        <v>41</v>
      </c>
      <c r="B11" t="s">
        <v>42</v>
      </c>
      <c r="C11" t="s">
        <v>3131</v>
      </c>
      <c r="D11" t="s">
        <v>43</v>
      </c>
      <c r="E11">
        <v>578351.88914129999</v>
      </c>
      <c r="F11">
        <v>2461.5</v>
      </c>
      <c r="G11">
        <v>-22.3390293950062</v>
      </c>
      <c r="H11">
        <v>-6.0967146881961298</v>
      </c>
      <c r="I11">
        <v>-4.0172999042281496</v>
      </c>
      <c r="J11">
        <v>0.150735484125637</v>
      </c>
      <c r="K11">
        <v>2672.8049759976302</v>
      </c>
      <c r="L11">
        <v>2612.1015150326498</v>
      </c>
      <c r="M11">
        <v>26.282985322443501</v>
      </c>
      <c r="N11">
        <v>0.74462333692418103</v>
      </c>
      <c r="O11">
        <v>23.298801543774101</v>
      </c>
      <c r="P11">
        <v>13.3261204852558</v>
      </c>
      <c r="Q11">
        <v>-5.2305629490494998E-2</v>
      </c>
    </row>
    <row r="12" spans="1:17" x14ac:dyDescent="0.3">
      <c r="A12" t="s">
        <v>44</v>
      </c>
      <c r="B12" t="s">
        <v>45</v>
      </c>
      <c r="C12" t="s">
        <v>3128</v>
      </c>
      <c r="D12" t="s">
        <v>21</v>
      </c>
      <c r="E12">
        <v>506818.16553896503</v>
      </c>
      <c r="F12">
        <v>1872.85</v>
      </c>
      <c r="G12">
        <v>26.296337593120299</v>
      </c>
      <c r="H12">
        <v>5.4859770688802501</v>
      </c>
      <c r="I12">
        <v>34.360430747133599</v>
      </c>
      <c r="J12">
        <v>6.7165896680478401</v>
      </c>
      <c r="K12">
        <v>1790.9107600631401</v>
      </c>
      <c r="L12">
        <v>1610.6670637203199</v>
      </c>
      <c r="M12">
        <v>66.908885187346996</v>
      </c>
      <c r="N12">
        <v>0.818346256603808</v>
      </c>
      <c r="O12">
        <v>1.0732306377980001</v>
      </c>
      <c r="P12">
        <v>51.647773279352201</v>
      </c>
      <c r="Q12">
        <v>6.3375592560807006E-2</v>
      </c>
    </row>
    <row r="13" spans="1:17" x14ac:dyDescent="0.3">
      <c r="A13" t="s">
        <v>46</v>
      </c>
      <c r="B13" t="s">
        <v>47</v>
      </c>
      <c r="C13" t="s">
        <v>3132</v>
      </c>
      <c r="D13" t="s">
        <v>48</v>
      </c>
      <c r="E13">
        <v>493857.54060072498</v>
      </c>
      <c r="F13">
        <v>3591.35</v>
      </c>
      <c r="G13">
        <v>-4.6469432171195004</v>
      </c>
      <c r="H13">
        <v>7.8702997958455096</v>
      </c>
      <c r="I13">
        <v>0.74255550525849201</v>
      </c>
      <c r="J13">
        <v>3.2004257577313702</v>
      </c>
      <c r="K13">
        <v>3576.0307857909402</v>
      </c>
      <c r="L13">
        <v>3492.3587094883901</v>
      </c>
      <c r="M13">
        <v>52.989800039191501</v>
      </c>
      <c r="N13">
        <v>0.91966197593439103</v>
      </c>
      <c r="O13">
        <v>9.1483703899647892</v>
      </c>
      <c r="P13">
        <v>18.485343362860998</v>
      </c>
      <c r="Q13">
        <v>0.102345972237432</v>
      </c>
    </row>
    <row r="14" spans="1:17" x14ac:dyDescent="0.3">
      <c r="A14" t="s">
        <v>49</v>
      </c>
      <c r="B14" t="s">
        <v>50</v>
      </c>
      <c r="C14" t="s">
        <v>3133</v>
      </c>
      <c r="D14" t="s">
        <v>51</v>
      </c>
      <c r="E14">
        <v>432084.23807244998</v>
      </c>
      <c r="F14">
        <v>1800.85</v>
      </c>
      <c r="G14">
        <v>30.217884105949</v>
      </c>
      <c r="H14">
        <v>-1.11595789993601</v>
      </c>
      <c r="I14">
        <v>9.7952246187687404</v>
      </c>
      <c r="J14">
        <v>0.75580444002893199</v>
      </c>
      <c r="K14">
        <v>1834.5588306786699</v>
      </c>
      <c r="L14">
        <v>1641.72218603593</v>
      </c>
      <c r="M14">
        <v>38.501632054698099</v>
      </c>
      <c r="N14">
        <v>1.0955584567968</v>
      </c>
      <c r="O14">
        <v>8.8569286725712804</v>
      </c>
      <c r="P14">
        <v>53.787361229718101</v>
      </c>
      <c r="Q14">
        <v>0.141017982889447</v>
      </c>
    </row>
    <row r="15" spans="1:17" x14ac:dyDescent="0.3">
      <c r="A15" t="s">
        <v>52</v>
      </c>
      <c r="B15" t="s">
        <v>53</v>
      </c>
      <c r="C15" t="s">
        <v>3129</v>
      </c>
      <c r="D15" t="s">
        <v>54</v>
      </c>
      <c r="E15">
        <v>410682.18038540002</v>
      </c>
      <c r="F15">
        <v>6638.2</v>
      </c>
      <c r="G15">
        <v>-33.2980547546019</v>
      </c>
      <c r="H15">
        <v>-2.8096989645953601</v>
      </c>
      <c r="I15">
        <v>-9.4883120643594392</v>
      </c>
      <c r="J15">
        <v>0.46753100242645701</v>
      </c>
      <c r="K15">
        <v>7046.57648083814</v>
      </c>
      <c r="L15">
        <v>7039.8062488150599</v>
      </c>
      <c r="M15">
        <v>28.0487986082268</v>
      </c>
      <c r="N15">
        <v>0.62702221512949796</v>
      </c>
      <c r="O15">
        <v>17.953662137326301</v>
      </c>
      <c r="P15">
        <v>7.2788390057855601</v>
      </c>
      <c r="Q15">
        <v>-7.0998676712537998E-2</v>
      </c>
    </row>
    <row r="16" spans="1:17" x14ac:dyDescent="0.3">
      <c r="A16" t="s">
        <v>55</v>
      </c>
      <c r="B16" t="s">
        <v>56</v>
      </c>
      <c r="C16" t="s">
        <v>3134</v>
      </c>
      <c r="D16" t="s">
        <v>57</v>
      </c>
      <c r="E16">
        <v>368764.21307602001</v>
      </c>
      <c r="F16">
        <v>380.3</v>
      </c>
      <c r="G16">
        <v>33.191159063984699</v>
      </c>
      <c r="H16">
        <v>-3.1753215061722901</v>
      </c>
      <c r="I16">
        <v>8.9027056969772603E-2</v>
      </c>
      <c r="J16">
        <v>-0.63498593152620197</v>
      </c>
      <c r="K16">
        <v>409.15574430605102</v>
      </c>
      <c r="L16">
        <v>370.83355689966697</v>
      </c>
      <c r="M16">
        <v>22.7758805414487</v>
      </c>
      <c r="N16">
        <v>0.69442955827944697</v>
      </c>
      <c r="O16">
        <v>17.920063108072501</v>
      </c>
      <c r="P16">
        <v>56.502057613168702</v>
      </c>
      <c r="Q16">
        <v>0.17306502913402799</v>
      </c>
    </row>
    <row r="17" spans="1:17" x14ac:dyDescent="0.3">
      <c r="A17" t="s">
        <v>58</v>
      </c>
      <c r="B17" t="s">
        <v>59</v>
      </c>
      <c r="C17" t="s">
        <v>3129</v>
      </c>
      <c r="D17" t="s">
        <v>24</v>
      </c>
      <c r="E17">
        <v>358341.72574536002</v>
      </c>
      <c r="F17">
        <v>1158.1500000000001</v>
      </c>
      <c r="G17">
        <v>-8.6241220104251397</v>
      </c>
      <c r="H17">
        <v>4.4961931334444101</v>
      </c>
      <c r="I17">
        <v>-5.9793576720511101</v>
      </c>
      <c r="J17">
        <v>4.18980560357633</v>
      </c>
      <c r="K17">
        <v>1180.2090223134801</v>
      </c>
      <c r="L17">
        <v>1150.4814155813899</v>
      </c>
      <c r="M17">
        <v>45.338089145842602</v>
      </c>
      <c r="N17">
        <v>0.94386867356635396</v>
      </c>
      <c r="O17">
        <v>15.671545136640299</v>
      </c>
      <c r="P17">
        <v>18.136379864334099</v>
      </c>
      <c r="Q17">
        <v>6.0783376273507002E-2</v>
      </c>
    </row>
    <row r="18" spans="1:17" x14ac:dyDescent="0.3">
      <c r="A18" t="s">
        <v>60</v>
      </c>
      <c r="B18" t="s">
        <v>61</v>
      </c>
      <c r="C18" t="s">
        <v>3135</v>
      </c>
      <c r="D18" t="s">
        <v>62</v>
      </c>
      <c r="E18">
        <v>350341.93223394</v>
      </c>
      <c r="F18">
        <v>11143.1</v>
      </c>
      <c r="G18">
        <v>-15.4962915502133</v>
      </c>
      <c r="H18">
        <v>-6.4494363859289603</v>
      </c>
      <c r="I18">
        <v>-20.367447256387699</v>
      </c>
      <c r="J18">
        <v>4.7379349298506197</v>
      </c>
      <c r="K18">
        <v>11958.460283488301</v>
      </c>
      <c r="L18">
        <v>11895.588498256</v>
      </c>
      <c r="M18">
        <v>35.130659541621398</v>
      </c>
      <c r="N18">
        <v>1.26299182465864</v>
      </c>
      <c r="O18">
        <v>22.766555087901899</v>
      </c>
      <c r="P18">
        <v>14.433153789672</v>
      </c>
      <c r="Q18">
        <v>1.9282961937437001E-2</v>
      </c>
    </row>
    <row r="19" spans="1:17" x14ac:dyDescent="0.3">
      <c r="A19" t="s">
        <v>63</v>
      </c>
      <c r="B19" t="s">
        <v>64</v>
      </c>
      <c r="C19" t="s">
        <v>3135</v>
      </c>
      <c r="D19" t="s">
        <v>62</v>
      </c>
      <c r="E19">
        <v>347444.86299383501</v>
      </c>
      <c r="F19">
        <v>2898.55</v>
      </c>
      <c r="G19">
        <v>67.594224347442506</v>
      </c>
      <c r="H19">
        <v>-2.4136479525307499</v>
      </c>
      <c r="I19">
        <v>24.412872217404001</v>
      </c>
      <c r="J19">
        <v>3.2713682374795199</v>
      </c>
      <c r="K19">
        <v>2896.6684689163199</v>
      </c>
      <c r="L19">
        <v>2536.8717585528402</v>
      </c>
      <c r="M19">
        <v>50.857314619020698</v>
      </c>
      <c r="N19">
        <v>1.1456775560497801</v>
      </c>
      <c r="O19">
        <v>11.1624777906194</v>
      </c>
      <c r="P19">
        <v>91.570007600541899</v>
      </c>
      <c r="Q19">
        <v>0.17943496342124299</v>
      </c>
    </row>
    <row r="20" spans="1:17" x14ac:dyDescent="0.3">
      <c r="A20" t="s">
        <v>65</v>
      </c>
      <c r="B20" t="s">
        <v>66</v>
      </c>
      <c r="C20" t="s">
        <v>3129</v>
      </c>
      <c r="D20" t="s">
        <v>24</v>
      </c>
      <c r="E20">
        <v>342242.57678100001</v>
      </c>
      <c r="F20">
        <v>1721.4</v>
      </c>
      <c r="G20">
        <v>-22.803982963746201</v>
      </c>
      <c r="H20">
        <v>-3.1556230284379501</v>
      </c>
      <c r="I20">
        <v>-3.4027600519351799</v>
      </c>
      <c r="J20">
        <v>2.3583299246799698</v>
      </c>
      <c r="K20">
        <v>1792.4522708924701</v>
      </c>
      <c r="L20">
        <v>1786.48234042593</v>
      </c>
      <c r="M20">
        <v>31.185228674325199</v>
      </c>
      <c r="N20">
        <v>0.74062569874665296</v>
      </c>
      <c r="O20">
        <v>12.8151504589287</v>
      </c>
      <c r="P20">
        <v>11.5004696052077</v>
      </c>
      <c r="Q20">
        <v>-0.117300069291565</v>
      </c>
    </row>
    <row r="21" spans="1:17" x14ac:dyDescent="0.3">
      <c r="A21" t="s">
        <v>67</v>
      </c>
      <c r="B21" t="s">
        <v>68</v>
      </c>
      <c r="C21" t="s">
        <v>3136</v>
      </c>
      <c r="D21" t="s">
        <v>69</v>
      </c>
      <c r="E21">
        <v>331249.86922300002</v>
      </c>
      <c r="F21">
        <v>2870</v>
      </c>
      <c r="G21">
        <v>7.4660114145628</v>
      </c>
      <c r="H21">
        <v>-3.2550708495978302</v>
      </c>
      <c r="I21">
        <v>-8.6228079794897692</v>
      </c>
      <c r="J21">
        <v>2.0488500176683302</v>
      </c>
      <c r="K21">
        <v>2989.24483909838</v>
      </c>
      <c r="L21">
        <v>2998.3442072226599</v>
      </c>
      <c r="M21">
        <v>41.389670884542603</v>
      </c>
      <c r="N21">
        <v>0.80509655815367298</v>
      </c>
      <c r="O21">
        <v>30.4494773519163</v>
      </c>
      <c r="P21">
        <v>33.986928104575099</v>
      </c>
      <c r="Q21">
        <v>6.0987195673928997E-2</v>
      </c>
    </row>
    <row r="22" spans="1:17" x14ac:dyDescent="0.3">
      <c r="A22" t="s">
        <v>70</v>
      </c>
      <c r="B22" t="s">
        <v>71</v>
      </c>
      <c r="C22" t="s">
        <v>3127</v>
      </c>
      <c r="D22" t="s">
        <v>72</v>
      </c>
      <c r="E22">
        <v>322243.85186169</v>
      </c>
      <c r="F22">
        <v>256.14999999999998</v>
      </c>
      <c r="G22">
        <v>7.8716356388309698</v>
      </c>
      <c r="H22">
        <v>-7.8265330604162502</v>
      </c>
      <c r="I22">
        <v>-12.317154083406701</v>
      </c>
      <c r="J22">
        <v>-1.3271260948622201</v>
      </c>
      <c r="K22">
        <v>281.89816740117499</v>
      </c>
      <c r="L22">
        <v>274.39597970679699</v>
      </c>
      <c r="M22">
        <v>27.162675728143299</v>
      </c>
      <c r="N22">
        <v>0.72345425531186303</v>
      </c>
      <c r="O22">
        <v>34.686707007612704</v>
      </c>
      <c r="P22">
        <v>36.141376561254297</v>
      </c>
      <c r="Q22">
        <v>5.3330531673178E-2</v>
      </c>
    </row>
    <row r="23" spans="1:17" x14ac:dyDescent="0.3">
      <c r="A23" t="s">
        <v>73</v>
      </c>
      <c r="B23" t="s">
        <v>74</v>
      </c>
      <c r="C23" t="s">
        <v>3137</v>
      </c>
      <c r="D23" t="s">
        <v>75</v>
      </c>
      <c r="E23">
        <v>313912.3490244</v>
      </c>
      <c r="F23">
        <v>10892</v>
      </c>
      <c r="G23">
        <v>2.7169122045037901</v>
      </c>
      <c r="H23">
        <v>0.75298703351367502</v>
      </c>
      <c r="I23">
        <v>5.7450165081647704</v>
      </c>
      <c r="J23">
        <v>1.1793834574901301</v>
      </c>
      <c r="K23">
        <v>11244.3122792223</v>
      </c>
      <c r="L23">
        <v>10675.536486439099</v>
      </c>
      <c r="M23">
        <v>36.908569268271798</v>
      </c>
      <c r="N23">
        <v>0.77878409733929899</v>
      </c>
      <c r="O23">
        <v>11.439588688945999</v>
      </c>
      <c r="P23">
        <v>27.465608744243699</v>
      </c>
      <c r="Q23">
        <v>2.7935389953941001E-2</v>
      </c>
    </row>
    <row r="24" spans="1:17" x14ac:dyDescent="0.3">
      <c r="A24" t="s">
        <v>76</v>
      </c>
      <c r="B24" t="s">
        <v>77</v>
      </c>
      <c r="C24" t="s">
        <v>3134</v>
      </c>
      <c r="D24" t="s">
        <v>78</v>
      </c>
      <c r="E24">
        <v>300130.48523912998</v>
      </c>
      <c r="F24">
        <v>322.7</v>
      </c>
      <c r="G24">
        <v>29.898019566332099</v>
      </c>
      <c r="H24">
        <v>4.0572410442911604</v>
      </c>
      <c r="I24">
        <v>-3.0211197477678202</v>
      </c>
      <c r="J24">
        <v>6.4610568821352796</v>
      </c>
      <c r="K24">
        <v>328.30960138087602</v>
      </c>
      <c r="L24">
        <v>307.14941820274697</v>
      </c>
      <c r="M24">
        <v>52.304801836266599</v>
      </c>
      <c r="N24">
        <v>0.88335321332639405</v>
      </c>
      <c r="O24">
        <v>13.495506662534799</v>
      </c>
      <c r="P24">
        <v>56.878949927078203</v>
      </c>
      <c r="Q24">
        <v>0.11340808256248899</v>
      </c>
    </row>
    <row r="25" spans="1:17" x14ac:dyDescent="0.3">
      <c r="A25" t="s">
        <v>79</v>
      </c>
      <c r="B25" t="s">
        <v>80</v>
      </c>
      <c r="C25" t="s">
        <v>3128</v>
      </c>
      <c r="D25" t="s">
        <v>21</v>
      </c>
      <c r="E25">
        <v>298210.37714907498</v>
      </c>
      <c r="F25">
        <v>570.65</v>
      </c>
      <c r="G25">
        <v>26.890085368496401</v>
      </c>
      <c r="H25">
        <v>10.0436767434574</v>
      </c>
      <c r="I25">
        <v>17.974538909585402</v>
      </c>
      <c r="J25">
        <v>6.9889369669186596</v>
      </c>
      <c r="K25">
        <v>542.74041952323296</v>
      </c>
      <c r="L25">
        <v>505.23229847919401</v>
      </c>
      <c r="M25">
        <v>65.840997421189499</v>
      </c>
      <c r="N25">
        <v>0.86800698795725895</v>
      </c>
      <c r="O25">
        <v>2.1992464733199002</v>
      </c>
      <c r="P25">
        <v>50.171052631578902</v>
      </c>
      <c r="Q25">
        <v>-7.9637827540199005E-2</v>
      </c>
    </row>
    <row r="26" spans="1:17" x14ac:dyDescent="0.3">
      <c r="A26" t="s">
        <v>81</v>
      </c>
      <c r="B26" t="s">
        <v>82</v>
      </c>
      <c r="C26" t="s">
        <v>3135</v>
      </c>
      <c r="D26" t="s">
        <v>62</v>
      </c>
      <c r="E26">
        <v>288902.63930390403</v>
      </c>
      <c r="F26">
        <v>784.85</v>
      </c>
      <c r="G26">
        <v>-2.2286853818247399</v>
      </c>
      <c r="H26">
        <v>-9.2227387446908793</v>
      </c>
      <c r="I26">
        <v>-26.5129240454349</v>
      </c>
      <c r="J26">
        <v>-0.86130445194458205</v>
      </c>
      <c r="K26">
        <v>910.95975375300497</v>
      </c>
      <c r="L26">
        <v>923.07929186584295</v>
      </c>
      <c r="M26">
        <v>19.015736861400601</v>
      </c>
      <c r="N26">
        <v>1.14987926463085</v>
      </c>
      <c r="O26">
        <v>50.219787220487902</v>
      </c>
      <c r="P26">
        <v>20.876328353611498</v>
      </c>
      <c r="Q26">
        <v>4.7864726036483E-2</v>
      </c>
    </row>
    <row r="27" spans="1:17" x14ac:dyDescent="0.3">
      <c r="A27" t="s">
        <v>83</v>
      </c>
      <c r="B27" t="s">
        <v>84</v>
      </c>
      <c r="C27" t="s">
        <v>3138</v>
      </c>
      <c r="D27" t="s">
        <v>85</v>
      </c>
      <c r="E27">
        <v>286434.424107</v>
      </c>
      <c r="F27">
        <v>1326</v>
      </c>
      <c r="G27">
        <v>40.931269274515103</v>
      </c>
      <c r="H27">
        <v>-0.61419148140655999</v>
      </c>
      <c r="I27">
        <v>-6.7891221584935098</v>
      </c>
      <c r="J27">
        <v>1.4588072771769101</v>
      </c>
      <c r="K27">
        <v>1399.8664762532001</v>
      </c>
      <c r="L27">
        <v>1338.4347608467399</v>
      </c>
      <c r="M27">
        <v>38.117985881883399</v>
      </c>
      <c r="N27">
        <v>1.0510708875118799</v>
      </c>
      <c r="O27">
        <v>22.2775263951734</v>
      </c>
      <c r="P27">
        <v>68.917197452229303</v>
      </c>
      <c r="Q27">
        <v>6.8153884817403004E-2</v>
      </c>
    </row>
    <row r="28" spans="1:17" x14ac:dyDescent="0.3">
      <c r="A28" t="s">
        <v>86</v>
      </c>
      <c r="B28" t="s">
        <v>87</v>
      </c>
      <c r="C28" t="s">
        <v>3139</v>
      </c>
      <c r="D28" t="s">
        <v>88</v>
      </c>
      <c r="E28">
        <v>283794.67125000001</v>
      </c>
      <c r="F28">
        <v>4243.5</v>
      </c>
      <c r="G28">
        <v>82.320201263084996</v>
      </c>
      <c r="H28">
        <v>2.68485804997737</v>
      </c>
      <c r="I28">
        <v>-8.5182789786068996E-2</v>
      </c>
      <c r="J28">
        <v>7.6988635993954402</v>
      </c>
      <c r="K28">
        <v>4434.0704811093501</v>
      </c>
      <c r="L28">
        <v>4128.9386088915799</v>
      </c>
      <c r="M28">
        <v>41.198708484934699</v>
      </c>
      <c r="N28">
        <v>0.72131910313844905</v>
      </c>
      <c r="O28">
        <v>33.728054671850998</v>
      </c>
      <c r="P28">
        <v>107.958638602337</v>
      </c>
      <c r="Q28">
        <v>0.24136709722681701</v>
      </c>
    </row>
    <row r="29" spans="1:17" x14ac:dyDescent="0.3">
      <c r="A29" t="s">
        <v>89</v>
      </c>
      <c r="B29" t="s">
        <v>90</v>
      </c>
      <c r="C29" t="s">
        <v>3140</v>
      </c>
      <c r="D29" t="s">
        <v>91</v>
      </c>
      <c r="E29">
        <v>283716.99118469999</v>
      </c>
      <c r="F29">
        <v>3198.45</v>
      </c>
      <c r="G29">
        <v>-24.823076666639501</v>
      </c>
      <c r="H29">
        <v>-3.4712932918265902</v>
      </c>
      <c r="I29">
        <v>-9.9859845188014909</v>
      </c>
      <c r="J29">
        <v>1.4512260965800901</v>
      </c>
      <c r="K29">
        <v>3411.87998868357</v>
      </c>
      <c r="L29">
        <v>3440.25024868945</v>
      </c>
      <c r="M29">
        <v>38.951589179108602</v>
      </c>
      <c r="N29">
        <v>1.16024716996234</v>
      </c>
      <c r="O29">
        <v>21.5260516812831</v>
      </c>
      <c r="P29">
        <v>4.6733100976878701</v>
      </c>
      <c r="Q29">
        <v>7.846274594209E-3</v>
      </c>
    </row>
    <row r="30" spans="1:17" x14ac:dyDescent="0.3">
      <c r="A30" t="s">
        <v>92</v>
      </c>
      <c r="B30" t="s">
        <v>93</v>
      </c>
      <c r="C30" t="s">
        <v>3135</v>
      </c>
      <c r="D30" t="s">
        <v>94</v>
      </c>
      <c r="E30">
        <v>270285.06105496001</v>
      </c>
      <c r="F30">
        <v>9678.7000000000007</v>
      </c>
      <c r="G30">
        <v>55.514958196132902</v>
      </c>
      <c r="H30">
        <v>-12.4849426661659</v>
      </c>
      <c r="I30">
        <v>-0.65623105241354995</v>
      </c>
      <c r="J30">
        <v>5.5571207857081903</v>
      </c>
      <c r="K30">
        <v>10574.2642633386</v>
      </c>
      <c r="L30">
        <v>9454.9439700052808</v>
      </c>
      <c r="M30">
        <v>34.304800256381299</v>
      </c>
      <c r="N30">
        <v>0.95557390822967303</v>
      </c>
      <c r="O30">
        <v>31.980534575924398</v>
      </c>
      <c r="P30">
        <v>80.6199380435188</v>
      </c>
      <c r="Q30">
        <v>0.153518752222188</v>
      </c>
    </row>
    <row r="31" spans="1:17" x14ac:dyDescent="0.3">
      <c r="A31" t="s">
        <v>95</v>
      </c>
      <c r="B31" t="s">
        <v>96</v>
      </c>
      <c r="C31" t="s">
        <v>3129</v>
      </c>
      <c r="D31" t="s">
        <v>40</v>
      </c>
      <c r="E31">
        <v>269748.32637617498</v>
      </c>
      <c r="F31">
        <v>1691.75</v>
      </c>
      <c r="G31">
        <v>-16.226524590953399</v>
      </c>
      <c r="H31">
        <v>-4.4527419642423398</v>
      </c>
      <c r="I31">
        <v>-1.25390273525484</v>
      </c>
      <c r="J31">
        <v>1.74804099822725</v>
      </c>
      <c r="K31">
        <v>1774.39594273649</v>
      </c>
      <c r="L31">
        <v>1687.95711242891</v>
      </c>
      <c r="M31">
        <v>31.295213162092299</v>
      </c>
      <c r="N31">
        <v>0.50764732033612403</v>
      </c>
      <c r="O31">
        <v>19.988177922269799</v>
      </c>
      <c r="P31">
        <v>19.217081850533798</v>
      </c>
      <c r="Q31">
        <v>-5.5716693234731003E-2</v>
      </c>
    </row>
    <row r="32" spans="1:17" x14ac:dyDescent="0.3">
      <c r="A32" t="s">
        <v>97</v>
      </c>
      <c r="B32" t="s">
        <v>98</v>
      </c>
      <c r="C32" t="s">
        <v>3127</v>
      </c>
      <c r="D32" t="s">
        <v>99</v>
      </c>
      <c r="E32">
        <v>255167.76637943499</v>
      </c>
      <c r="F32">
        <v>414.05</v>
      </c>
      <c r="G32">
        <v>2.4700679701216202</v>
      </c>
      <c r="H32">
        <v>-10.4401196865581</v>
      </c>
      <c r="I32">
        <v>-15.0349238389247</v>
      </c>
      <c r="J32">
        <v>-4.1076793522310397E-2</v>
      </c>
      <c r="K32">
        <v>472.11686801925202</v>
      </c>
      <c r="L32">
        <v>455.41261992104501</v>
      </c>
      <c r="M32">
        <v>15.1729210904456</v>
      </c>
      <c r="N32">
        <v>0.95606089403043704</v>
      </c>
      <c r="O32">
        <v>31.2764158918005</v>
      </c>
      <c r="P32">
        <v>26.138613861386101</v>
      </c>
      <c r="Q32">
        <v>0.12891240764058801</v>
      </c>
    </row>
    <row r="33" spans="1:17" x14ac:dyDescent="0.3">
      <c r="A33" t="s">
        <v>100</v>
      </c>
      <c r="B33" t="s">
        <v>101</v>
      </c>
      <c r="C33" t="s">
        <v>3141</v>
      </c>
      <c r="D33" t="s">
        <v>102</v>
      </c>
      <c r="E33">
        <v>245781.87978359999</v>
      </c>
      <c r="F33">
        <v>3777</v>
      </c>
      <c r="G33">
        <v>-22.9947971562448</v>
      </c>
      <c r="H33">
        <v>-3.3386063094842999</v>
      </c>
      <c r="I33">
        <v>-27.819862755513402</v>
      </c>
      <c r="J33">
        <v>0.18223681785385901</v>
      </c>
      <c r="K33">
        <v>4390.76885862774</v>
      </c>
      <c r="L33">
        <v>4504.1889493124299</v>
      </c>
      <c r="M33">
        <v>19.6398493222942</v>
      </c>
      <c r="N33">
        <v>0.61962134647540401</v>
      </c>
      <c r="O33">
        <v>45.217103521313199</v>
      </c>
      <c r="P33">
        <v>3.6413028565156398</v>
      </c>
      <c r="Q33">
        <v>-8.4034688871997998E-2</v>
      </c>
    </row>
    <row r="34" spans="1:17" x14ac:dyDescent="0.3">
      <c r="A34" t="s">
        <v>103</v>
      </c>
      <c r="B34" t="s">
        <v>104</v>
      </c>
      <c r="C34" t="s">
        <v>3139</v>
      </c>
      <c r="D34" t="s">
        <v>105</v>
      </c>
      <c r="E34">
        <v>242142.356772225</v>
      </c>
      <c r="F34">
        <v>6799.45</v>
      </c>
      <c r="G34">
        <v>76.202227905943104</v>
      </c>
      <c r="H34">
        <v>-5.1038315493795601</v>
      </c>
      <c r="I34">
        <v>-5.5802547659908104</v>
      </c>
      <c r="J34">
        <v>3.1110169329727899</v>
      </c>
      <c r="K34">
        <v>7099.7178993070702</v>
      </c>
      <c r="L34">
        <v>6369.7911601794503</v>
      </c>
      <c r="M34">
        <v>32.923683082610403</v>
      </c>
      <c r="N34">
        <v>0.70832306044124504</v>
      </c>
      <c r="O34">
        <v>19.567023803395799</v>
      </c>
      <c r="P34">
        <v>100.086809387184</v>
      </c>
      <c r="Q34">
        <v>0.15301756107949499</v>
      </c>
    </row>
    <row r="35" spans="1:17" x14ac:dyDescent="0.3">
      <c r="A35" t="s">
        <v>106</v>
      </c>
      <c r="B35" t="s">
        <v>107</v>
      </c>
      <c r="C35" t="s">
        <v>3134</v>
      </c>
      <c r="D35" t="s">
        <v>108</v>
      </c>
      <c r="E35">
        <v>241430.31013437</v>
      </c>
      <c r="F35">
        <v>1524.15</v>
      </c>
      <c r="G35">
        <v>38.439397257165602</v>
      </c>
      <c r="H35">
        <v>-9.1002921281378999</v>
      </c>
      <c r="I35">
        <v>-19.425480583757999</v>
      </c>
      <c r="J35">
        <v>-1.34583773097975</v>
      </c>
      <c r="K35">
        <v>1740.1589995335301</v>
      </c>
      <c r="L35">
        <v>1726.09469415018</v>
      </c>
      <c r="M35">
        <v>28.802931015000201</v>
      </c>
      <c r="N35">
        <v>0.46826067264238402</v>
      </c>
      <c r="O35">
        <v>42.643440606239501</v>
      </c>
      <c r="P35">
        <v>67.489010989010893</v>
      </c>
      <c r="Q35">
        <v>3.1229245312777001E-2</v>
      </c>
    </row>
    <row r="36" spans="1:17" x14ac:dyDescent="0.3">
      <c r="A36" t="s">
        <v>109</v>
      </c>
      <c r="B36" t="s">
        <v>110</v>
      </c>
      <c r="C36" t="s">
        <v>3140</v>
      </c>
      <c r="D36" t="s">
        <v>111</v>
      </c>
      <c r="E36">
        <v>237264.41817424499</v>
      </c>
      <c r="F36">
        <v>2474.85</v>
      </c>
      <c r="G36">
        <v>-42.437419355069203</v>
      </c>
      <c r="H36">
        <v>-11.9319896323472</v>
      </c>
      <c r="I36">
        <v>-22.334752646633099</v>
      </c>
      <c r="J36">
        <v>-10.9295065993379</v>
      </c>
      <c r="K36">
        <v>3002.5474628096599</v>
      </c>
      <c r="L36">
        <v>3032.3834841492799</v>
      </c>
      <c r="M36">
        <v>6.15359606888667</v>
      </c>
      <c r="N36">
        <v>1.6856480382383501</v>
      </c>
      <c r="O36">
        <v>38.309392488433602</v>
      </c>
      <c r="P36">
        <v>0.19635627530363201</v>
      </c>
      <c r="Q36">
        <v>-0.107376740244393</v>
      </c>
    </row>
    <row r="37" spans="1:17" x14ac:dyDescent="0.3">
      <c r="A37" t="s">
        <v>112</v>
      </c>
      <c r="B37" t="s">
        <v>113</v>
      </c>
      <c r="C37" t="s">
        <v>3136</v>
      </c>
      <c r="D37" t="s">
        <v>114</v>
      </c>
      <c r="E37">
        <v>233528.44667810001</v>
      </c>
      <c r="F37">
        <v>957.25</v>
      </c>
      <c r="G37">
        <v>4.2093577786489602</v>
      </c>
      <c r="H37">
        <v>0.592911186497179</v>
      </c>
      <c r="I37">
        <v>2.9411084913372201</v>
      </c>
      <c r="J37">
        <v>3.9129408660579301</v>
      </c>
      <c r="K37">
        <v>971.16818317939703</v>
      </c>
      <c r="L37">
        <v>911.09816186344199</v>
      </c>
      <c r="M37">
        <v>39.429612264284501</v>
      </c>
      <c r="N37">
        <v>0.87244302232472704</v>
      </c>
      <c r="O37">
        <v>11.047270827892399</v>
      </c>
      <c r="P37">
        <v>27.124833997343899</v>
      </c>
      <c r="Q37">
        <v>3.6651420491300997E-2</v>
      </c>
    </row>
    <row r="38" spans="1:17" x14ac:dyDescent="0.3">
      <c r="A38" t="s">
        <v>115</v>
      </c>
      <c r="B38" t="s">
        <v>116</v>
      </c>
      <c r="C38" t="s">
        <v>3141</v>
      </c>
      <c r="D38" t="s">
        <v>117</v>
      </c>
      <c r="E38">
        <v>232081.76635115399</v>
      </c>
      <c r="F38">
        <v>6528.55</v>
      </c>
      <c r="G38">
        <v>139.42504966007601</v>
      </c>
      <c r="H38">
        <v>-17.315170022225299</v>
      </c>
      <c r="I38">
        <v>37.903777648912403</v>
      </c>
      <c r="J38">
        <v>-6.1890335013930597</v>
      </c>
      <c r="K38">
        <v>7119.8509189782899</v>
      </c>
      <c r="L38">
        <v>5629.20804166368</v>
      </c>
      <c r="M38">
        <v>27.746293264226502</v>
      </c>
      <c r="N38">
        <v>1.2926924736532699</v>
      </c>
      <c r="O38">
        <v>27.8231766625054</v>
      </c>
      <c r="P38">
        <v>162.68131249119801</v>
      </c>
      <c r="Q38">
        <v>0.24526794525815501</v>
      </c>
    </row>
    <row r="39" spans="1:17" x14ac:dyDescent="0.3">
      <c r="A39" t="s">
        <v>118</v>
      </c>
      <c r="B39" t="s">
        <v>119</v>
      </c>
      <c r="C39" t="s">
        <v>3141</v>
      </c>
      <c r="D39" t="s">
        <v>120</v>
      </c>
      <c r="E39">
        <v>227275.01779476399</v>
      </c>
      <c r="F39">
        <v>260.99</v>
      </c>
      <c r="G39">
        <v>89.437630726345901</v>
      </c>
      <c r="H39">
        <v>-3.73317562564521</v>
      </c>
      <c r="I39">
        <v>26.033783185134801</v>
      </c>
      <c r="J39">
        <v>7.7683571265724396</v>
      </c>
      <c r="K39">
        <v>258.59307178675903</v>
      </c>
      <c r="L39">
        <v>215.56702950214401</v>
      </c>
      <c r="M39">
        <v>58.685134226688596</v>
      </c>
      <c r="N39">
        <v>0.78073830614930795</v>
      </c>
      <c r="O39">
        <v>14.2764090578183</v>
      </c>
      <c r="P39">
        <v>131.991111111111</v>
      </c>
      <c r="Q39">
        <v>5.7267395294497002E-2</v>
      </c>
    </row>
    <row r="40" spans="1:17" x14ac:dyDescent="0.3">
      <c r="A40" t="s">
        <v>121</v>
      </c>
      <c r="B40" t="s">
        <v>122</v>
      </c>
      <c r="C40" t="s">
        <v>3131</v>
      </c>
      <c r="D40" t="s">
        <v>123</v>
      </c>
      <c r="E40">
        <v>217533.1384392</v>
      </c>
      <c r="F40">
        <v>2256.1999999999998</v>
      </c>
      <c r="G40">
        <v>-29.407563426689201</v>
      </c>
      <c r="H40">
        <v>-5.2087834999726903</v>
      </c>
      <c r="I40">
        <v>-18.624251989728201</v>
      </c>
      <c r="J40">
        <v>2.26769598585821</v>
      </c>
      <c r="K40">
        <v>2416.1831623083299</v>
      </c>
      <c r="L40">
        <v>2468.0301957511701</v>
      </c>
      <c r="M40">
        <v>35.802891801851899</v>
      </c>
      <c r="N40">
        <v>0.79601960263184202</v>
      </c>
      <c r="O40">
        <v>23.127382324262001</v>
      </c>
      <c r="P40">
        <v>1.81407942238265</v>
      </c>
      <c r="Q40">
        <v>-2.9441661937789E-2</v>
      </c>
    </row>
    <row r="41" spans="1:17" x14ac:dyDescent="0.3">
      <c r="A41" t="s">
        <v>124</v>
      </c>
      <c r="B41" t="s">
        <v>125</v>
      </c>
      <c r="C41" t="s">
        <v>3134</v>
      </c>
      <c r="D41" t="s">
        <v>57</v>
      </c>
      <c r="E41">
        <v>215197.90821309399</v>
      </c>
      <c r="F41">
        <v>557.95000000000005</v>
      </c>
      <c r="G41">
        <v>17.220865869544799</v>
      </c>
      <c r="H41">
        <v>-5.6317287219946799</v>
      </c>
      <c r="I41">
        <v>-14.5005562640881</v>
      </c>
      <c r="J41">
        <v>0.93230826073259498</v>
      </c>
      <c r="K41">
        <v>623.66490361774197</v>
      </c>
      <c r="L41">
        <v>609.52971851338305</v>
      </c>
      <c r="M41">
        <v>26.902716284038998</v>
      </c>
      <c r="N41">
        <v>0.41841980604657503</v>
      </c>
      <c r="O41">
        <v>60.560982166860803</v>
      </c>
      <c r="P41">
        <v>46.809630311801001</v>
      </c>
      <c r="Q41">
        <v>0.15951127260279299</v>
      </c>
    </row>
    <row r="42" spans="1:17" x14ac:dyDescent="0.3">
      <c r="A42" t="s">
        <v>126</v>
      </c>
      <c r="B42" t="s">
        <v>127</v>
      </c>
      <c r="C42" t="s">
        <v>3139</v>
      </c>
      <c r="D42" t="s">
        <v>128</v>
      </c>
      <c r="E42">
        <v>212093.23272343501</v>
      </c>
      <c r="F42">
        <v>290.14999999999998</v>
      </c>
      <c r="G42">
        <v>85.524877975803903</v>
      </c>
      <c r="H42">
        <v>9.2655016540623194</v>
      </c>
      <c r="I42">
        <v>20.8095705442237</v>
      </c>
      <c r="J42">
        <v>7.6377509149092999</v>
      </c>
      <c r="K42">
        <v>287.80177885387099</v>
      </c>
      <c r="L42">
        <v>260.23551707720702</v>
      </c>
      <c r="M42">
        <v>50.187512048952101</v>
      </c>
      <c r="N42">
        <v>1.0719518143604301</v>
      </c>
      <c r="O42">
        <v>17.353093227640802</v>
      </c>
      <c r="P42">
        <v>111.248634874408</v>
      </c>
      <c r="Q42">
        <v>0.21003161641899501</v>
      </c>
    </row>
    <row r="43" spans="1:17" x14ac:dyDescent="0.3">
      <c r="A43" t="s">
        <v>129</v>
      </c>
      <c r="B43" t="s">
        <v>130</v>
      </c>
      <c r="C43" t="s">
        <v>3136</v>
      </c>
      <c r="D43" t="s">
        <v>131</v>
      </c>
      <c r="E43">
        <v>211561.72232999999</v>
      </c>
      <c r="F43">
        <v>500.7</v>
      </c>
      <c r="G43">
        <v>44.188687718678402</v>
      </c>
      <c r="H43">
        <v>4.2306938321720997</v>
      </c>
      <c r="I43">
        <v>-21.827677350509099</v>
      </c>
      <c r="J43">
        <v>-5.5190569024783898</v>
      </c>
      <c r="K43">
        <v>526.02462905348398</v>
      </c>
      <c r="L43">
        <v>498.656829466099</v>
      </c>
      <c r="M43">
        <v>35.0956126641547</v>
      </c>
      <c r="N43">
        <v>1.0871893839036599</v>
      </c>
      <c r="O43">
        <v>61.314160175753898</v>
      </c>
      <c r="P43">
        <v>75.931131412508705</v>
      </c>
      <c r="Q43">
        <v>4.1513816366611E-2</v>
      </c>
    </row>
    <row r="44" spans="1:17" x14ac:dyDescent="0.3">
      <c r="A44" t="s">
        <v>132</v>
      </c>
      <c r="B44" t="s">
        <v>133</v>
      </c>
      <c r="C44" t="s">
        <v>3129</v>
      </c>
      <c r="D44" t="s">
        <v>54</v>
      </c>
      <c r="E44">
        <v>197110.6419327</v>
      </c>
      <c r="F44">
        <v>310.25</v>
      </c>
      <c r="G44">
        <v>15.233687514283201</v>
      </c>
      <c r="H44">
        <v>-4.6421625813315597</v>
      </c>
      <c r="I44">
        <v>-17.400311601082599</v>
      </c>
      <c r="J44">
        <v>-1.0462401316959899</v>
      </c>
      <c r="K44">
        <v>330.26692307596699</v>
      </c>
      <c r="L44">
        <v>316.54029831930302</v>
      </c>
      <c r="M44">
        <v>32.008148474381898</v>
      </c>
      <c r="N44">
        <v>0.44247728189844998</v>
      </c>
      <c r="O44">
        <v>27.219983883964499</v>
      </c>
      <c r="P44">
        <v>44.268774703557298</v>
      </c>
    </row>
    <row r="45" spans="1:17" x14ac:dyDescent="0.3">
      <c r="A45" t="s">
        <v>134</v>
      </c>
      <c r="B45" t="s">
        <v>135</v>
      </c>
      <c r="C45" t="s">
        <v>3127</v>
      </c>
      <c r="D45" t="s">
        <v>18</v>
      </c>
      <c r="E45">
        <v>195988.66751765701</v>
      </c>
      <c r="F45">
        <v>138.79</v>
      </c>
      <c r="G45">
        <v>18.799492933494001</v>
      </c>
      <c r="H45">
        <v>-10.833371368151001</v>
      </c>
      <c r="I45">
        <v>-20.5587077366024</v>
      </c>
      <c r="J45">
        <v>1.76552268719032</v>
      </c>
      <c r="K45">
        <v>157.49779984545799</v>
      </c>
      <c r="L45">
        <v>156.95494268730701</v>
      </c>
      <c r="M45">
        <v>28.744762399261901</v>
      </c>
      <c r="N45">
        <v>1.0963173561133499</v>
      </c>
      <c r="O45">
        <v>41.796959435117799</v>
      </c>
      <c r="P45">
        <v>42.2757560225525</v>
      </c>
      <c r="Q45">
        <v>5.1835803814258001E-2</v>
      </c>
    </row>
    <row r="46" spans="1:17" x14ac:dyDescent="0.3">
      <c r="A46" t="s">
        <v>136</v>
      </c>
      <c r="B46" t="s">
        <v>137</v>
      </c>
      <c r="C46" t="s">
        <v>3129</v>
      </c>
      <c r="D46" t="s">
        <v>138</v>
      </c>
      <c r="E46">
        <v>189911.52919199999</v>
      </c>
      <c r="F46">
        <v>145.32</v>
      </c>
      <c r="G46">
        <v>71.959113300566798</v>
      </c>
      <c r="H46">
        <v>0.46191564927214501</v>
      </c>
      <c r="I46">
        <v>-8.6869608999747996</v>
      </c>
      <c r="J46">
        <v>-1.3953518942201</v>
      </c>
      <c r="K46">
        <v>155.70935367055799</v>
      </c>
      <c r="L46">
        <v>151.314289279154</v>
      </c>
      <c r="M46">
        <v>38.7406153806606</v>
      </c>
      <c r="N46">
        <v>1.3379213203598099</v>
      </c>
      <c r="O46">
        <v>57.583264519680696</v>
      </c>
      <c r="P46">
        <v>99.889958734525393</v>
      </c>
      <c r="Q46">
        <v>0.16072682654411799</v>
      </c>
    </row>
    <row r="47" spans="1:17" x14ac:dyDescent="0.3">
      <c r="A47" t="s">
        <v>139</v>
      </c>
      <c r="B47" t="s">
        <v>140</v>
      </c>
      <c r="C47" t="s">
        <v>3131</v>
      </c>
      <c r="D47" t="s">
        <v>141</v>
      </c>
      <c r="E47">
        <v>189823.02541415</v>
      </c>
      <c r="F47">
        <v>584.29999999999995</v>
      </c>
      <c r="G47">
        <v>22.009662088045701</v>
      </c>
      <c r="H47">
        <v>3.3655154110340799</v>
      </c>
      <c r="I47">
        <v>-9.4097153535151801</v>
      </c>
      <c r="J47">
        <v>2.0182010586044501</v>
      </c>
      <c r="K47">
        <v>604.25142497976105</v>
      </c>
      <c r="L47">
        <v>573.64703570240101</v>
      </c>
      <c r="M47">
        <v>38.628280157493997</v>
      </c>
      <c r="N47">
        <v>0.685688913358528</v>
      </c>
      <c r="O47">
        <v>16.570255005989999</v>
      </c>
      <c r="P47">
        <v>46.367735470941803</v>
      </c>
      <c r="Q47">
        <v>0.19888947972506699</v>
      </c>
    </row>
    <row r="48" spans="1:17" x14ac:dyDescent="0.3">
      <c r="A48" t="s">
        <v>142</v>
      </c>
      <c r="B48" t="s">
        <v>143</v>
      </c>
      <c r="C48" t="s">
        <v>3142</v>
      </c>
      <c r="D48" t="s">
        <v>144</v>
      </c>
      <c r="E48">
        <v>189324.21583341001</v>
      </c>
      <c r="F48">
        <v>764.85</v>
      </c>
      <c r="G48">
        <v>2.9943832364193299</v>
      </c>
      <c r="H48">
        <v>-4.3289736324824197</v>
      </c>
      <c r="I48">
        <v>-17.1001585967824</v>
      </c>
      <c r="J48">
        <v>-0.26359411535947203</v>
      </c>
      <c r="K48">
        <v>833.41199583820799</v>
      </c>
      <c r="L48">
        <v>808.80011404794197</v>
      </c>
      <c r="M48">
        <v>31.741767832579399</v>
      </c>
      <c r="N48">
        <v>0.79470515600010805</v>
      </c>
      <c r="O48">
        <v>26.5084657122311</v>
      </c>
      <c r="P48">
        <v>26.557458426408498</v>
      </c>
      <c r="Q48">
        <v>8.3962111582960006E-2</v>
      </c>
    </row>
    <row r="49" spans="1:17" x14ac:dyDescent="0.3">
      <c r="A49" t="s">
        <v>145</v>
      </c>
      <c r="B49" t="s">
        <v>146</v>
      </c>
      <c r="C49" t="s">
        <v>3136</v>
      </c>
      <c r="D49" t="s">
        <v>114</v>
      </c>
      <c r="E49">
        <v>179975.074226597</v>
      </c>
      <c r="F49">
        <v>144.16999999999999</v>
      </c>
      <c r="G49">
        <v>-3.0223128276382698</v>
      </c>
      <c r="H49">
        <v>-6.2906780043588597</v>
      </c>
      <c r="I49">
        <v>-20.3004140010428</v>
      </c>
      <c r="J49">
        <v>-0.11881103310943</v>
      </c>
      <c r="K49">
        <v>153.64641683716999</v>
      </c>
      <c r="L49">
        <v>153.169785409551</v>
      </c>
      <c r="M49">
        <v>32.069533458915501</v>
      </c>
      <c r="N49">
        <v>0.88454567321404698</v>
      </c>
      <c r="O49">
        <v>28.0432822362488</v>
      </c>
      <c r="P49">
        <v>20.2418682235195</v>
      </c>
      <c r="Q49">
        <v>4.2971043627200002E-3</v>
      </c>
    </row>
    <row r="50" spans="1:17" x14ac:dyDescent="0.3">
      <c r="A50" t="s">
        <v>147</v>
      </c>
      <c r="B50" t="s">
        <v>148</v>
      </c>
      <c r="C50" t="s">
        <v>3128</v>
      </c>
      <c r="D50" t="s">
        <v>21</v>
      </c>
      <c r="E50">
        <v>177824.80254316001</v>
      </c>
      <c r="F50">
        <v>6005.05</v>
      </c>
      <c r="G50">
        <v>-8.2390968266715507</v>
      </c>
      <c r="H50">
        <v>-2.5321390382510098</v>
      </c>
      <c r="I50">
        <v>22.4384400807742</v>
      </c>
      <c r="J50">
        <v>5.5038052334109198</v>
      </c>
      <c r="K50">
        <v>5988.9433386214596</v>
      </c>
      <c r="L50">
        <v>5623.8570574591604</v>
      </c>
      <c r="M50">
        <v>59.055080290258402</v>
      </c>
      <c r="N50">
        <v>0.42529734230303601</v>
      </c>
      <c r="O50">
        <v>9.4903456257649808</v>
      </c>
      <c r="P50">
        <v>33.044942451064003</v>
      </c>
      <c r="Q50">
        <v>-6.2114581124321999E-2</v>
      </c>
    </row>
    <row r="51" spans="1:17" x14ac:dyDescent="0.3">
      <c r="A51" t="s">
        <v>149</v>
      </c>
      <c r="B51" t="s">
        <v>150</v>
      </c>
      <c r="C51" t="s">
        <v>3136</v>
      </c>
      <c r="D51" t="s">
        <v>151</v>
      </c>
      <c r="E51">
        <v>173631.47682869999</v>
      </c>
      <c r="F51">
        <v>444.75</v>
      </c>
      <c r="G51">
        <v>59.1746111745137</v>
      </c>
      <c r="H51">
        <v>-4.6127247392913597</v>
      </c>
      <c r="I51">
        <v>-0.87486488490971304</v>
      </c>
      <c r="J51">
        <v>0.94751124116999896</v>
      </c>
      <c r="K51">
        <v>467.20736110041298</v>
      </c>
      <c r="L51">
        <v>412.27511712837099</v>
      </c>
      <c r="M51">
        <v>29.8414913192988</v>
      </c>
      <c r="N51">
        <v>0.62264615796850897</v>
      </c>
      <c r="O51">
        <v>17.740303541315299</v>
      </c>
      <c r="P51">
        <v>92.741061755146205</v>
      </c>
      <c r="Q51">
        <v>3.3777637927213E-2</v>
      </c>
    </row>
    <row r="52" spans="1:17" x14ac:dyDescent="0.3">
      <c r="A52" t="s">
        <v>152</v>
      </c>
      <c r="B52" t="s">
        <v>153</v>
      </c>
      <c r="C52" t="s">
        <v>3137</v>
      </c>
      <c r="D52" t="s">
        <v>75</v>
      </c>
      <c r="E52">
        <v>169009.99947198</v>
      </c>
      <c r="F52">
        <v>2521.1999999999998</v>
      </c>
      <c r="G52">
        <v>7.7475727033010804</v>
      </c>
      <c r="H52">
        <v>-3.5010858232729101</v>
      </c>
      <c r="I52">
        <v>-2.58760040447231</v>
      </c>
      <c r="J52">
        <v>-1.63128302658195</v>
      </c>
      <c r="K52">
        <v>2666.54717648819</v>
      </c>
      <c r="L52">
        <v>2495.8673594000402</v>
      </c>
      <c r="M52">
        <v>29.122379724083999</v>
      </c>
      <c r="N52">
        <v>0.65918161024671396</v>
      </c>
      <c r="O52">
        <v>14.1420752022846</v>
      </c>
      <c r="P52">
        <v>32.2582659774733</v>
      </c>
      <c r="Q52">
        <v>3.3559776134154999E-2</v>
      </c>
    </row>
    <row r="53" spans="1:17" x14ac:dyDescent="0.3">
      <c r="A53" t="s">
        <v>154</v>
      </c>
      <c r="B53" t="s">
        <v>155</v>
      </c>
      <c r="C53" t="s">
        <v>3128</v>
      </c>
      <c r="D53" t="s">
        <v>21</v>
      </c>
      <c r="E53">
        <v>165062.47406740001</v>
      </c>
      <c r="F53">
        <v>1687</v>
      </c>
      <c r="G53">
        <v>25.384930217297299</v>
      </c>
      <c r="H53">
        <v>7.2369997248238898</v>
      </c>
      <c r="I53">
        <v>25.381979287013301</v>
      </c>
      <c r="J53">
        <v>5.3213954943715898</v>
      </c>
      <c r="K53">
        <v>1641.22384748983</v>
      </c>
      <c r="L53">
        <v>1475.83783156557</v>
      </c>
      <c r="M53">
        <v>54.081407238185598</v>
      </c>
      <c r="N53">
        <v>0.84683152542060802</v>
      </c>
      <c r="O53">
        <v>4.4368701837581304</v>
      </c>
      <c r="P53">
        <v>49.556737588652403</v>
      </c>
      <c r="Q53">
        <v>-1.6493047552868002E-2</v>
      </c>
    </row>
    <row r="54" spans="1:17" x14ac:dyDescent="0.3">
      <c r="A54" t="s">
        <v>156</v>
      </c>
      <c r="B54" t="s">
        <v>157</v>
      </c>
      <c r="C54" t="s">
        <v>3129</v>
      </c>
      <c r="D54" t="s">
        <v>40</v>
      </c>
      <c r="E54">
        <v>156545.60819273</v>
      </c>
      <c r="F54">
        <v>1562.45</v>
      </c>
      <c r="G54">
        <v>-7.3357036638409898</v>
      </c>
      <c r="H54">
        <v>-5.4788218372684101</v>
      </c>
      <c r="I54">
        <v>1.34849180252546</v>
      </c>
      <c r="J54">
        <v>-0.91237410997544499</v>
      </c>
      <c r="K54">
        <v>1695.0897506040501</v>
      </c>
      <c r="L54">
        <v>1602.9707902826101</v>
      </c>
      <c r="M54">
        <v>26.093527973615299</v>
      </c>
      <c r="N54">
        <v>0.79398920765062797</v>
      </c>
      <c r="O54">
        <v>23.9079650548817</v>
      </c>
      <c r="P54">
        <v>19.4807677601896</v>
      </c>
      <c r="Q54">
        <v>8.7496590364169995E-3</v>
      </c>
    </row>
    <row r="55" spans="1:17" x14ac:dyDescent="0.3">
      <c r="A55" t="s">
        <v>158</v>
      </c>
      <c r="B55" t="s">
        <v>159</v>
      </c>
      <c r="C55" t="s">
        <v>3143</v>
      </c>
      <c r="D55" t="s">
        <v>160</v>
      </c>
      <c r="E55">
        <v>154633.76392515001</v>
      </c>
      <c r="F55">
        <v>3040.3</v>
      </c>
      <c r="G55">
        <v>2.2375544734225299</v>
      </c>
      <c r="H55">
        <v>3.0129313029698599</v>
      </c>
      <c r="I55">
        <v>-5.7791867600719797</v>
      </c>
      <c r="J55">
        <v>0.773749563582394</v>
      </c>
      <c r="K55">
        <v>3159.0766134133601</v>
      </c>
      <c r="L55">
        <v>3024.9966965072199</v>
      </c>
      <c r="M55">
        <v>31.4552731498163</v>
      </c>
      <c r="N55">
        <v>0.59081892702083505</v>
      </c>
      <c r="O55">
        <v>12.3244416669407</v>
      </c>
      <c r="P55">
        <v>25.588119875250399</v>
      </c>
      <c r="Q55">
        <v>-5.0402622662190002E-3</v>
      </c>
    </row>
    <row r="56" spans="1:17" x14ac:dyDescent="0.3">
      <c r="A56" t="s">
        <v>161</v>
      </c>
      <c r="B56" t="s">
        <v>162</v>
      </c>
      <c r="C56" t="s">
        <v>3133</v>
      </c>
      <c r="D56" t="s">
        <v>163</v>
      </c>
      <c r="E56">
        <v>154255.8277806</v>
      </c>
      <c r="F56">
        <v>5810.7</v>
      </c>
      <c r="G56">
        <v>42.903251178434701</v>
      </c>
      <c r="H56">
        <v>0.40569906219619001</v>
      </c>
      <c r="I56">
        <v>40.2648347270041</v>
      </c>
      <c r="J56">
        <v>1.36226784453171</v>
      </c>
      <c r="K56">
        <v>5630.3004669848497</v>
      </c>
      <c r="L56">
        <v>4772.70963143066</v>
      </c>
      <c r="M56">
        <v>40.472555964937897</v>
      </c>
      <c r="N56">
        <v>0.74471504859464199</v>
      </c>
      <c r="O56">
        <v>8.0050596313697202</v>
      </c>
      <c r="P56">
        <v>73.453731343283494</v>
      </c>
      <c r="Q56">
        <v>3.0053066182200001E-3</v>
      </c>
    </row>
    <row r="57" spans="1:17" x14ac:dyDescent="0.3">
      <c r="A57" t="s">
        <v>164</v>
      </c>
      <c r="B57" t="s">
        <v>165</v>
      </c>
      <c r="C57" t="s">
        <v>3129</v>
      </c>
      <c r="D57" t="s">
        <v>138</v>
      </c>
      <c r="E57">
        <v>154164.2537184</v>
      </c>
      <c r="F57">
        <v>467.15</v>
      </c>
      <c r="G57">
        <v>34.811882699308697</v>
      </c>
      <c r="H57">
        <v>7.1459919040250197</v>
      </c>
      <c r="I57">
        <v>3.8714360023090699</v>
      </c>
      <c r="J57">
        <v>9.0863903573866196</v>
      </c>
      <c r="K57">
        <v>475.68807669664301</v>
      </c>
      <c r="L57">
        <v>450.53995040777801</v>
      </c>
      <c r="M57">
        <v>52.625792383888097</v>
      </c>
      <c r="N57">
        <v>0.98494547117214803</v>
      </c>
      <c r="O57">
        <v>24.1571229797709</v>
      </c>
      <c r="P57">
        <v>61.364421416234798</v>
      </c>
      <c r="Q57">
        <v>0.191609544172197</v>
      </c>
    </row>
    <row r="58" spans="1:17" x14ac:dyDescent="0.3">
      <c r="A58" t="s">
        <v>166</v>
      </c>
      <c r="B58" t="s">
        <v>167</v>
      </c>
      <c r="C58" t="s">
        <v>3138</v>
      </c>
      <c r="D58" t="s">
        <v>168</v>
      </c>
      <c r="E58">
        <v>151157.42001020999</v>
      </c>
      <c r="F58">
        <v>3912.9</v>
      </c>
      <c r="G58">
        <v>32.662719788846204</v>
      </c>
      <c r="H58">
        <v>-10.2992533632522</v>
      </c>
      <c r="I58">
        <v>-12.432005511484</v>
      </c>
      <c r="J58">
        <v>2.79977969736691</v>
      </c>
      <c r="K58">
        <v>4395.6714900680199</v>
      </c>
      <c r="L58">
        <v>4054.1399089064998</v>
      </c>
      <c r="M58">
        <v>25.976677518790201</v>
      </c>
      <c r="N58">
        <v>0.65361946776703495</v>
      </c>
      <c r="O58">
        <v>28.6769403767026</v>
      </c>
      <c r="P58">
        <v>56.515999999999998</v>
      </c>
      <c r="Q58">
        <v>6.6032792852990005E-2</v>
      </c>
    </row>
    <row r="59" spans="1:17" x14ac:dyDescent="0.3">
      <c r="A59" t="s">
        <v>169</v>
      </c>
      <c r="B59" t="s">
        <v>170</v>
      </c>
      <c r="C59" t="s">
        <v>3129</v>
      </c>
      <c r="D59" t="s">
        <v>40</v>
      </c>
      <c r="E59">
        <v>150640.13733999999</v>
      </c>
      <c r="F59">
        <v>700</v>
      </c>
      <c r="G59">
        <v>-10.658409643586699</v>
      </c>
      <c r="H59">
        <v>1.13833969785137</v>
      </c>
      <c r="I59">
        <v>16.788745515232399</v>
      </c>
      <c r="J59">
        <v>1.0442915867589599</v>
      </c>
      <c r="K59">
        <v>712.89443931209701</v>
      </c>
      <c r="L59">
        <v>664.76979513709603</v>
      </c>
      <c r="M59">
        <v>34.958751555444998</v>
      </c>
      <c r="N59">
        <v>0.70355757165537403</v>
      </c>
      <c r="O59">
        <v>8.7428571428571402</v>
      </c>
      <c r="P59">
        <v>36.879155260070398</v>
      </c>
      <c r="Q59">
        <v>-4.3954945592414002E-2</v>
      </c>
    </row>
    <row r="60" spans="1:17" x14ac:dyDescent="0.3">
      <c r="A60" t="s">
        <v>171</v>
      </c>
      <c r="B60" t="s">
        <v>172</v>
      </c>
      <c r="C60" t="s">
        <v>3139</v>
      </c>
      <c r="D60" t="s">
        <v>173</v>
      </c>
      <c r="E60">
        <v>147578.29005937499</v>
      </c>
      <c r="F60">
        <v>6964.25</v>
      </c>
      <c r="G60">
        <v>42.120314492955799</v>
      </c>
      <c r="H60">
        <v>-11.539980879628001</v>
      </c>
      <c r="I60">
        <v>-21.064579422115301</v>
      </c>
      <c r="J60">
        <v>2.1646401404199399E-2</v>
      </c>
      <c r="K60">
        <v>7734.3932569052104</v>
      </c>
      <c r="L60">
        <v>7135.2205534525201</v>
      </c>
      <c r="M60">
        <v>29.238556087726401</v>
      </c>
      <c r="N60">
        <v>1.66204695098439</v>
      </c>
      <c r="O60">
        <v>31.384571202929202</v>
      </c>
      <c r="P60">
        <v>65.991347975831502</v>
      </c>
      <c r="Q60">
        <v>0.14648828841282399</v>
      </c>
    </row>
    <row r="61" spans="1:17" hidden="1" x14ac:dyDescent="0.3">
      <c r="A61" t="s">
        <v>174</v>
      </c>
      <c r="B61" t="s">
        <v>175</v>
      </c>
      <c r="C61" t="s">
        <v>3144</v>
      </c>
      <c r="D61" t="s">
        <v>62</v>
      </c>
      <c r="E61">
        <v>146578.3517345</v>
      </c>
      <c r="F61">
        <v>1803.95</v>
      </c>
      <c r="G61">
        <v>-23.179040704015399</v>
      </c>
      <c r="H61">
        <v>-1.3616027596481599</v>
      </c>
      <c r="I61">
        <v>-9.1495074817013506</v>
      </c>
      <c r="J61">
        <v>2.3068661824818499</v>
      </c>
      <c r="M61">
        <v>41.356983083513803</v>
      </c>
      <c r="O61">
        <v>9.2048005765126497</v>
      </c>
      <c r="P61">
        <v>2.9651826484018202</v>
      </c>
    </row>
    <row r="62" spans="1:17" x14ac:dyDescent="0.3">
      <c r="A62" t="s">
        <v>176</v>
      </c>
      <c r="B62" t="s">
        <v>177</v>
      </c>
      <c r="C62" t="s">
        <v>3136</v>
      </c>
      <c r="D62" t="s">
        <v>178</v>
      </c>
      <c r="E62">
        <v>145707.508520445</v>
      </c>
      <c r="F62">
        <v>651.65</v>
      </c>
      <c r="G62">
        <v>13.5189490985742</v>
      </c>
      <c r="H62">
        <v>-7.6923568564505098</v>
      </c>
      <c r="I62">
        <v>-5.4243928264599903</v>
      </c>
      <c r="J62">
        <v>-1.54165096426893</v>
      </c>
      <c r="K62">
        <v>694.63896237855795</v>
      </c>
      <c r="L62">
        <v>645.28357276119505</v>
      </c>
      <c r="M62">
        <v>33.428969340053698</v>
      </c>
      <c r="N62">
        <v>1.13058266687514</v>
      </c>
      <c r="O62">
        <v>18.568249827361299</v>
      </c>
      <c r="P62">
        <v>35.5768230521169</v>
      </c>
      <c r="Q62">
        <v>3.8217526187501002E-2</v>
      </c>
    </row>
    <row r="63" spans="1:17" x14ac:dyDescent="0.3">
      <c r="A63" t="s">
        <v>179</v>
      </c>
      <c r="B63" t="s">
        <v>180</v>
      </c>
      <c r="C63" t="s">
        <v>3137</v>
      </c>
      <c r="D63" t="s">
        <v>75</v>
      </c>
      <c r="E63">
        <v>137097.45278548001</v>
      </c>
      <c r="F63">
        <v>556.6</v>
      </c>
      <c r="G63">
        <v>9.9057682121400106</v>
      </c>
      <c r="H63">
        <v>6.6983922312561006E-2</v>
      </c>
      <c r="I63">
        <v>-13.661750682769499</v>
      </c>
      <c r="J63">
        <v>-0.50271770839709295</v>
      </c>
      <c r="K63">
        <v>593.02863026433897</v>
      </c>
      <c r="L63">
        <v>594.69810397664799</v>
      </c>
      <c r="M63">
        <v>32.750993612317501</v>
      </c>
      <c r="N63">
        <v>0.44639136946803698</v>
      </c>
      <c r="O63">
        <v>27.012217031979802</v>
      </c>
      <c r="P63">
        <v>36.221243269701397</v>
      </c>
      <c r="Q63">
        <v>2.8848856834628001E-2</v>
      </c>
    </row>
    <row r="64" spans="1:17" x14ac:dyDescent="0.3">
      <c r="A64" t="s">
        <v>181</v>
      </c>
      <c r="B64" t="s">
        <v>182</v>
      </c>
      <c r="C64" t="s">
        <v>3129</v>
      </c>
      <c r="D64" t="s">
        <v>138</v>
      </c>
      <c r="E64">
        <v>135479.37479999999</v>
      </c>
      <c r="F64">
        <v>514.5</v>
      </c>
      <c r="G64">
        <v>33.330713218706798</v>
      </c>
      <c r="H64">
        <v>1.7300731196869601</v>
      </c>
      <c r="I64">
        <v>-8.9938575627672304</v>
      </c>
      <c r="J64">
        <v>3.7457578164336698</v>
      </c>
      <c r="K64">
        <v>541.57022957574895</v>
      </c>
      <c r="L64">
        <v>507.55704022093801</v>
      </c>
      <c r="M64">
        <v>42.619590577822599</v>
      </c>
      <c r="N64">
        <v>0.92323931375026203</v>
      </c>
      <c r="O64">
        <v>27.1137026239067</v>
      </c>
      <c r="P64">
        <v>58.698334361505196</v>
      </c>
      <c r="Q64">
        <v>0.201922807842942</v>
      </c>
    </row>
    <row r="65" spans="1:17" x14ac:dyDescent="0.3">
      <c r="A65" t="s">
        <v>183</v>
      </c>
      <c r="B65" t="s">
        <v>184</v>
      </c>
      <c r="C65" t="s">
        <v>3127</v>
      </c>
      <c r="D65" t="s">
        <v>18</v>
      </c>
      <c r="E65">
        <v>134406.90001823899</v>
      </c>
      <c r="F65">
        <v>309.8</v>
      </c>
      <c r="G65">
        <v>38.993196726367998</v>
      </c>
      <c r="H65">
        <v>-3.5816284169095902</v>
      </c>
      <c r="I65">
        <v>-6.1968265968482203</v>
      </c>
      <c r="J65">
        <v>4.8727828304565399</v>
      </c>
      <c r="K65">
        <v>327.36908341962601</v>
      </c>
      <c r="L65">
        <v>306.50262697520901</v>
      </c>
      <c r="M65">
        <v>40.4630249936572</v>
      </c>
      <c r="N65">
        <v>0.720381014274314</v>
      </c>
      <c r="O65">
        <v>21.3686249193027</v>
      </c>
      <c r="P65">
        <v>61.712123189351402</v>
      </c>
      <c r="Q65">
        <v>4.1465508356735001E-2</v>
      </c>
    </row>
    <row r="66" spans="1:17" x14ac:dyDescent="0.3">
      <c r="A66" t="s">
        <v>185</v>
      </c>
      <c r="B66" t="s">
        <v>186</v>
      </c>
      <c r="C66" t="s">
        <v>3134</v>
      </c>
      <c r="D66" t="s">
        <v>78</v>
      </c>
      <c r="E66">
        <v>132334.98733900499</v>
      </c>
      <c r="F66">
        <v>414.15</v>
      </c>
      <c r="G66">
        <v>41.279695357029603</v>
      </c>
      <c r="H66">
        <v>-2.6548728207959398</v>
      </c>
      <c r="I66">
        <v>-7.7065503835020701</v>
      </c>
      <c r="J66">
        <v>2.19180400529816</v>
      </c>
      <c r="K66">
        <v>441.57659988955203</v>
      </c>
      <c r="L66">
        <v>411.53378847736099</v>
      </c>
      <c r="M66">
        <v>31.323119288497299</v>
      </c>
      <c r="N66">
        <v>0.86470744511381004</v>
      </c>
      <c r="O66">
        <v>19.485693589279201</v>
      </c>
      <c r="P66">
        <v>64.835820895522303</v>
      </c>
      <c r="Q66">
        <v>6.8113688886333998E-2</v>
      </c>
    </row>
    <row r="67" spans="1:17" x14ac:dyDescent="0.3">
      <c r="A67" t="s">
        <v>187</v>
      </c>
      <c r="B67" t="s">
        <v>188</v>
      </c>
      <c r="C67" t="s">
        <v>3134</v>
      </c>
      <c r="D67" t="s">
        <v>57</v>
      </c>
      <c r="E67">
        <v>130889.469557944</v>
      </c>
      <c r="F67">
        <v>750.05</v>
      </c>
      <c r="G67">
        <v>69.656979053657693</v>
      </c>
      <c r="H67">
        <v>7.7426945194144103</v>
      </c>
      <c r="I67">
        <v>22.290307032615299</v>
      </c>
      <c r="J67">
        <v>13.821383992702399</v>
      </c>
      <c r="K67">
        <v>702.92128286533398</v>
      </c>
      <c r="L67">
        <v>633.87956191623095</v>
      </c>
      <c r="M67">
        <v>73.519260080736203</v>
      </c>
      <c r="N67">
        <v>1.1150308541506699</v>
      </c>
      <c r="O67">
        <v>7.3128458102793097</v>
      </c>
      <c r="P67">
        <v>94.919438669438605</v>
      </c>
      <c r="Q67">
        <v>9.9570018861229001E-2</v>
      </c>
    </row>
    <row r="68" spans="1:17" x14ac:dyDescent="0.3">
      <c r="A68" t="s">
        <v>189</v>
      </c>
      <c r="B68" t="s">
        <v>190</v>
      </c>
      <c r="C68" t="s">
        <v>3129</v>
      </c>
      <c r="D68" t="s">
        <v>34</v>
      </c>
      <c r="E68">
        <v>130680.32226333</v>
      </c>
      <c r="F68">
        <v>252.7</v>
      </c>
      <c r="G68">
        <v>7.1380056473713998</v>
      </c>
      <c r="H68">
        <v>10.1324871058364</v>
      </c>
      <c r="I68">
        <v>-10.740692578132901</v>
      </c>
      <c r="J68">
        <v>2.7953263447280401</v>
      </c>
      <c r="K68">
        <v>249.23474228195701</v>
      </c>
      <c r="L68">
        <v>246.58222433576</v>
      </c>
      <c r="M68">
        <v>47.852851983850698</v>
      </c>
      <c r="N68">
        <v>0.91889838028998705</v>
      </c>
      <c r="O68">
        <v>18.5991294024534</v>
      </c>
      <c r="P68">
        <v>31.102464332036298</v>
      </c>
      <c r="Q68">
        <v>0.130933509204575</v>
      </c>
    </row>
    <row r="69" spans="1:17" x14ac:dyDescent="0.3">
      <c r="A69" t="s">
        <v>191</v>
      </c>
      <c r="B69" t="s">
        <v>192</v>
      </c>
      <c r="C69" t="s">
        <v>3135</v>
      </c>
      <c r="D69" t="s">
        <v>193</v>
      </c>
      <c r="E69">
        <v>129855.4456122</v>
      </c>
      <c r="F69">
        <v>4738.2</v>
      </c>
      <c r="G69">
        <v>10.0588776765665</v>
      </c>
      <c r="H69">
        <v>5.4474283463040498</v>
      </c>
      <c r="I69">
        <v>-6.5556469823840002</v>
      </c>
      <c r="J69">
        <v>0.60142978399592195</v>
      </c>
      <c r="K69">
        <v>4806.7080082843004</v>
      </c>
      <c r="L69">
        <v>4541.6500511354197</v>
      </c>
      <c r="M69">
        <v>40.010432336444097</v>
      </c>
      <c r="N69">
        <v>0.90041917740486499</v>
      </c>
      <c r="O69">
        <v>7.7413363724621203</v>
      </c>
      <c r="P69">
        <v>33.003971985571702</v>
      </c>
      <c r="Q69">
        <v>7.8213208929912001E-2</v>
      </c>
    </row>
    <row r="70" spans="1:17" x14ac:dyDescent="0.3">
      <c r="A70" t="s">
        <v>194</v>
      </c>
      <c r="B70" t="s">
        <v>195</v>
      </c>
      <c r="C70" t="s">
        <v>3127</v>
      </c>
      <c r="D70" t="s">
        <v>196</v>
      </c>
      <c r="E70">
        <v>127655.559568845</v>
      </c>
      <c r="F70">
        <v>194.15</v>
      </c>
      <c r="G70">
        <v>31.2807219785604</v>
      </c>
      <c r="H70">
        <v>-7.3057058573948002</v>
      </c>
      <c r="I70">
        <v>-7.6675055655074598</v>
      </c>
      <c r="J70">
        <v>5.8899282957524903</v>
      </c>
      <c r="K70">
        <v>215.593619088758</v>
      </c>
      <c r="L70">
        <v>202.86006211869099</v>
      </c>
      <c r="M70">
        <v>29.647116211356199</v>
      </c>
      <c r="N70">
        <v>1.06851697445011</v>
      </c>
      <c r="O70">
        <v>26.860674736028798</v>
      </c>
      <c r="P70">
        <v>57.973962571195997</v>
      </c>
      <c r="Q70">
        <v>9.0737954706590004E-2</v>
      </c>
    </row>
    <row r="71" spans="1:17" x14ac:dyDescent="0.3">
      <c r="A71" t="s">
        <v>197</v>
      </c>
      <c r="B71" t="s">
        <v>198</v>
      </c>
      <c r="C71" t="s">
        <v>3142</v>
      </c>
      <c r="D71" t="s">
        <v>144</v>
      </c>
      <c r="E71">
        <v>123672.41532546</v>
      </c>
      <c r="F71">
        <v>1240.95</v>
      </c>
      <c r="G71">
        <v>22.170763066031601</v>
      </c>
      <c r="H71">
        <v>4.7649642519906799</v>
      </c>
      <c r="I71">
        <v>0.32288621610867002</v>
      </c>
      <c r="J71">
        <v>0.95968460205918904</v>
      </c>
      <c r="K71">
        <v>1212.3488207570099</v>
      </c>
      <c r="L71">
        <v>1192.30816963139</v>
      </c>
      <c r="M71">
        <v>63.400547806069198</v>
      </c>
      <c r="N71">
        <v>1.1578499335610399</v>
      </c>
      <c r="O71">
        <v>32.958620411781297</v>
      </c>
      <c r="P71">
        <v>47.9082240762813</v>
      </c>
      <c r="Q71">
        <v>6.4462250792656994E-2</v>
      </c>
    </row>
    <row r="72" spans="1:17" x14ac:dyDescent="0.3">
      <c r="A72" t="s">
        <v>199</v>
      </c>
      <c r="B72" t="s">
        <v>200</v>
      </c>
      <c r="C72" t="s">
        <v>3133</v>
      </c>
      <c r="D72" t="s">
        <v>51</v>
      </c>
      <c r="E72">
        <v>123170.41914165999</v>
      </c>
      <c r="F72">
        <v>1525.15</v>
      </c>
      <c r="G72">
        <v>0.286448619553485</v>
      </c>
      <c r="H72">
        <v>1.3521033913198499</v>
      </c>
      <c r="I72">
        <v>-0.47830898528408899</v>
      </c>
      <c r="J72">
        <v>-0.23157226447047299</v>
      </c>
      <c r="K72">
        <v>1571.03052885956</v>
      </c>
      <c r="L72">
        <v>1489.8588684961801</v>
      </c>
      <c r="M72">
        <v>41.7152370982609</v>
      </c>
      <c r="N72">
        <v>2.01559563649064</v>
      </c>
      <c r="O72">
        <v>11.598859128610201</v>
      </c>
      <c r="P72">
        <v>30.964750332746501</v>
      </c>
      <c r="Q72">
        <v>5.8500585597845003E-2</v>
      </c>
    </row>
    <row r="73" spans="1:17" x14ac:dyDescent="0.3">
      <c r="A73" t="s">
        <v>201</v>
      </c>
      <c r="B73" t="s">
        <v>202</v>
      </c>
      <c r="C73" t="s">
        <v>3131</v>
      </c>
      <c r="D73" t="s">
        <v>123</v>
      </c>
      <c r="E73">
        <v>121097.74015548</v>
      </c>
      <c r="F73">
        <v>5027.55</v>
      </c>
      <c r="G73">
        <v>-14.8145780392497</v>
      </c>
      <c r="H73">
        <v>-5.1700344591632099</v>
      </c>
      <c r="I73">
        <v>-10.297010376544501</v>
      </c>
      <c r="J73">
        <v>-2.1931891208631402</v>
      </c>
      <c r="K73">
        <v>5809.2013045029498</v>
      </c>
      <c r="L73">
        <v>5507.8386343162902</v>
      </c>
      <c r="M73">
        <v>16.4615455576877</v>
      </c>
      <c r="N73">
        <v>1.39152915291529</v>
      </c>
      <c r="O73">
        <v>28.688924028602301</v>
      </c>
      <c r="P73">
        <v>8.68028534370948</v>
      </c>
      <c r="Q73">
        <v>2.1221044449018001E-2</v>
      </c>
    </row>
    <row r="74" spans="1:17" x14ac:dyDescent="0.3">
      <c r="A74" t="s">
        <v>203</v>
      </c>
      <c r="B74" t="s">
        <v>204</v>
      </c>
      <c r="C74" t="s">
        <v>3131</v>
      </c>
      <c r="D74" t="s">
        <v>205</v>
      </c>
      <c r="E74">
        <v>120326.18296414</v>
      </c>
      <c r="F74">
        <v>1176.2</v>
      </c>
      <c r="G74">
        <v>-3.2703785697919301</v>
      </c>
      <c r="H74">
        <v>-3.1539372521256501</v>
      </c>
      <c r="I74">
        <v>-20.401809722791</v>
      </c>
      <c r="J74">
        <v>-3.1058255863536899</v>
      </c>
      <c r="K74">
        <v>1332.24408942522</v>
      </c>
      <c r="L74">
        <v>1308.3270049478199</v>
      </c>
      <c r="M74">
        <v>15.9463231712588</v>
      </c>
      <c r="N74">
        <v>0.65873449884498703</v>
      </c>
      <c r="O74">
        <v>31.087400102023398</v>
      </c>
      <c r="P74">
        <v>20.7225700502925</v>
      </c>
      <c r="Q74">
        <v>6.2771137736910001E-3</v>
      </c>
    </row>
    <row r="75" spans="1:17" x14ac:dyDescent="0.3">
      <c r="A75" t="s">
        <v>206</v>
      </c>
      <c r="B75" t="s">
        <v>207</v>
      </c>
      <c r="C75" t="s">
        <v>3129</v>
      </c>
      <c r="D75" t="s">
        <v>208</v>
      </c>
      <c r="E75">
        <v>120131.88409665</v>
      </c>
      <c r="F75">
        <v>10794.15</v>
      </c>
      <c r="G75">
        <v>29.303434523649901</v>
      </c>
      <c r="H75">
        <v>4.3326165086161899</v>
      </c>
      <c r="I75">
        <v>20.1244550102275</v>
      </c>
      <c r="J75">
        <v>3.71850484537593</v>
      </c>
      <c r="K75">
        <v>10364.6610956397</v>
      </c>
      <c r="L75">
        <v>9325.4482042807704</v>
      </c>
      <c r="M75">
        <v>67.348346004017202</v>
      </c>
      <c r="N75">
        <v>0.68985768400076497</v>
      </c>
      <c r="O75">
        <v>5.1495485980832303</v>
      </c>
      <c r="P75">
        <v>53.413160886867502</v>
      </c>
      <c r="Q75">
        <v>0.1000860415327</v>
      </c>
    </row>
    <row r="76" spans="1:17" x14ac:dyDescent="0.3">
      <c r="A76" t="s">
        <v>209</v>
      </c>
      <c r="B76" t="s">
        <v>210</v>
      </c>
      <c r="C76" t="s">
        <v>3129</v>
      </c>
      <c r="D76" t="s">
        <v>34</v>
      </c>
      <c r="E76">
        <v>119216.300518964</v>
      </c>
      <c r="F76">
        <v>103.73</v>
      </c>
      <c r="G76">
        <v>13.542204118605</v>
      </c>
      <c r="H76">
        <v>4.4150645179865604</v>
      </c>
      <c r="I76">
        <v>-24.0246029981814</v>
      </c>
      <c r="J76">
        <v>3.2322416842759298</v>
      </c>
      <c r="K76">
        <v>105.840075711393</v>
      </c>
      <c r="L76">
        <v>108.766738083151</v>
      </c>
      <c r="M76">
        <v>51.814050735391298</v>
      </c>
      <c r="N76">
        <v>1.6489210608385301</v>
      </c>
      <c r="O76">
        <v>37.761496192037001</v>
      </c>
      <c r="P76">
        <v>37.208994708994702</v>
      </c>
      <c r="Q76">
        <v>0.11405105736954201</v>
      </c>
    </row>
    <row r="77" spans="1:17" x14ac:dyDescent="0.3">
      <c r="A77" t="s">
        <v>211</v>
      </c>
      <c r="B77" t="s">
        <v>212</v>
      </c>
      <c r="C77" t="s">
        <v>3135</v>
      </c>
      <c r="D77" t="s">
        <v>213</v>
      </c>
      <c r="E77">
        <v>116830.643292468</v>
      </c>
      <c r="F77">
        <v>166.04</v>
      </c>
      <c r="G77">
        <v>60.142576895795102</v>
      </c>
      <c r="H77">
        <v>-13.910249790209001</v>
      </c>
      <c r="I77">
        <v>24.489460101192901</v>
      </c>
      <c r="J77">
        <v>-3.54417253840997</v>
      </c>
      <c r="K77">
        <v>191.832332510214</v>
      </c>
      <c r="L77">
        <v>166.35710246876999</v>
      </c>
      <c r="M77">
        <v>17.723984578443702</v>
      </c>
      <c r="N77">
        <v>0.81250557399747902</v>
      </c>
      <c r="O77">
        <v>30.685377017586099</v>
      </c>
      <c r="P77">
        <v>91.290322580645096</v>
      </c>
      <c r="Q77">
        <v>1.4869746190141E-2</v>
      </c>
    </row>
    <row r="78" spans="1:17" x14ac:dyDescent="0.3">
      <c r="A78" t="s">
        <v>214</v>
      </c>
      <c r="B78" t="s">
        <v>215</v>
      </c>
      <c r="C78" t="s">
        <v>3135</v>
      </c>
      <c r="D78" t="s">
        <v>94</v>
      </c>
      <c r="E78">
        <v>115849.853899419</v>
      </c>
      <c r="F78">
        <v>2440.3000000000002</v>
      </c>
      <c r="G78">
        <v>25.519768631451601</v>
      </c>
      <c r="H78">
        <v>-7.5264544991379401</v>
      </c>
      <c r="I78">
        <v>9.6792461223930903</v>
      </c>
      <c r="J78">
        <v>3.5234088273214801</v>
      </c>
      <c r="K78">
        <v>2607.0517618445301</v>
      </c>
      <c r="L78">
        <v>2371.0067440655198</v>
      </c>
      <c r="M78">
        <v>34.502281174360903</v>
      </c>
      <c r="N78">
        <v>0.64416287998134003</v>
      </c>
      <c r="O78">
        <v>21.214604761709602</v>
      </c>
      <c r="P78">
        <v>49.253822629969399</v>
      </c>
      <c r="Q78">
        <v>0.19964831549932799</v>
      </c>
    </row>
    <row r="79" spans="1:17" x14ac:dyDescent="0.3">
      <c r="A79" t="s">
        <v>216</v>
      </c>
      <c r="B79" t="s">
        <v>217</v>
      </c>
      <c r="C79" t="s">
        <v>3134</v>
      </c>
      <c r="D79" t="s">
        <v>218</v>
      </c>
      <c r="E79">
        <v>111004.52253401</v>
      </c>
      <c r="F79">
        <v>924.05</v>
      </c>
      <c r="G79">
        <v>-2.0625846787053499</v>
      </c>
      <c r="H79">
        <v>-5.6511469218238402</v>
      </c>
      <c r="I79">
        <v>-15.0499348769038</v>
      </c>
      <c r="J79">
        <v>-5.1035622913181102</v>
      </c>
      <c r="K79">
        <v>993.63601465318595</v>
      </c>
      <c r="L79">
        <v>1032.0888520994099</v>
      </c>
      <c r="M79">
        <v>41.230849013668198</v>
      </c>
      <c r="N79">
        <v>1.2156170495612</v>
      </c>
      <c r="O79">
        <v>45.879551972295801</v>
      </c>
      <c r="P79">
        <v>28.3402777777777</v>
      </c>
      <c r="Q79">
        <v>-4.1465885864908E-2</v>
      </c>
    </row>
    <row r="80" spans="1:17" x14ac:dyDescent="0.3">
      <c r="A80" t="s">
        <v>219</v>
      </c>
      <c r="B80" t="s">
        <v>220</v>
      </c>
      <c r="C80" t="s">
        <v>3129</v>
      </c>
      <c r="D80" t="s">
        <v>54</v>
      </c>
      <c r="E80">
        <v>110222.86184319999</v>
      </c>
      <c r="F80">
        <v>2931.2</v>
      </c>
      <c r="G80">
        <v>26.984489344736701</v>
      </c>
      <c r="H80">
        <v>-6.5219858265742303</v>
      </c>
      <c r="I80">
        <v>19.054389538228602</v>
      </c>
      <c r="J80">
        <v>-3.2308266097202298</v>
      </c>
      <c r="K80">
        <v>3208.8606940314098</v>
      </c>
      <c r="L80">
        <v>2820.98633257442</v>
      </c>
      <c r="M80">
        <v>22.013345324307899</v>
      </c>
      <c r="N80">
        <v>0.87250636452410701</v>
      </c>
      <c r="O80">
        <v>24.5991402838428</v>
      </c>
      <c r="P80">
        <v>51.859910890063098</v>
      </c>
      <c r="Q80">
        <v>7.5066240025454006E-2</v>
      </c>
    </row>
    <row r="81" spans="1:17" hidden="1" x14ac:dyDescent="0.3">
      <c r="A81" t="s">
        <v>221</v>
      </c>
      <c r="B81" t="s">
        <v>222</v>
      </c>
      <c r="C81" t="s">
        <v>3144</v>
      </c>
      <c r="D81" t="s">
        <v>54</v>
      </c>
      <c r="E81">
        <v>109023.76846279101</v>
      </c>
      <c r="F81">
        <v>130.91</v>
      </c>
      <c r="G81">
        <v>-42.9795676263494</v>
      </c>
      <c r="H81">
        <v>-7.6441189046031299</v>
      </c>
      <c r="I81">
        <v>-28.9500344040352</v>
      </c>
      <c r="J81">
        <v>0.26843645826786</v>
      </c>
      <c r="M81">
        <v>32.735486869496</v>
      </c>
      <c r="O81">
        <v>43.992055610724897</v>
      </c>
      <c r="P81">
        <v>2.06611570247934</v>
      </c>
    </row>
    <row r="82" spans="1:17" x14ac:dyDescent="0.3">
      <c r="A82" t="s">
        <v>223</v>
      </c>
      <c r="B82" t="s">
        <v>224</v>
      </c>
      <c r="C82" t="s">
        <v>3139</v>
      </c>
      <c r="D82" t="s">
        <v>173</v>
      </c>
      <c r="E82">
        <v>108935.34645938</v>
      </c>
      <c r="F82">
        <v>712.7</v>
      </c>
      <c r="G82">
        <v>61.461337557516003</v>
      </c>
      <c r="H82">
        <v>-10.910035744683499</v>
      </c>
      <c r="I82">
        <v>13.383640371893</v>
      </c>
      <c r="J82">
        <v>3.4173986574657098</v>
      </c>
      <c r="K82">
        <v>739.57764365061496</v>
      </c>
      <c r="L82">
        <v>647.95321617939805</v>
      </c>
      <c r="M82">
        <v>40.143337048159196</v>
      </c>
      <c r="N82">
        <v>0.70676044598092602</v>
      </c>
      <c r="O82">
        <v>22.730461624806999</v>
      </c>
      <c r="P82">
        <v>88.047493403693906</v>
      </c>
      <c r="Q82">
        <v>0.188899506426911</v>
      </c>
    </row>
    <row r="83" spans="1:17" x14ac:dyDescent="0.3">
      <c r="A83" t="s">
        <v>225</v>
      </c>
      <c r="B83" t="s">
        <v>226</v>
      </c>
      <c r="C83" t="s">
        <v>3133</v>
      </c>
      <c r="D83" t="s">
        <v>51</v>
      </c>
      <c r="E83">
        <v>106645.85037119999</v>
      </c>
      <c r="F83">
        <v>3151.05</v>
      </c>
      <c r="G83">
        <v>30.355586619730701</v>
      </c>
      <c r="H83">
        <v>-5.44688539754915</v>
      </c>
      <c r="I83">
        <v>12.6907605531384</v>
      </c>
      <c r="J83">
        <v>-0.64475908165445595</v>
      </c>
      <c r="K83">
        <v>3303.3731072358501</v>
      </c>
      <c r="L83">
        <v>2962.3453519120399</v>
      </c>
      <c r="M83">
        <v>35.296082870597203</v>
      </c>
      <c r="N83">
        <v>1.9192389916909001</v>
      </c>
      <c r="O83">
        <v>13.952492026467301</v>
      </c>
      <c r="P83">
        <v>55.634307164201203</v>
      </c>
      <c r="Q83">
        <v>0.115379583106433</v>
      </c>
    </row>
    <row r="84" spans="1:17" x14ac:dyDescent="0.3">
      <c r="A84" t="s">
        <v>227</v>
      </c>
      <c r="B84" t="s">
        <v>228</v>
      </c>
      <c r="C84" t="s">
        <v>3133</v>
      </c>
      <c r="D84" t="s">
        <v>51</v>
      </c>
      <c r="E84">
        <v>105288.7041624</v>
      </c>
      <c r="F84">
        <v>1263.9000000000001</v>
      </c>
      <c r="G84">
        <v>-6.3595138846570602</v>
      </c>
      <c r="H84">
        <v>1.6549961497424199</v>
      </c>
      <c r="I84">
        <v>-1.3342532158598299</v>
      </c>
      <c r="J84">
        <v>3.3620302489985101</v>
      </c>
      <c r="K84">
        <v>1312.4813849961199</v>
      </c>
      <c r="L84">
        <v>1267.88309615926</v>
      </c>
      <c r="M84">
        <v>37.254314015684102</v>
      </c>
      <c r="N84">
        <v>0.950180636936926</v>
      </c>
      <c r="O84">
        <v>12.468549727035301</v>
      </c>
      <c r="P84">
        <v>17.681564245810002</v>
      </c>
      <c r="Q84">
        <v>1.2676881260273999E-2</v>
      </c>
    </row>
    <row r="85" spans="1:17" x14ac:dyDescent="0.3">
      <c r="A85" t="s">
        <v>229</v>
      </c>
      <c r="B85" t="s">
        <v>230</v>
      </c>
      <c r="C85" t="s">
        <v>3131</v>
      </c>
      <c r="D85" t="s">
        <v>231</v>
      </c>
      <c r="E85">
        <v>105233.12141204</v>
      </c>
      <c r="F85">
        <v>1446.8</v>
      </c>
      <c r="G85">
        <v>15.222629840283799</v>
      </c>
      <c r="H85">
        <v>1.02084449659399</v>
      </c>
      <c r="I85">
        <v>13.315950937932399</v>
      </c>
      <c r="J85">
        <v>4.2089577400020897</v>
      </c>
      <c r="K85">
        <v>1478.7116062039399</v>
      </c>
      <c r="L85">
        <v>1330.1316095785801</v>
      </c>
      <c r="M85">
        <v>43.065705744606198</v>
      </c>
      <c r="N85">
        <v>0.69943247876800596</v>
      </c>
      <c r="O85">
        <v>13.8719933646668</v>
      </c>
      <c r="P85">
        <v>40.876338851022297</v>
      </c>
      <c r="Q85">
        <v>5.0174063257799002E-2</v>
      </c>
    </row>
    <row r="86" spans="1:17" x14ac:dyDescent="0.3">
      <c r="A86" t="s">
        <v>232</v>
      </c>
      <c r="B86" t="s">
        <v>233</v>
      </c>
      <c r="C86" t="s">
        <v>3133</v>
      </c>
      <c r="D86" t="s">
        <v>51</v>
      </c>
      <c r="E86">
        <v>105057.61920498</v>
      </c>
      <c r="F86">
        <v>2622.1</v>
      </c>
      <c r="G86">
        <v>20.4114287232991</v>
      </c>
      <c r="H86">
        <v>-2.0468514979781598</v>
      </c>
      <c r="I86">
        <v>12.017981612982799</v>
      </c>
      <c r="J86">
        <v>-0.50462129154540103</v>
      </c>
      <c r="K86">
        <v>2563.5319125164901</v>
      </c>
      <c r="L86">
        <v>2290.1941805080901</v>
      </c>
      <c r="M86">
        <v>44.0557359817074</v>
      </c>
      <c r="N86">
        <v>0.85156288923692203</v>
      </c>
      <c r="O86">
        <v>9.6068037069524301</v>
      </c>
      <c r="P86">
        <v>43.992311916529303</v>
      </c>
    </row>
    <row r="87" spans="1:17" x14ac:dyDescent="0.3">
      <c r="A87" t="s">
        <v>234</v>
      </c>
      <c r="B87" t="s">
        <v>235</v>
      </c>
      <c r="C87" t="s">
        <v>3129</v>
      </c>
      <c r="D87" t="s">
        <v>54</v>
      </c>
      <c r="E87">
        <v>104225.18989949999</v>
      </c>
      <c r="F87">
        <v>1239.75</v>
      </c>
      <c r="G87">
        <v>-14.6550449352613</v>
      </c>
      <c r="H87">
        <v>-12.880445036402</v>
      </c>
      <c r="I87">
        <v>-11.6302984510231</v>
      </c>
      <c r="J87">
        <v>3.0045815747575202</v>
      </c>
      <c r="K87">
        <v>1400.7598650935499</v>
      </c>
      <c r="L87">
        <v>1336.88091781875</v>
      </c>
      <c r="M87">
        <v>26.369849703471999</v>
      </c>
      <c r="N87">
        <v>1.0289462384968799</v>
      </c>
      <c r="O87">
        <v>33.252671909659199</v>
      </c>
      <c r="P87">
        <v>22.601859177215101</v>
      </c>
      <c r="Q87">
        <v>8.8688803751475004E-2</v>
      </c>
    </row>
    <row r="88" spans="1:17" x14ac:dyDescent="0.3">
      <c r="A88" t="s">
        <v>236</v>
      </c>
      <c r="B88" t="s">
        <v>237</v>
      </c>
      <c r="C88" t="s">
        <v>3141</v>
      </c>
      <c r="D88" t="s">
        <v>238</v>
      </c>
      <c r="E88">
        <v>103967.48986007999</v>
      </c>
      <c r="F88">
        <v>730.4</v>
      </c>
      <c r="G88">
        <v>55.242725562006697</v>
      </c>
      <c r="H88">
        <v>7.1255595036047303</v>
      </c>
      <c r="I88">
        <v>22.7475289583289</v>
      </c>
      <c r="J88">
        <v>11.189944870643499</v>
      </c>
      <c r="K88">
        <v>680.61362111120604</v>
      </c>
      <c r="L88">
        <v>607.18272639330496</v>
      </c>
      <c r="M88">
        <v>71.295907090734801</v>
      </c>
      <c r="N88">
        <v>1.5378391280405601</v>
      </c>
      <c r="O88">
        <v>2.4644030668127002</v>
      </c>
      <c r="P88">
        <v>79.812900049236802</v>
      </c>
      <c r="Q88">
        <v>0.188596859792765</v>
      </c>
    </row>
    <row r="89" spans="1:17" x14ac:dyDescent="0.3">
      <c r="A89" t="s">
        <v>239</v>
      </c>
      <c r="B89" t="s">
        <v>240</v>
      </c>
      <c r="C89" t="s">
        <v>3128</v>
      </c>
      <c r="D89" t="s">
        <v>241</v>
      </c>
      <c r="E89">
        <v>102903.56842435</v>
      </c>
      <c r="F89">
        <v>11855.75</v>
      </c>
      <c r="G89">
        <v>171.693289203029</v>
      </c>
      <c r="H89">
        <v>6.6896437387658301</v>
      </c>
      <c r="I89">
        <v>44.652469022343801</v>
      </c>
      <c r="J89">
        <v>11.566971456052</v>
      </c>
      <c r="K89">
        <v>11193.1866504229</v>
      </c>
      <c r="L89">
        <v>9404.8535498923993</v>
      </c>
      <c r="M89">
        <v>67.4380901704927</v>
      </c>
      <c r="N89">
        <v>0.38988533682767501</v>
      </c>
      <c r="O89">
        <v>6.4378044408831103</v>
      </c>
      <c r="P89">
        <v>199.55782957488401</v>
      </c>
      <c r="Q89">
        <v>0.11283804673699099</v>
      </c>
    </row>
    <row r="90" spans="1:17" x14ac:dyDescent="0.3">
      <c r="A90" t="s">
        <v>242</v>
      </c>
      <c r="B90" t="s">
        <v>243</v>
      </c>
      <c r="C90" t="s">
        <v>3129</v>
      </c>
      <c r="D90" t="s">
        <v>40</v>
      </c>
      <c r="E90">
        <v>101436.02184191</v>
      </c>
      <c r="F90">
        <v>702.1</v>
      </c>
      <c r="G90">
        <v>9.7291858858270608</v>
      </c>
      <c r="H90">
        <v>-0.50779313513041802</v>
      </c>
      <c r="I90">
        <v>9.2561936220822698</v>
      </c>
      <c r="J90">
        <v>-2.2309153735916101</v>
      </c>
      <c r="K90">
        <v>735.38114400126994</v>
      </c>
      <c r="L90">
        <v>663.71611641592597</v>
      </c>
      <c r="M90">
        <v>26.5786516397709</v>
      </c>
      <c r="N90">
        <v>0.69115410343355699</v>
      </c>
      <c r="O90">
        <v>13.488107107249601</v>
      </c>
      <c r="P90">
        <v>51.494228072068097</v>
      </c>
      <c r="Q90">
        <v>-2.0360026262463998E-2</v>
      </c>
    </row>
    <row r="91" spans="1:17" x14ac:dyDescent="0.3">
      <c r="A91" t="s">
        <v>244</v>
      </c>
      <c r="B91" t="s">
        <v>245</v>
      </c>
      <c r="C91" t="s">
        <v>3141</v>
      </c>
      <c r="D91" t="s">
        <v>120</v>
      </c>
      <c r="E91">
        <v>101129.69134893001</v>
      </c>
      <c r="F91">
        <v>7821.3</v>
      </c>
      <c r="G91">
        <v>50.906437650220802</v>
      </c>
      <c r="H91">
        <v>-1.0014420809274001</v>
      </c>
      <c r="I91">
        <v>20.8388529839605</v>
      </c>
      <c r="J91">
        <v>5.10883474192027</v>
      </c>
      <c r="K91">
        <v>7754.8726982382004</v>
      </c>
      <c r="L91">
        <v>6739.35448732028</v>
      </c>
      <c r="M91">
        <v>51.097381721595802</v>
      </c>
      <c r="N91">
        <v>1.1890408970077799</v>
      </c>
      <c r="O91">
        <v>8.3195888151585908</v>
      </c>
      <c r="P91">
        <v>74.873394372337899</v>
      </c>
      <c r="Q91">
        <v>6.5602619172159997E-3</v>
      </c>
    </row>
    <row r="92" spans="1:17" x14ac:dyDescent="0.3">
      <c r="A92" t="s">
        <v>246</v>
      </c>
      <c r="B92" t="s">
        <v>247</v>
      </c>
      <c r="C92" t="s">
        <v>3133</v>
      </c>
      <c r="D92" t="s">
        <v>248</v>
      </c>
      <c r="E92">
        <v>100930.35890443499</v>
      </c>
      <c r="F92">
        <v>7019.55</v>
      </c>
      <c r="G92">
        <v>10.739202985819899</v>
      </c>
      <c r="H92">
        <v>6.89002054413558</v>
      </c>
      <c r="I92">
        <v>12.111418976108</v>
      </c>
      <c r="J92">
        <v>4.5180152982370796</v>
      </c>
      <c r="K92">
        <v>6970.6027883135203</v>
      </c>
      <c r="L92">
        <v>6452.3432084679798</v>
      </c>
      <c r="M92">
        <v>45.100401366637101</v>
      </c>
      <c r="N92">
        <v>1.40247569892196</v>
      </c>
      <c r="O92">
        <v>7.4855225762335103</v>
      </c>
      <c r="P92">
        <v>34.986154378677703</v>
      </c>
      <c r="Q92">
        <v>1.7924211415000001E-3</v>
      </c>
    </row>
    <row r="93" spans="1:17" x14ac:dyDescent="0.3">
      <c r="A93" t="s">
        <v>249</v>
      </c>
      <c r="B93" t="s">
        <v>250</v>
      </c>
      <c r="C93" t="s">
        <v>3140</v>
      </c>
      <c r="D93" t="s">
        <v>251</v>
      </c>
      <c r="E93">
        <v>100523.83730888</v>
      </c>
      <c r="F93">
        <v>1603.4</v>
      </c>
      <c r="G93">
        <v>4.6025930926909098</v>
      </c>
      <c r="H93">
        <v>-11.1336506020942</v>
      </c>
      <c r="I93">
        <v>-14.104747892301299</v>
      </c>
      <c r="J93">
        <v>2.3961458100075701</v>
      </c>
      <c r="K93">
        <v>1799.3943272122399</v>
      </c>
      <c r="L93">
        <v>1726.83856281049</v>
      </c>
      <c r="M93">
        <v>22.994855711689802</v>
      </c>
      <c r="N93">
        <v>0.93162721873119603</v>
      </c>
      <c r="O93">
        <v>31.345889983784399</v>
      </c>
      <c r="P93">
        <v>28.890675241157499</v>
      </c>
      <c r="Q93">
        <v>-1.2309930380349001E-2</v>
      </c>
    </row>
    <row r="94" spans="1:17" x14ac:dyDescent="0.3">
      <c r="A94" t="s">
        <v>252</v>
      </c>
      <c r="B94" t="s">
        <v>253</v>
      </c>
      <c r="C94" t="s">
        <v>3133</v>
      </c>
      <c r="D94" t="s">
        <v>248</v>
      </c>
      <c r="E94">
        <v>100197.65070271</v>
      </c>
      <c r="F94">
        <v>1030.7</v>
      </c>
      <c r="G94">
        <v>50.588268764738103</v>
      </c>
      <c r="H94">
        <v>12.806478551660801</v>
      </c>
      <c r="I94">
        <v>20.459556729333201</v>
      </c>
      <c r="J94">
        <v>0.89132547428363196</v>
      </c>
      <c r="K94">
        <v>970.592563878595</v>
      </c>
      <c r="L94">
        <v>865.23656510645196</v>
      </c>
      <c r="M94">
        <v>53.8627596832482</v>
      </c>
      <c r="N94">
        <v>0.940269918509817</v>
      </c>
      <c r="O94">
        <v>8.4699718637818897</v>
      </c>
      <c r="P94">
        <v>74.665310964243304</v>
      </c>
      <c r="Q94">
        <v>0.12455162951870399</v>
      </c>
    </row>
    <row r="95" spans="1:17" x14ac:dyDescent="0.3">
      <c r="A95" t="s">
        <v>254</v>
      </c>
      <c r="B95" t="s">
        <v>255</v>
      </c>
      <c r="C95" t="s">
        <v>3135</v>
      </c>
      <c r="D95" t="s">
        <v>213</v>
      </c>
      <c r="E95">
        <v>98150.409874000004</v>
      </c>
      <c r="F95">
        <v>33278.5</v>
      </c>
      <c r="G95">
        <v>47.528663752288601</v>
      </c>
      <c r="H95">
        <v>-4.4295627099514698</v>
      </c>
      <c r="I95">
        <v>-0.234632221628302</v>
      </c>
      <c r="J95">
        <v>0.76809170816807704</v>
      </c>
      <c r="K95">
        <v>35547.438329932702</v>
      </c>
      <c r="L95">
        <v>31746.281002809101</v>
      </c>
      <c r="M95">
        <v>20.839440243857599</v>
      </c>
      <c r="N95">
        <v>0.78349038223490397</v>
      </c>
      <c r="O95">
        <v>17.459621076671102</v>
      </c>
      <c r="P95">
        <v>71.053713698278003</v>
      </c>
      <c r="Q95">
        <v>9.7482923180312001E-2</v>
      </c>
    </row>
    <row r="96" spans="1:17" x14ac:dyDescent="0.3">
      <c r="A96" t="s">
        <v>256</v>
      </c>
      <c r="B96" t="s">
        <v>257</v>
      </c>
      <c r="C96" t="s">
        <v>3139</v>
      </c>
      <c r="D96" t="s">
        <v>251</v>
      </c>
      <c r="E96">
        <v>97799.386415375004</v>
      </c>
      <c r="F96">
        <v>6502.75</v>
      </c>
      <c r="G96">
        <v>3.9455769869060999</v>
      </c>
      <c r="H96">
        <v>-4.6487775167096199</v>
      </c>
      <c r="I96">
        <v>-7.1721663738759496</v>
      </c>
      <c r="J96">
        <v>4.1792987736307996</v>
      </c>
      <c r="K96">
        <v>6765.6830535447398</v>
      </c>
      <c r="L96">
        <v>6220.5934098479602</v>
      </c>
      <c r="M96">
        <v>36.845052726003601</v>
      </c>
      <c r="N96">
        <v>0.65685163099743704</v>
      </c>
      <c r="O96">
        <v>16.950520933451202</v>
      </c>
      <c r="P96">
        <v>71.079978952907098</v>
      </c>
      <c r="Q96">
        <v>0.125370591759315</v>
      </c>
    </row>
    <row r="97" spans="1:17" x14ac:dyDescent="0.3">
      <c r="A97" t="s">
        <v>258</v>
      </c>
      <c r="B97" t="s">
        <v>259</v>
      </c>
      <c r="C97" t="s">
        <v>3129</v>
      </c>
      <c r="D97" t="s">
        <v>34</v>
      </c>
      <c r="E97">
        <v>97309.618293887994</v>
      </c>
      <c r="F97">
        <v>51.48</v>
      </c>
      <c r="G97">
        <v>8.0101523583072698</v>
      </c>
      <c r="H97">
        <v>0.86150112091483</v>
      </c>
      <c r="I97">
        <v>-23.2687842476406</v>
      </c>
      <c r="J97">
        <v>1.0590652673098</v>
      </c>
      <c r="K97">
        <v>55.733230785658797</v>
      </c>
      <c r="L97">
        <v>56.811797544718601</v>
      </c>
      <c r="M97">
        <v>35.948693194337302</v>
      </c>
      <c r="N97">
        <v>0.86508565730656495</v>
      </c>
      <c r="O97">
        <v>62.684537684537702</v>
      </c>
      <c r="P97">
        <v>32.169448010269498</v>
      </c>
      <c r="Q97">
        <v>9.4201172915312006E-2</v>
      </c>
    </row>
    <row r="98" spans="1:17" x14ac:dyDescent="0.3">
      <c r="A98" t="s">
        <v>260</v>
      </c>
      <c r="B98" t="s">
        <v>261</v>
      </c>
      <c r="C98" t="s">
        <v>3139</v>
      </c>
      <c r="D98" t="s">
        <v>262</v>
      </c>
      <c r="E98">
        <v>96475.301999999996</v>
      </c>
      <c r="F98">
        <v>3480.35</v>
      </c>
      <c r="G98">
        <v>73.536412660480593</v>
      </c>
      <c r="H98">
        <v>3.9670170647728602</v>
      </c>
      <c r="I98">
        <v>-9.2004992788428197</v>
      </c>
      <c r="J98">
        <v>5.3731830782129997</v>
      </c>
      <c r="K98">
        <v>3630.4593768540599</v>
      </c>
      <c r="L98">
        <v>3334.32359288518</v>
      </c>
      <c r="M98">
        <v>42.158416609588897</v>
      </c>
      <c r="N98">
        <v>1.3565802678391501</v>
      </c>
      <c r="O98">
        <v>19.870128004367299</v>
      </c>
      <c r="P98">
        <v>99.047755218758894</v>
      </c>
      <c r="Q98">
        <v>0.20888087658934101</v>
      </c>
    </row>
    <row r="99" spans="1:17" x14ac:dyDescent="0.3">
      <c r="A99" t="s">
        <v>263</v>
      </c>
      <c r="B99" t="s">
        <v>264</v>
      </c>
      <c r="C99" t="s">
        <v>3131</v>
      </c>
      <c r="D99" t="s">
        <v>265</v>
      </c>
      <c r="E99">
        <v>95735.068584590001</v>
      </c>
      <c r="F99">
        <v>967.55</v>
      </c>
      <c r="G99">
        <v>-15.2965288520783</v>
      </c>
      <c r="H99">
        <v>-8.2120553369901295</v>
      </c>
      <c r="I99">
        <v>-18.989430474048</v>
      </c>
      <c r="J99">
        <v>-0.33000110535495503</v>
      </c>
      <c r="K99">
        <v>1078.424448986</v>
      </c>
      <c r="L99">
        <v>1091.97888102195</v>
      </c>
      <c r="M99">
        <v>29.7578678757007</v>
      </c>
      <c r="N99">
        <v>0.69128028829889898</v>
      </c>
      <c r="O99">
        <v>29.545801128948799</v>
      </c>
      <c r="P99">
        <v>8.1210073541033392</v>
      </c>
      <c r="Q99">
        <v>-1.7814030501578999E-2</v>
      </c>
    </row>
    <row r="100" spans="1:17" x14ac:dyDescent="0.3">
      <c r="A100" t="s">
        <v>266</v>
      </c>
      <c r="B100" t="s">
        <v>267</v>
      </c>
      <c r="C100" t="s">
        <v>3133</v>
      </c>
      <c r="D100" t="s">
        <v>51</v>
      </c>
      <c r="E100">
        <v>95567.073200250001</v>
      </c>
      <c r="F100">
        <v>949.75</v>
      </c>
      <c r="G100">
        <v>30.043274738098699</v>
      </c>
      <c r="H100">
        <v>-5.1378431726150904</v>
      </c>
      <c r="I100">
        <v>-12.5967331293234</v>
      </c>
      <c r="J100">
        <v>-1.7658602835964099</v>
      </c>
      <c r="K100">
        <v>1039.7941985171001</v>
      </c>
      <c r="L100">
        <v>997.177494574511</v>
      </c>
      <c r="M100">
        <v>22.056156949660402</v>
      </c>
      <c r="N100">
        <v>0.52918477212830095</v>
      </c>
      <c r="O100">
        <v>39.436693866806998</v>
      </c>
      <c r="P100">
        <v>54.167681194708202</v>
      </c>
      <c r="Q100">
        <v>9.0621328750439004E-2</v>
      </c>
    </row>
    <row r="101" spans="1:17" x14ac:dyDescent="0.3">
      <c r="A101" t="s">
        <v>268</v>
      </c>
      <c r="B101" t="s">
        <v>269</v>
      </c>
      <c r="C101" t="s">
        <v>3133</v>
      </c>
      <c r="D101" t="s">
        <v>51</v>
      </c>
      <c r="E101">
        <v>95349.300438210004</v>
      </c>
      <c r="F101">
        <v>2090.1</v>
      </c>
      <c r="G101">
        <v>54.958392123823998</v>
      </c>
      <c r="H101">
        <v>-1.6397148452222401</v>
      </c>
      <c r="I101">
        <v>15.487665106766199</v>
      </c>
      <c r="J101">
        <v>-3.46289421152597</v>
      </c>
      <c r="K101">
        <v>2143.9812501658898</v>
      </c>
      <c r="L101">
        <v>1843.3794497167901</v>
      </c>
      <c r="M101">
        <v>31.520998132450998</v>
      </c>
      <c r="N101">
        <v>1.1000191789239799</v>
      </c>
      <c r="O101">
        <v>10.6167169034974</v>
      </c>
      <c r="P101">
        <v>81.188505049629399</v>
      </c>
      <c r="Q101">
        <v>0.115964803395962</v>
      </c>
    </row>
    <row r="102" spans="1:17" x14ac:dyDescent="0.3">
      <c r="A102" t="s">
        <v>270</v>
      </c>
      <c r="B102" t="s">
        <v>271</v>
      </c>
      <c r="C102" t="s">
        <v>3135</v>
      </c>
      <c r="D102" t="s">
        <v>94</v>
      </c>
      <c r="E102">
        <v>94474.607345559998</v>
      </c>
      <c r="F102">
        <v>4724.2</v>
      </c>
      <c r="G102">
        <v>29.331012753722401</v>
      </c>
      <c r="H102">
        <v>-9.3268127476320597</v>
      </c>
      <c r="I102">
        <v>-11.592024775765299</v>
      </c>
      <c r="J102">
        <v>0.34590407576747101</v>
      </c>
      <c r="K102">
        <v>5244.1556388018998</v>
      </c>
      <c r="L102">
        <v>4991.5872518164697</v>
      </c>
      <c r="M102">
        <v>27.6312750537003</v>
      </c>
      <c r="N102">
        <v>0.89517495234089095</v>
      </c>
      <c r="O102">
        <v>32.218153338131302</v>
      </c>
      <c r="P102">
        <v>52.290383933464398</v>
      </c>
      <c r="Q102">
        <v>6.8829124368166003E-2</v>
      </c>
    </row>
    <row r="103" spans="1:17" x14ac:dyDescent="0.3">
      <c r="A103" t="s">
        <v>272</v>
      </c>
      <c r="B103" t="s">
        <v>273</v>
      </c>
      <c r="C103" t="s">
        <v>3129</v>
      </c>
      <c r="D103" t="s">
        <v>208</v>
      </c>
      <c r="E103">
        <v>93967.940491750007</v>
      </c>
      <c r="F103">
        <v>4397.5</v>
      </c>
      <c r="G103">
        <v>36.018272438505299</v>
      </c>
      <c r="H103">
        <v>3.7285355360346499</v>
      </c>
      <c r="I103">
        <v>11.4307028790909</v>
      </c>
      <c r="J103">
        <v>4.8915290726773897</v>
      </c>
      <c r="K103">
        <v>4393.6492365691001</v>
      </c>
      <c r="L103">
        <v>3978.91799294157</v>
      </c>
      <c r="M103">
        <v>46.406541885757797</v>
      </c>
      <c r="N103">
        <v>0.85067665008107596</v>
      </c>
      <c r="O103">
        <v>10.6083001705514</v>
      </c>
      <c r="P103">
        <v>60.554226984793402</v>
      </c>
      <c r="Q103">
        <v>6.4449806160645995E-2</v>
      </c>
    </row>
    <row r="104" spans="1:17" x14ac:dyDescent="0.3">
      <c r="A104" t="s">
        <v>274</v>
      </c>
      <c r="B104" t="s">
        <v>275</v>
      </c>
      <c r="C104" t="s">
        <v>3129</v>
      </c>
      <c r="D104" t="s">
        <v>40</v>
      </c>
      <c r="E104">
        <v>93661.597636424995</v>
      </c>
      <c r="F104">
        <v>1892.25</v>
      </c>
      <c r="G104">
        <v>16.648467656156502</v>
      </c>
      <c r="H104">
        <v>-2.6391319732495999</v>
      </c>
      <c r="I104">
        <v>4.066953214033</v>
      </c>
      <c r="J104">
        <v>4.0729179728464997</v>
      </c>
      <c r="K104">
        <v>2007.3076370623101</v>
      </c>
      <c r="L104">
        <v>1845.4001957698099</v>
      </c>
      <c r="M104">
        <v>35.073551201289</v>
      </c>
      <c r="N104">
        <v>0.76064472203547295</v>
      </c>
      <c r="O104">
        <v>21.648830757035199</v>
      </c>
      <c r="P104">
        <v>41.635479041916099</v>
      </c>
      <c r="Q104">
        <v>-3.2455969925530002E-3</v>
      </c>
    </row>
    <row r="105" spans="1:17" x14ac:dyDescent="0.3">
      <c r="A105" t="s">
        <v>276</v>
      </c>
      <c r="B105" t="s">
        <v>277</v>
      </c>
      <c r="C105" t="s">
        <v>3129</v>
      </c>
      <c r="D105" t="s">
        <v>34</v>
      </c>
      <c r="E105">
        <v>92067.110289000004</v>
      </c>
      <c r="F105">
        <v>101.5</v>
      </c>
      <c r="G105">
        <v>8.3789524182896091</v>
      </c>
      <c r="H105">
        <v>3.60316073772402</v>
      </c>
      <c r="I105">
        <v>-15.907522454651501</v>
      </c>
      <c r="J105">
        <v>3.41531303117219</v>
      </c>
      <c r="K105">
        <v>104.965627044011</v>
      </c>
      <c r="L105">
        <v>105.07738955823601</v>
      </c>
      <c r="M105">
        <v>42.675286976768298</v>
      </c>
      <c r="N105">
        <v>0.96087969372225301</v>
      </c>
      <c r="O105">
        <v>26.995073891625601</v>
      </c>
      <c r="P105">
        <v>31.1538958521772</v>
      </c>
      <c r="Q105">
        <v>0.108124265180533</v>
      </c>
    </row>
    <row r="106" spans="1:17" x14ac:dyDescent="0.3">
      <c r="A106" t="s">
        <v>278</v>
      </c>
      <c r="B106" t="s">
        <v>279</v>
      </c>
      <c r="C106" t="s">
        <v>3132</v>
      </c>
      <c r="D106" t="s">
        <v>138</v>
      </c>
      <c r="E106">
        <v>91261.329777000006</v>
      </c>
      <c r="F106">
        <v>437.7</v>
      </c>
      <c r="G106">
        <v>153.919599494528</v>
      </c>
      <c r="H106">
        <v>-3.93915278255343</v>
      </c>
      <c r="I106">
        <v>62.854266671233503</v>
      </c>
      <c r="J106">
        <v>-2.7242970241928699</v>
      </c>
      <c r="K106">
        <v>484.09683347431098</v>
      </c>
      <c r="L106">
        <v>415.62793320585899</v>
      </c>
      <c r="M106">
        <v>39.264609125232703</v>
      </c>
      <c r="N106">
        <v>0.54283278029747095</v>
      </c>
      <c r="O106">
        <v>47.8181402787297</v>
      </c>
      <c r="P106">
        <v>179.50191570881199</v>
      </c>
      <c r="Q106">
        <v>0.20340696243033601</v>
      </c>
    </row>
    <row r="107" spans="1:17" x14ac:dyDescent="0.3">
      <c r="A107" t="s">
        <v>280</v>
      </c>
      <c r="B107" t="s">
        <v>281</v>
      </c>
      <c r="C107" t="s">
        <v>3129</v>
      </c>
      <c r="D107" t="s">
        <v>34</v>
      </c>
      <c r="E107">
        <v>90839.906723299995</v>
      </c>
      <c r="F107">
        <v>119</v>
      </c>
      <c r="G107">
        <v>-8.4978233543612305</v>
      </c>
      <c r="H107">
        <v>8.2543801264242198</v>
      </c>
      <c r="I107">
        <v>-21.046026583898399</v>
      </c>
      <c r="J107">
        <v>4.2551866700930301</v>
      </c>
      <c r="K107">
        <v>118.81372194140801</v>
      </c>
      <c r="L107">
        <v>125.031975854184</v>
      </c>
      <c r="M107">
        <v>59.576478335312203</v>
      </c>
      <c r="N107">
        <v>0.754834192626472</v>
      </c>
      <c r="O107">
        <v>44.9579831932773</v>
      </c>
      <c r="P107">
        <v>14.5332050048123</v>
      </c>
      <c r="Q107">
        <v>0.108514548790919</v>
      </c>
    </row>
    <row r="108" spans="1:17" x14ac:dyDescent="0.3">
      <c r="A108" t="s">
        <v>282</v>
      </c>
      <c r="B108" t="s">
        <v>283</v>
      </c>
      <c r="C108" t="s">
        <v>3143</v>
      </c>
      <c r="D108" t="s">
        <v>284</v>
      </c>
      <c r="E108">
        <v>90668.320408350002</v>
      </c>
      <c r="F108">
        <v>10019.700000000001</v>
      </c>
      <c r="G108">
        <v>41.794593462605199</v>
      </c>
      <c r="H108">
        <v>-4.5603213532944098</v>
      </c>
      <c r="I108">
        <v>7.2041138527428004</v>
      </c>
      <c r="J108">
        <v>4.6794842584749601</v>
      </c>
      <c r="K108">
        <v>10674.852456828699</v>
      </c>
      <c r="L108">
        <v>9538.2199001551908</v>
      </c>
      <c r="M108">
        <v>35.739029985269099</v>
      </c>
      <c r="N108">
        <v>1.0287318108791299</v>
      </c>
      <c r="O108">
        <v>32.718544467399198</v>
      </c>
      <c r="P108">
        <v>69.556719436147802</v>
      </c>
      <c r="Q108">
        <v>0.14606280820585099</v>
      </c>
    </row>
    <row r="109" spans="1:17" x14ac:dyDescent="0.3">
      <c r="A109" t="s">
        <v>285</v>
      </c>
      <c r="B109" t="s">
        <v>286</v>
      </c>
      <c r="C109" t="s">
        <v>3131</v>
      </c>
      <c r="D109" t="s">
        <v>205</v>
      </c>
      <c r="E109">
        <v>90476.49600005</v>
      </c>
      <c r="F109">
        <v>510.5</v>
      </c>
      <c r="G109">
        <v>-27.005294650134601</v>
      </c>
      <c r="H109">
        <v>-4.3844830649520903</v>
      </c>
      <c r="I109">
        <v>-15.513417439294701</v>
      </c>
      <c r="J109">
        <v>-0.93658273018091698</v>
      </c>
      <c r="K109">
        <v>575.68571203011902</v>
      </c>
      <c r="L109">
        <v>581.99119443409995</v>
      </c>
      <c r="M109">
        <v>20.507027934957101</v>
      </c>
      <c r="N109">
        <v>1.01686189202793</v>
      </c>
      <c r="O109">
        <v>31.635651322232999</v>
      </c>
      <c r="P109">
        <v>4.3540474243663096</v>
      </c>
      <c r="Q109">
        <v>-0.107974999689084</v>
      </c>
    </row>
    <row r="110" spans="1:17" x14ac:dyDescent="0.3">
      <c r="A110" t="s">
        <v>287</v>
      </c>
      <c r="B110" t="s">
        <v>288</v>
      </c>
      <c r="C110" t="s">
        <v>3140</v>
      </c>
      <c r="D110" t="s">
        <v>289</v>
      </c>
      <c r="E110">
        <v>89803.659324925</v>
      </c>
      <c r="F110">
        <v>15008.15</v>
      </c>
      <c r="G110">
        <v>162.22539850971401</v>
      </c>
      <c r="H110">
        <v>5.9617569856067201</v>
      </c>
      <c r="I110">
        <v>73.347929905085095</v>
      </c>
      <c r="J110">
        <v>8.8685469476068093</v>
      </c>
      <c r="K110">
        <v>14230.112147445099</v>
      </c>
      <c r="L110">
        <v>11143.5518140243</v>
      </c>
      <c r="M110">
        <v>50.732608183742599</v>
      </c>
      <c r="N110">
        <v>1.12224992347457</v>
      </c>
      <c r="O110">
        <v>6.4035207537238099</v>
      </c>
      <c r="P110">
        <v>188.252410402181</v>
      </c>
      <c r="Q110">
        <v>0.12393816124466001</v>
      </c>
    </row>
    <row r="111" spans="1:17" x14ac:dyDescent="0.3">
      <c r="A111" t="s">
        <v>290</v>
      </c>
      <c r="B111" t="s">
        <v>291</v>
      </c>
      <c r="C111" t="s">
        <v>3136</v>
      </c>
      <c r="D111" t="s">
        <v>114</v>
      </c>
      <c r="E111">
        <v>89744.834376600003</v>
      </c>
      <c r="F111">
        <v>887</v>
      </c>
      <c r="G111">
        <v>17.157412363024601</v>
      </c>
      <c r="H111">
        <v>-6.3433828084957398</v>
      </c>
      <c r="I111">
        <v>-13.8724822579536</v>
      </c>
      <c r="J111">
        <v>1.1476991825598899</v>
      </c>
      <c r="K111">
        <v>956.00706395872305</v>
      </c>
      <c r="L111">
        <v>915.88115909952103</v>
      </c>
      <c r="M111">
        <v>31.604532411479799</v>
      </c>
      <c r="N111">
        <v>0.74533144633820503</v>
      </c>
      <c r="O111">
        <v>23.675310033821798</v>
      </c>
      <c r="P111">
        <v>39.993686868686801</v>
      </c>
      <c r="Q111">
        <v>0.11167465841508301</v>
      </c>
    </row>
    <row r="112" spans="1:17" x14ac:dyDescent="0.3">
      <c r="A112" t="s">
        <v>292</v>
      </c>
      <c r="B112" t="s">
        <v>293</v>
      </c>
      <c r="C112" t="s">
        <v>3137</v>
      </c>
      <c r="D112" t="s">
        <v>75</v>
      </c>
      <c r="E112">
        <v>87938.885485439998</v>
      </c>
      <c r="F112">
        <v>24372.799999999999</v>
      </c>
      <c r="G112">
        <v>-29.6548219277649</v>
      </c>
      <c r="H112">
        <v>4.4242871353569697</v>
      </c>
      <c r="I112">
        <v>-14.5208412509987</v>
      </c>
      <c r="J112">
        <v>-0.68399674979561798</v>
      </c>
      <c r="K112">
        <v>25153.7035185237</v>
      </c>
      <c r="L112">
        <v>25738.125518063302</v>
      </c>
      <c r="M112">
        <v>34.167134685866998</v>
      </c>
      <c r="N112">
        <v>0.72658622866149003</v>
      </c>
      <c r="O112">
        <v>26.114972428280701</v>
      </c>
      <c r="P112">
        <v>3.71404255319147</v>
      </c>
      <c r="Q112">
        <v>-6.1231398020941998E-2</v>
      </c>
    </row>
    <row r="113" spans="1:17" x14ac:dyDescent="0.3">
      <c r="A113" t="s">
        <v>294</v>
      </c>
      <c r="B113" t="s">
        <v>295</v>
      </c>
      <c r="C113" t="s">
        <v>3128</v>
      </c>
      <c r="D113" t="s">
        <v>241</v>
      </c>
      <c r="E113">
        <v>87047.437071244902</v>
      </c>
      <c r="F113">
        <v>5680.15</v>
      </c>
      <c r="G113">
        <v>59.077241349931903</v>
      </c>
      <c r="H113">
        <v>8.5840123496531096</v>
      </c>
      <c r="I113">
        <v>58.9262683211767</v>
      </c>
      <c r="J113">
        <v>7.9295376594896601</v>
      </c>
      <c r="K113">
        <v>5376.3436623011503</v>
      </c>
      <c r="L113">
        <v>4552.3113533040396</v>
      </c>
      <c r="M113">
        <v>58.043000214153899</v>
      </c>
      <c r="N113">
        <v>0.84926053384707001</v>
      </c>
      <c r="O113">
        <v>2.6381345563057401</v>
      </c>
      <c r="P113">
        <v>84.933826043074106</v>
      </c>
      <c r="Q113">
        <v>0.13000091652654899</v>
      </c>
    </row>
    <row r="114" spans="1:17" x14ac:dyDescent="0.3">
      <c r="A114" t="s">
        <v>296</v>
      </c>
      <c r="B114" t="s">
        <v>297</v>
      </c>
      <c r="C114" t="s">
        <v>3129</v>
      </c>
      <c r="D114" t="s">
        <v>298</v>
      </c>
      <c r="E114">
        <v>85900.940976074999</v>
      </c>
      <c r="F114">
        <v>79.89</v>
      </c>
      <c r="G114">
        <v>2.90047417093376</v>
      </c>
      <c r="H114">
        <v>1.5999512198749199</v>
      </c>
      <c r="I114">
        <v>-10.3249893489472</v>
      </c>
      <c r="J114">
        <v>0.76543471420285703</v>
      </c>
      <c r="K114">
        <v>85.176370815995597</v>
      </c>
      <c r="L114">
        <v>84.081291317836801</v>
      </c>
      <c r="M114">
        <v>36.366243041173497</v>
      </c>
      <c r="N114">
        <v>0.69972243060778205</v>
      </c>
      <c r="O114">
        <v>35.060708474151902</v>
      </c>
      <c r="P114">
        <v>34.268907563025202</v>
      </c>
      <c r="Q114">
        <v>4.4464190269969998E-2</v>
      </c>
    </row>
    <row r="115" spans="1:17" x14ac:dyDescent="0.3">
      <c r="A115" t="s">
        <v>299</v>
      </c>
      <c r="B115" t="s">
        <v>300</v>
      </c>
      <c r="C115" t="s">
        <v>3130</v>
      </c>
      <c r="D115" t="s">
        <v>301</v>
      </c>
      <c r="E115">
        <v>84676.177322400006</v>
      </c>
      <c r="F115">
        <v>321</v>
      </c>
      <c r="G115">
        <v>49.891338863441099</v>
      </c>
      <c r="H115">
        <v>-10.2210821569481</v>
      </c>
      <c r="I115">
        <v>-10.513004340992399</v>
      </c>
      <c r="J115">
        <v>-2.3979098016562799</v>
      </c>
      <c r="K115">
        <v>370.03295254510999</v>
      </c>
      <c r="L115">
        <v>343.380199846621</v>
      </c>
      <c r="M115">
        <v>19.717197980047601</v>
      </c>
      <c r="N115">
        <v>0.59460858754663903</v>
      </c>
      <c r="O115">
        <v>43.411214953270999</v>
      </c>
      <c r="P115">
        <v>81.818181818181799</v>
      </c>
      <c r="Q115">
        <v>3.1198274397620002E-3</v>
      </c>
    </row>
    <row r="116" spans="1:17" x14ac:dyDescent="0.3">
      <c r="A116" t="s">
        <v>302</v>
      </c>
      <c r="B116" t="s">
        <v>303</v>
      </c>
      <c r="C116" t="s">
        <v>3138</v>
      </c>
      <c r="D116" t="s">
        <v>48</v>
      </c>
      <c r="E116">
        <v>82592.309896544</v>
      </c>
      <c r="F116">
        <v>78.22</v>
      </c>
      <c r="G116">
        <v>11.849134489145101</v>
      </c>
      <c r="H116">
        <v>-5.8716934715061004</v>
      </c>
      <c r="I116">
        <v>-13.304607456968901</v>
      </c>
      <c r="J116">
        <v>4.28859181190189</v>
      </c>
      <c r="K116">
        <v>86.043335066520399</v>
      </c>
      <c r="L116">
        <v>85.003502286042405</v>
      </c>
      <c r="M116">
        <v>36.293050654080702</v>
      </c>
      <c r="N116">
        <v>0.59746878091889999</v>
      </c>
      <c r="O116">
        <v>32.6387113270263</v>
      </c>
      <c r="P116">
        <v>38.687943262411302</v>
      </c>
      <c r="Q116">
        <v>9.8556532486996001E-2</v>
      </c>
    </row>
    <row r="117" spans="1:17" x14ac:dyDescent="0.3">
      <c r="A117" t="s">
        <v>304</v>
      </c>
      <c r="B117" t="s">
        <v>305</v>
      </c>
      <c r="C117" t="s">
        <v>3129</v>
      </c>
      <c r="D117" t="s">
        <v>24</v>
      </c>
      <c r="E117">
        <v>82541.010380815002</v>
      </c>
      <c r="F117">
        <v>1059.55</v>
      </c>
      <c r="G117">
        <v>-51.781047978099302</v>
      </c>
      <c r="H117">
        <v>-17.275752524758001</v>
      </c>
      <c r="I117">
        <v>-32.852455647547899</v>
      </c>
      <c r="J117">
        <v>0.93517815569706697</v>
      </c>
      <c r="K117">
        <v>1254.1140568170199</v>
      </c>
      <c r="L117">
        <v>1382.17331509678</v>
      </c>
      <c r="M117">
        <v>28.343780443699</v>
      </c>
      <c r="N117">
        <v>1.05324114802986</v>
      </c>
      <c r="O117">
        <v>59.926383842197097</v>
      </c>
      <c r="P117">
        <v>4.0713093016402997</v>
      </c>
      <c r="Q117">
        <v>-2.1750699936168998E-2</v>
      </c>
    </row>
    <row r="118" spans="1:17" hidden="1" x14ac:dyDescent="0.3">
      <c r="A118" t="s">
        <v>306</v>
      </c>
      <c r="B118" t="s">
        <v>307</v>
      </c>
      <c r="C118" t="s">
        <v>3144</v>
      </c>
      <c r="D118" t="s">
        <v>308</v>
      </c>
      <c r="E118">
        <v>82450.278112999993</v>
      </c>
      <c r="F118">
        <v>2870</v>
      </c>
      <c r="G118">
        <v>0.38829398173622498</v>
      </c>
      <c r="H118">
        <v>16.4542743482716</v>
      </c>
      <c r="I118">
        <v>14.417827204050299</v>
      </c>
      <c r="J118">
        <v>-3.26803436672897</v>
      </c>
      <c r="O118">
        <v>30.4181184668989</v>
      </c>
      <c r="P118">
        <v>24.782608695652101</v>
      </c>
    </row>
    <row r="119" spans="1:17" x14ac:dyDescent="0.3">
      <c r="A119" t="s">
        <v>309</v>
      </c>
      <c r="B119" t="s">
        <v>310</v>
      </c>
      <c r="C119" t="s">
        <v>3139</v>
      </c>
      <c r="D119" t="s">
        <v>311</v>
      </c>
      <c r="E119">
        <v>81739.914749999996</v>
      </c>
      <c r="F119">
        <v>4052.75</v>
      </c>
      <c r="G119">
        <v>80.658525725469403</v>
      </c>
      <c r="H119">
        <v>-2.63203674601511</v>
      </c>
      <c r="I119">
        <v>81.748553462816602</v>
      </c>
      <c r="J119">
        <v>3.5639147063727501</v>
      </c>
      <c r="K119">
        <v>4239.4099138851097</v>
      </c>
      <c r="L119">
        <v>3637.8468252617799</v>
      </c>
      <c r="M119">
        <v>40.323191769643003</v>
      </c>
      <c r="N119">
        <v>0.69302794664953704</v>
      </c>
      <c r="O119">
        <v>44.593177472086801</v>
      </c>
      <c r="P119">
        <v>125.729642419516</v>
      </c>
      <c r="Q119">
        <v>0.242660458336173</v>
      </c>
    </row>
    <row r="120" spans="1:17" x14ac:dyDescent="0.3">
      <c r="A120" t="s">
        <v>312</v>
      </c>
      <c r="B120" t="s">
        <v>313</v>
      </c>
      <c r="C120" t="s">
        <v>3134</v>
      </c>
      <c r="D120" t="s">
        <v>108</v>
      </c>
      <c r="E120">
        <v>81153.836189594993</v>
      </c>
      <c r="F120">
        <v>80.790000000000006</v>
      </c>
      <c r="G120">
        <v>33.495888964632698</v>
      </c>
      <c r="H120">
        <v>-6.7963351573897297</v>
      </c>
      <c r="I120">
        <v>-22.113428343429199</v>
      </c>
      <c r="J120">
        <v>0.20415495900203001</v>
      </c>
      <c r="K120">
        <v>87.876336567335898</v>
      </c>
      <c r="L120">
        <v>88.303035126299605</v>
      </c>
      <c r="M120">
        <v>40.945300364548899</v>
      </c>
      <c r="N120">
        <v>0.87619401875026304</v>
      </c>
      <c r="O120">
        <v>46.552791187027999</v>
      </c>
      <c r="P120">
        <v>56.5697674418604</v>
      </c>
      <c r="Q120">
        <v>0.107449849757024</v>
      </c>
    </row>
    <row r="121" spans="1:17" x14ac:dyDescent="0.3">
      <c r="A121" t="s">
        <v>314</v>
      </c>
      <c r="B121" t="s">
        <v>315</v>
      </c>
      <c r="C121" t="s">
        <v>3139</v>
      </c>
      <c r="D121" t="s">
        <v>308</v>
      </c>
      <c r="E121">
        <v>81047.571324543998</v>
      </c>
      <c r="F121">
        <v>59.39</v>
      </c>
      <c r="G121">
        <v>32.3424967675899</v>
      </c>
      <c r="H121">
        <v>-12.2903272806874</v>
      </c>
      <c r="I121">
        <v>43.992622938621999</v>
      </c>
      <c r="J121">
        <v>-4.4130845883923397</v>
      </c>
      <c r="K121">
        <v>70.614198171584206</v>
      </c>
      <c r="L121">
        <v>58.678783667302604</v>
      </c>
      <c r="M121">
        <v>22.146504436724999</v>
      </c>
      <c r="N121">
        <v>0.96756377070343602</v>
      </c>
      <c r="O121">
        <v>44.872874221249297</v>
      </c>
      <c r="P121">
        <v>75.1917404129793</v>
      </c>
      <c r="Q121">
        <v>0.19744455243282799</v>
      </c>
    </row>
    <row r="122" spans="1:17" x14ac:dyDescent="0.3">
      <c r="A122" t="s">
        <v>316</v>
      </c>
      <c r="B122" t="s">
        <v>317</v>
      </c>
      <c r="C122" t="s">
        <v>3127</v>
      </c>
      <c r="D122" t="s">
        <v>72</v>
      </c>
      <c r="E122">
        <v>80785.475940015007</v>
      </c>
      <c r="F122">
        <v>496.65</v>
      </c>
      <c r="G122">
        <v>119.203165197103</v>
      </c>
      <c r="H122">
        <v>-9.4431660018122798</v>
      </c>
      <c r="I122">
        <v>14.989572153012899</v>
      </c>
      <c r="J122">
        <v>7.9489681812320496</v>
      </c>
      <c r="K122">
        <v>541.00066378414203</v>
      </c>
      <c r="L122">
        <v>481.284157923306</v>
      </c>
      <c r="M122">
        <v>44.269659582704698</v>
      </c>
      <c r="N122">
        <v>0.37797033227560101</v>
      </c>
      <c r="O122">
        <v>54.6159267089499</v>
      </c>
      <c r="P122">
        <v>154.08424283765299</v>
      </c>
      <c r="Q122">
        <v>0.127666913390975</v>
      </c>
    </row>
    <row r="123" spans="1:17" x14ac:dyDescent="0.3">
      <c r="A123" t="s">
        <v>318</v>
      </c>
      <c r="B123" t="s">
        <v>319</v>
      </c>
      <c r="C123" t="s">
        <v>3139</v>
      </c>
      <c r="D123" t="s">
        <v>173</v>
      </c>
      <c r="E123">
        <v>80164.062558809994</v>
      </c>
      <c r="F123">
        <v>230.22</v>
      </c>
      <c r="G123">
        <v>56.146154713326403</v>
      </c>
      <c r="H123">
        <v>-7.2670612989879402</v>
      </c>
      <c r="I123">
        <v>-27.025750263655102</v>
      </c>
      <c r="J123">
        <v>3.7593228911886798</v>
      </c>
      <c r="K123">
        <v>256.474637708199</v>
      </c>
      <c r="L123">
        <v>253.07880862104099</v>
      </c>
      <c r="M123">
        <v>37.499701344330902</v>
      </c>
      <c r="N123">
        <v>0.95244169872103202</v>
      </c>
      <c r="O123">
        <v>45.6650160715837</v>
      </c>
      <c r="P123">
        <v>79.229272090307504</v>
      </c>
      <c r="Q123">
        <v>0.14690521683852101</v>
      </c>
    </row>
    <row r="124" spans="1:17" x14ac:dyDescent="0.3">
      <c r="A124" t="s">
        <v>320</v>
      </c>
      <c r="B124" t="s">
        <v>321</v>
      </c>
      <c r="C124" t="s">
        <v>3127</v>
      </c>
      <c r="D124" t="s">
        <v>18</v>
      </c>
      <c r="E124">
        <v>79910.374625935001</v>
      </c>
      <c r="F124">
        <v>375.55</v>
      </c>
      <c r="G124">
        <v>67.997441431758702</v>
      </c>
      <c r="H124">
        <v>-0.17048362613036599</v>
      </c>
      <c r="I124">
        <v>4.3417822933797598</v>
      </c>
      <c r="J124">
        <v>5.4185366235538304</v>
      </c>
      <c r="K124">
        <v>395.78781270291398</v>
      </c>
      <c r="L124">
        <v>354.810697261869</v>
      </c>
      <c r="M124">
        <v>39.943266327944997</v>
      </c>
      <c r="N124">
        <v>0.689533598892626</v>
      </c>
      <c r="O124">
        <v>21.7281320729596</v>
      </c>
      <c r="P124">
        <v>90.795935647756096</v>
      </c>
      <c r="Q124">
        <v>5.9030690706595002E-2</v>
      </c>
    </row>
    <row r="125" spans="1:17" x14ac:dyDescent="0.3">
      <c r="A125" t="s">
        <v>322</v>
      </c>
      <c r="B125" t="s">
        <v>323</v>
      </c>
      <c r="C125" t="s">
        <v>3134</v>
      </c>
      <c r="D125" t="s">
        <v>78</v>
      </c>
      <c r="E125">
        <v>79719.905962079996</v>
      </c>
      <c r="F125">
        <v>1658.7</v>
      </c>
      <c r="G125">
        <v>89.3039014095054</v>
      </c>
      <c r="H125">
        <v>-8.5997448692607197</v>
      </c>
      <c r="I125">
        <v>17.833067189399699</v>
      </c>
      <c r="J125">
        <v>-4.1540815804970901</v>
      </c>
      <c r="K125">
        <v>1804.00677938379</v>
      </c>
      <c r="L125">
        <v>1530.88786061426</v>
      </c>
      <c r="M125">
        <v>24.3027738678053</v>
      </c>
      <c r="N125">
        <v>0.45155049365937999</v>
      </c>
      <c r="O125">
        <v>22.807017543859601</v>
      </c>
      <c r="P125">
        <v>113.75</v>
      </c>
      <c r="Q125">
        <v>0.141438600970508</v>
      </c>
    </row>
    <row r="126" spans="1:17" x14ac:dyDescent="0.3">
      <c r="A126" t="s">
        <v>324</v>
      </c>
      <c r="B126" t="s">
        <v>325</v>
      </c>
      <c r="C126" t="s">
        <v>3127</v>
      </c>
      <c r="D126" t="s">
        <v>196</v>
      </c>
      <c r="E126">
        <v>77118.683019959994</v>
      </c>
      <c r="F126">
        <v>701.2</v>
      </c>
      <c r="G126">
        <v>5.9297810039868697</v>
      </c>
      <c r="H126">
        <v>-3.19465693498694</v>
      </c>
      <c r="I126">
        <v>-26.929562937616101</v>
      </c>
      <c r="J126">
        <v>7.5257506251938902E-2</v>
      </c>
      <c r="K126">
        <v>760.95161644569998</v>
      </c>
      <c r="L126">
        <v>864.94453864708203</v>
      </c>
      <c r="M126">
        <v>37.605552265626798</v>
      </c>
      <c r="N126">
        <v>0.21231933228015801</v>
      </c>
      <c r="O126">
        <v>79.606389047347406</v>
      </c>
      <c r="P126">
        <v>33.055028462998102</v>
      </c>
      <c r="Q126">
        <v>-3.3579276841240999E-2</v>
      </c>
    </row>
    <row r="127" spans="1:17" x14ac:dyDescent="0.3">
      <c r="A127" t="s">
        <v>326</v>
      </c>
      <c r="B127" t="s">
        <v>327</v>
      </c>
      <c r="C127" t="s">
        <v>3131</v>
      </c>
      <c r="D127" t="s">
        <v>205</v>
      </c>
      <c r="E127">
        <v>77028.857815630006</v>
      </c>
      <c r="F127">
        <v>595.54999999999995</v>
      </c>
      <c r="G127">
        <v>-8.47971851881608</v>
      </c>
      <c r="H127">
        <v>-5.7667628169821201</v>
      </c>
      <c r="I127">
        <v>-8.1212339106649303</v>
      </c>
      <c r="J127">
        <v>-1.3723842163083799</v>
      </c>
      <c r="K127">
        <v>656.063711816622</v>
      </c>
      <c r="L127">
        <v>619.84917135556805</v>
      </c>
      <c r="M127">
        <v>22.982229574214902</v>
      </c>
      <c r="N127">
        <v>1.1442668511046299</v>
      </c>
      <c r="O127">
        <v>20.871463353202898</v>
      </c>
      <c r="P127">
        <v>22.465556241003402</v>
      </c>
      <c r="Q127">
        <v>-3.0220431063977999E-2</v>
      </c>
    </row>
    <row r="128" spans="1:17" x14ac:dyDescent="0.3">
      <c r="A128" t="s">
        <v>328</v>
      </c>
      <c r="B128" t="s">
        <v>329</v>
      </c>
      <c r="C128" t="s">
        <v>3129</v>
      </c>
      <c r="D128" t="s">
        <v>120</v>
      </c>
      <c r="E128">
        <v>76444.530157140005</v>
      </c>
      <c r="F128">
        <v>1685.1</v>
      </c>
      <c r="G128">
        <v>101.510486531487</v>
      </c>
      <c r="H128">
        <v>5.47344468134298</v>
      </c>
      <c r="I128">
        <v>26.897093918905298</v>
      </c>
      <c r="J128">
        <v>-0.86999286943970799</v>
      </c>
      <c r="K128">
        <v>1674.1717484081601</v>
      </c>
      <c r="L128">
        <v>1414.42050667273</v>
      </c>
      <c r="M128">
        <v>50.532120693608199</v>
      </c>
      <c r="N128">
        <v>0.64291477475610104</v>
      </c>
      <c r="O128">
        <v>16.6993056791881</v>
      </c>
      <c r="P128">
        <v>132.347466390899</v>
      </c>
      <c r="Q128">
        <v>2.6218611603854001E-2</v>
      </c>
    </row>
    <row r="129" spans="1:17" x14ac:dyDescent="0.3">
      <c r="A129" t="s">
        <v>330</v>
      </c>
      <c r="B129" t="s">
        <v>331</v>
      </c>
      <c r="C129" t="s">
        <v>3129</v>
      </c>
      <c r="D129" t="s">
        <v>34</v>
      </c>
      <c r="E129">
        <v>75968.768528400004</v>
      </c>
      <c r="F129">
        <v>564</v>
      </c>
      <c r="G129">
        <v>11.9028375775217</v>
      </c>
      <c r="H129">
        <v>12.150513769419099</v>
      </c>
      <c r="I129">
        <v>1.6842481701712499</v>
      </c>
      <c r="J129">
        <v>0.56562948333064</v>
      </c>
      <c r="K129">
        <v>544.76994264618702</v>
      </c>
      <c r="L129">
        <v>519.193814223201</v>
      </c>
      <c r="M129">
        <v>53.0381791290122</v>
      </c>
      <c r="N129">
        <v>1.1726563904133001</v>
      </c>
      <c r="O129">
        <v>12.180851063829801</v>
      </c>
      <c r="P129">
        <v>44.282425172678401</v>
      </c>
      <c r="Q129">
        <v>0.15840312040763499</v>
      </c>
    </row>
    <row r="130" spans="1:17" x14ac:dyDescent="0.3">
      <c r="A130" t="s">
        <v>332</v>
      </c>
      <c r="B130" t="s">
        <v>333</v>
      </c>
      <c r="C130" t="s">
        <v>3131</v>
      </c>
      <c r="D130" t="s">
        <v>205</v>
      </c>
      <c r="E130">
        <v>75864.952891619905</v>
      </c>
      <c r="F130">
        <v>2789.3</v>
      </c>
      <c r="G130">
        <v>9.8315098418465592</v>
      </c>
      <c r="H130">
        <v>-17.3295260249755</v>
      </c>
      <c r="I130">
        <v>-10.739285828521901</v>
      </c>
      <c r="J130">
        <v>-2.2400811487568602</v>
      </c>
      <c r="K130">
        <v>3294.8222486802601</v>
      </c>
      <c r="L130">
        <v>3033.9689867484599</v>
      </c>
      <c r="M130">
        <v>5.56202946237556</v>
      </c>
      <c r="N130">
        <v>0.87573650800891101</v>
      </c>
      <c r="O130">
        <v>39.461513641415301</v>
      </c>
      <c r="P130">
        <v>33.124925426559997</v>
      </c>
      <c r="Q130">
        <v>8.5244358549741994E-2</v>
      </c>
    </row>
    <row r="131" spans="1:17" x14ac:dyDescent="0.3">
      <c r="A131" t="s">
        <v>334</v>
      </c>
      <c r="B131" t="s">
        <v>335</v>
      </c>
      <c r="C131" t="s">
        <v>3133</v>
      </c>
      <c r="D131" t="s">
        <v>51</v>
      </c>
      <c r="E131">
        <v>73610.797699019997</v>
      </c>
      <c r="F131">
        <v>1267.4000000000001</v>
      </c>
      <c r="G131">
        <v>7.0934037786177004</v>
      </c>
      <c r="H131">
        <v>-9.5128039379104692</v>
      </c>
      <c r="I131">
        <v>-0.66374899560310996</v>
      </c>
      <c r="J131">
        <v>-6.9001952377015003</v>
      </c>
      <c r="K131">
        <v>1430.59906695571</v>
      </c>
      <c r="L131">
        <v>1292.33184064838</v>
      </c>
      <c r="M131">
        <v>7.86036432892696</v>
      </c>
      <c r="N131">
        <v>0.95896997667317196</v>
      </c>
      <c r="O131">
        <v>25.611488085845</v>
      </c>
      <c r="P131">
        <v>32.227438706311901</v>
      </c>
      <c r="Q131">
        <v>8.0133435397875E-2</v>
      </c>
    </row>
    <row r="132" spans="1:17" x14ac:dyDescent="0.3">
      <c r="A132" t="s">
        <v>336</v>
      </c>
      <c r="B132" t="s">
        <v>337</v>
      </c>
      <c r="C132" t="s">
        <v>3142</v>
      </c>
      <c r="D132" t="s">
        <v>144</v>
      </c>
      <c r="E132">
        <v>73550.209245120001</v>
      </c>
      <c r="F132">
        <v>2645.1</v>
      </c>
      <c r="G132">
        <v>21.5615867371286</v>
      </c>
      <c r="H132">
        <v>-6.9750575726726298</v>
      </c>
      <c r="I132">
        <v>-12.681100431913199</v>
      </c>
      <c r="J132">
        <v>-2.6734861052407899</v>
      </c>
      <c r="K132">
        <v>2935.6909846528802</v>
      </c>
      <c r="L132">
        <v>2735.0646885025499</v>
      </c>
      <c r="M132">
        <v>23.373450630330499</v>
      </c>
      <c r="N132">
        <v>0.629745262822487</v>
      </c>
      <c r="O132">
        <v>28.641639257494901</v>
      </c>
      <c r="P132">
        <v>46.864329141334203</v>
      </c>
      <c r="Q132">
        <v>9.8163003329420004E-3</v>
      </c>
    </row>
    <row r="133" spans="1:17" x14ac:dyDescent="0.3">
      <c r="A133" t="s">
        <v>338</v>
      </c>
      <c r="B133" t="s">
        <v>339</v>
      </c>
      <c r="C133" t="s">
        <v>3140</v>
      </c>
      <c r="D133" t="s">
        <v>91</v>
      </c>
      <c r="E133">
        <v>72629.690114269994</v>
      </c>
      <c r="F133">
        <v>704.3</v>
      </c>
      <c r="G133">
        <v>86.022999682592598</v>
      </c>
      <c r="H133">
        <v>0.77567202090725496</v>
      </c>
      <c r="I133">
        <v>67.7415639085077</v>
      </c>
      <c r="J133">
        <v>8.2548714625761495</v>
      </c>
      <c r="K133">
        <v>677.01606690286405</v>
      </c>
      <c r="L133">
        <v>532.08961433052104</v>
      </c>
      <c r="M133">
        <v>58.878979929519197</v>
      </c>
      <c r="N133">
        <v>0.68588843979118796</v>
      </c>
      <c r="O133">
        <v>11.6356666193383</v>
      </c>
      <c r="P133">
        <v>131.601446892469</v>
      </c>
      <c r="Q133">
        <v>0.249789705959817</v>
      </c>
    </row>
    <row r="134" spans="1:17" x14ac:dyDescent="0.3">
      <c r="A134" t="s">
        <v>340</v>
      </c>
      <c r="B134" t="s">
        <v>341</v>
      </c>
      <c r="C134" t="s">
        <v>3142</v>
      </c>
      <c r="D134" t="s">
        <v>144</v>
      </c>
      <c r="E134">
        <v>72344.119084705002</v>
      </c>
      <c r="F134">
        <v>1989.65</v>
      </c>
      <c r="G134">
        <v>35.252116283310201</v>
      </c>
      <c r="H134">
        <v>8.7305529151616401</v>
      </c>
      <c r="I134">
        <v>25.8970494849302</v>
      </c>
      <c r="J134">
        <v>5.3212575661370103</v>
      </c>
      <c r="K134">
        <v>1910.2714397150301</v>
      </c>
      <c r="L134">
        <v>1696.9302531896101</v>
      </c>
      <c r="M134">
        <v>51.411797598156703</v>
      </c>
      <c r="N134">
        <v>1.1708070804439099</v>
      </c>
      <c r="O134">
        <v>5.0385746236775297</v>
      </c>
      <c r="P134">
        <v>63.394103638006001</v>
      </c>
      <c r="Q134">
        <v>0.103259249180627</v>
      </c>
    </row>
    <row r="135" spans="1:17" x14ac:dyDescent="0.3">
      <c r="A135" t="s">
        <v>342</v>
      </c>
      <c r="B135" t="s">
        <v>343</v>
      </c>
      <c r="C135" t="s">
        <v>3129</v>
      </c>
      <c r="D135" t="s">
        <v>54</v>
      </c>
      <c r="E135">
        <v>71970.431739569904</v>
      </c>
      <c r="F135">
        <v>1792.7</v>
      </c>
      <c r="G135">
        <v>17.228775171889399</v>
      </c>
      <c r="H135">
        <v>-2.4810400075215302</v>
      </c>
      <c r="I135">
        <v>-2.31910263556138</v>
      </c>
      <c r="J135">
        <v>-1.7230654888016099</v>
      </c>
      <c r="K135">
        <v>1914.7374604293</v>
      </c>
      <c r="L135">
        <v>1750.1321939812101</v>
      </c>
      <c r="M135">
        <v>21.558964164880901</v>
      </c>
      <c r="N135">
        <v>0.76815240973383703</v>
      </c>
      <c r="O135">
        <v>15.956378646733899</v>
      </c>
      <c r="P135">
        <v>42.2777777777777</v>
      </c>
      <c r="Q135">
        <v>-2.2591693352244001E-2</v>
      </c>
    </row>
    <row r="136" spans="1:17" x14ac:dyDescent="0.3">
      <c r="A136" t="s">
        <v>344</v>
      </c>
      <c r="B136" t="s">
        <v>345</v>
      </c>
      <c r="C136" t="s">
        <v>3143</v>
      </c>
      <c r="D136" t="s">
        <v>160</v>
      </c>
      <c r="E136">
        <v>69007.246965059996</v>
      </c>
      <c r="F136">
        <v>4548.8999999999996</v>
      </c>
      <c r="G136">
        <v>6.5283369552176396E-2</v>
      </c>
      <c r="H136">
        <v>5.5674370074481301</v>
      </c>
      <c r="I136">
        <v>16.039919111302499</v>
      </c>
      <c r="J136">
        <v>4.4090675846576204</v>
      </c>
      <c r="K136">
        <v>4490.2234487892301</v>
      </c>
      <c r="L136">
        <v>4108.6845523872798</v>
      </c>
      <c r="M136">
        <v>51.833852184050798</v>
      </c>
      <c r="N136">
        <v>0.78783334335409105</v>
      </c>
      <c r="O136">
        <v>5.60904834135727</v>
      </c>
      <c r="P136">
        <v>41.2701863354037</v>
      </c>
      <c r="Q136">
        <v>5.0928967789400002E-2</v>
      </c>
    </row>
    <row r="137" spans="1:17" x14ac:dyDescent="0.3">
      <c r="A137" t="s">
        <v>346</v>
      </c>
      <c r="B137" t="s">
        <v>347</v>
      </c>
      <c r="C137" t="s">
        <v>3135</v>
      </c>
      <c r="D137" t="s">
        <v>348</v>
      </c>
      <c r="E137">
        <v>68892.077725680007</v>
      </c>
      <c r="F137">
        <v>3561.8</v>
      </c>
      <c r="G137">
        <v>-11.0022756264365</v>
      </c>
      <c r="H137">
        <v>-9.5389442471719494</v>
      </c>
      <c r="I137">
        <v>-17.775845461164401</v>
      </c>
      <c r="J137">
        <v>-13.1770489799058</v>
      </c>
      <c r="K137">
        <v>4200.2496945727298</v>
      </c>
      <c r="L137">
        <v>3943.2659673675898</v>
      </c>
      <c r="M137">
        <v>11.297463722649599</v>
      </c>
      <c r="N137">
        <v>1.01789646493907</v>
      </c>
      <c r="O137">
        <v>35.066539390195899</v>
      </c>
      <c r="P137">
        <v>13.8009808776778</v>
      </c>
      <c r="Q137">
        <v>7.9759324631551998E-2</v>
      </c>
    </row>
    <row r="138" spans="1:17" hidden="1" x14ac:dyDescent="0.3">
      <c r="A138" t="s">
        <v>349</v>
      </c>
      <c r="B138" t="s">
        <v>350</v>
      </c>
      <c r="C138" t="s">
        <v>3130</v>
      </c>
      <c r="D138" t="s">
        <v>27</v>
      </c>
      <c r="E138">
        <v>68735</v>
      </c>
      <c r="F138">
        <v>1374.7</v>
      </c>
      <c r="G138">
        <v>46.708457590779403</v>
      </c>
      <c r="H138">
        <v>-1.2378033933306001</v>
      </c>
      <c r="I138">
        <v>44.429562935801997</v>
      </c>
      <c r="J138">
        <v>2.5025606422952702</v>
      </c>
      <c r="K138">
        <v>1376.54135098492</v>
      </c>
      <c r="M138">
        <v>38.408451187876103</v>
      </c>
      <c r="N138">
        <v>0.82510901889752697</v>
      </c>
      <c r="O138">
        <v>14.0612497272132</v>
      </c>
      <c r="P138">
        <v>82.079470198675494</v>
      </c>
    </row>
    <row r="139" spans="1:17" x14ac:dyDescent="0.3">
      <c r="A139" t="s">
        <v>351</v>
      </c>
      <c r="B139" t="s">
        <v>352</v>
      </c>
      <c r="C139" t="s">
        <v>3142</v>
      </c>
      <c r="D139" t="s">
        <v>144</v>
      </c>
      <c r="E139">
        <v>68598.096748319993</v>
      </c>
      <c r="F139">
        <v>1592.6</v>
      </c>
      <c r="G139">
        <v>60.559835012312497</v>
      </c>
      <c r="H139">
        <v>-9.3986697584995191</v>
      </c>
      <c r="I139">
        <v>-0.87002998918666496</v>
      </c>
      <c r="J139">
        <v>2.3614534612704201</v>
      </c>
      <c r="K139">
        <v>1728.1077093236399</v>
      </c>
      <c r="L139">
        <v>1558.5620335492999</v>
      </c>
      <c r="M139">
        <v>38.133899291855599</v>
      </c>
      <c r="N139">
        <v>0.46812007173989501</v>
      </c>
      <c r="O139">
        <v>30.277533592867002</v>
      </c>
      <c r="P139">
        <v>89.595238095238003</v>
      </c>
      <c r="Q139">
        <v>0.14759470273012501</v>
      </c>
    </row>
    <row r="140" spans="1:17" x14ac:dyDescent="0.3">
      <c r="A140" t="s">
        <v>353</v>
      </c>
      <c r="B140" t="s">
        <v>354</v>
      </c>
      <c r="C140" t="s">
        <v>3131</v>
      </c>
      <c r="D140" t="s">
        <v>355</v>
      </c>
      <c r="E140">
        <v>67381.721937419905</v>
      </c>
      <c r="F140">
        <v>1861.4</v>
      </c>
      <c r="G140">
        <v>6.3863106900907001</v>
      </c>
      <c r="H140">
        <v>11.6743830800461</v>
      </c>
      <c r="I140">
        <v>31.576071149376101</v>
      </c>
      <c r="J140">
        <v>3.2638676030587201</v>
      </c>
      <c r="K140">
        <v>1781.97713933041</v>
      </c>
      <c r="L140">
        <v>1635.46213913061</v>
      </c>
      <c r="M140">
        <v>60.430698164413897</v>
      </c>
      <c r="N140">
        <v>0.73257226336529202</v>
      </c>
      <c r="O140">
        <v>7.02696894810357</v>
      </c>
      <c r="P140">
        <v>59.100816274199701</v>
      </c>
      <c r="Q140">
        <v>6.9629300808858999E-2</v>
      </c>
    </row>
    <row r="141" spans="1:17" x14ac:dyDescent="0.3">
      <c r="A141" t="s">
        <v>356</v>
      </c>
      <c r="B141" t="s">
        <v>357</v>
      </c>
      <c r="C141" t="s">
        <v>3143</v>
      </c>
      <c r="D141" t="s">
        <v>160</v>
      </c>
      <c r="E141">
        <v>66785.995196624994</v>
      </c>
      <c r="F141">
        <v>2253.0500000000002</v>
      </c>
      <c r="G141">
        <v>-26.3648720020628</v>
      </c>
      <c r="H141">
        <v>1.5659766017748999</v>
      </c>
      <c r="I141">
        <v>-7.0969738183899</v>
      </c>
      <c r="J141">
        <v>3.5538045928613302</v>
      </c>
      <c r="K141">
        <v>2348.56595781446</v>
      </c>
      <c r="L141">
        <v>2397.0334868715399</v>
      </c>
      <c r="M141">
        <v>41.697608445819903</v>
      </c>
      <c r="N141">
        <v>0.50440174617535005</v>
      </c>
      <c r="O141">
        <v>19.5690286500521</v>
      </c>
      <c r="P141">
        <v>7.8478770762529404</v>
      </c>
      <c r="Q141">
        <v>-4.2864395854819E-2</v>
      </c>
    </row>
    <row r="142" spans="1:17" x14ac:dyDescent="0.3">
      <c r="A142" t="s">
        <v>358</v>
      </c>
      <c r="B142" t="s">
        <v>359</v>
      </c>
      <c r="C142" t="s">
        <v>3136</v>
      </c>
      <c r="D142" t="s">
        <v>360</v>
      </c>
      <c r="E142">
        <v>65868.297084599995</v>
      </c>
      <c r="F142">
        <v>224.76</v>
      </c>
      <c r="G142">
        <v>8.0900897832557703</v>
      </c>
      <c r="H142">
        <v>3.3600444877831599</v>
      </c>
      <c r="I142">
        <v>-20.406730396215099</v>
      </c>
      <c r="J142">
        <v>3.0828669973331402</v>
      </c>
      <c r="K142">
        <v>227.84076595666201</v>
      </c>
      <c r="L142">
        <v>222.70819866612399</v>
      </c>
      <c r="M142">
        <v>41.5284465514288</v>
      </c>
      <c r="N142">
        <v>1.16746775997145</v>
      </c>
      <c r="O142">
        <v>27.402562733582499</v>
      </c>
      <c r="P142">
        <v>34.788605697151397</v>
      </c>
      <c r="Q142">
        <v>0.104405610550158</v>
      </c>
    </row>
    <row r="143" spans="1:17" x14ac:dyDescent="0.3">
      <c r="A143" t="s">
        <v>361</v>
      </c>
      <c r="B143" t="s">
        <v>362</v>
      </c>
      <c r="C143" t="s">
        <v>3133</v>
      </c>
      <c r="D143" t="s">
        <v>51</v>
      </c>
      <c r="E143">
        <v>65801.402100000007</v>
      </c>
      <c r="F143">
        <v>5503.4</v>
      </c>
      <c r="G143">
        <v>5.1867147235852098</v>
      </c>
      <c r="H143">
        <v>-5.2026532408237696</v>
      </c>
      <c r="I143">
        <v>-2.6670732685316501</v>
      </c>
      <c r="J143">
        <v>-1.6455362342851501</v>
      </c>
      <c r="K143">
        <v>5906.5555863482004</v>
      </c>
      <c r="L143">
        <v>5402.4275499968999</v>
      </c>
      <c r="M143">
        <v>26.405071773784101</v>
      </c>
      <c r="N143">
        <v>0.94943625746999505</v>
      </c>
      <c r="O143">
        <v>17.016753279790599</v>
      </c>
      <c r="P143">
        <v>28.3098049730132</v>
      </c>
      <c r="Q143">
        <v>4.4927881668771999E-2</v>
      </c>
    </row>
    <row r="144" spans="1:17" x14ac:dyDescent="0.3">
      <c r="A144" t="s">
        <v>363</v>
      </c>
      <c r="B144" t="s">
        <v>364</v>
      </c>
      <c r="C144" t="s">
        <v>3141</v>
      </c>
      <c r="D144" t="s">
        <v>120</v>
      </c>
      <c r="E144">
        <v>64932</v>
      </c>
      <c r="F144">
        <v>811.65</v>
      </c>
      <c r="G144">
        <v>-2.4563018891576598</v>
      </c>
      <c r="H144">
        <v>-1.7102741205558001</v>
      </c>
      <c r="I144">
        <v>-26.316999923492801</v>
      </c>
      <c r="J144">
        <v>6.0836203805367299</v>
      </c>
      <c r="K144">
        <v>874.37720619336096</v>
      </c>
      <c r="L144">
        <v>905.94935066252503</v>
      </c>
      <c r="M144">
        <v>36.950002651097201</v>
      </c>
      <c r="N144">
        <v>1.0461140755969101</v>
      </c>
      <c r="O144">
        <v>40.319103061664499</v>
      </c>
      <c r="P144">
        <v>21.313803153725399</v>
      </c>
      <c r="Q144">
        <v>-6.0442542487342002E-2</v>
      </c>
    </row>
    <row r="145" spans="1:17" x14ac:dyDescent="0.3">
      <c r="A145" t="s">
        <v>365</v>
      </c>
      <c r="B145" t="s">
        <v>366</v>
      </c>
      <c r="C145" t="s">
        <v>3139</v>
      </c>
      <c r="D145" t="s">
        <v>193</v>
      </c>
      <c r="E145">
        <v>64930.279926912001</v>
      </c>
      <c r="F145">
        <v>221.12</v>
      </c>
      <c r="G145">
        <v>3.38882695045903</v>
      </c>
      <c r="H145">
        <v>2.4315425072196302</v>
      </c>
      <c r="I145">
        <v>2.6310632542632901</v>
      </c>
      <c r="J145">
        <v>9.6867487716200795</v>
      </c>
      <c r="K145">
        <v>225.26546941044199</v>
      </c>
      <c r="L145">
        <v>215.747097735175</v>
      </c>
      <c r="M145">
        <v>61.081915459944803</v>
      </c>
      <c r="N145">
        <v>1.0568566572695699</v>
      </c>
      <c r="O145">
        <v>19.6861432706222</v>
      </c>
      <c r="P145">
        <v>40.349095525229998</v>
      </c>
      <c r="Q145">
        <v>5.0093418726085998E-2</v>
      </c>
    </row>
    <row r="146" spans="1:17" x14ac:dyDescent="0.3">
      <c r="A146" t="s">
        <v>367</v>
      </c>
      <c r="B146" t="s">
        <v>368</v>
      </c>
      <c r="C146" t="s">
        <v>3129</v>
      </c>
      <c r="D146" t="s">
        <v>369</v>
      </c>
      <c r="E146">
        <v>64617.342811449998</v>
      </c>
      <c r="F146">
        <v>679.25</v>
      </c>
      <c r="G146">
        <v>-32.938081244669597</v>
      </c>
      <c r="H146">
        <v>-1.5293733288789899</v>
      </c>
      <c r="I146">
        <v>-14.047319429103799</v>
      </c>
      <c r="J146">
        <v>2.4128259535271099</v>
      </c>
      <c r="K146">
        <v>722.224917405822</v>
      </c>
      <c r="L146">
        <v>736.50852119229205</v>
      </c>
      <c r="M146">
        <v>30.767669545563699</v>
      </c>
      <c r="N146">
        <v>0.78145895818518996</v>
      </c>
      <c r="O146">
        <v>20.338608759661302</v>
      </c>
      <c r="P146">
        <v>4.8306196465776496</v>
      </c>
      <c r="Q146">
        <v>-0.136610007437071</v>
      </c>
    </row>
    <row r="147" spans="1:17" x14ac:dyDescent="0.3">
      <c r="A147" t="s">
        <v>370</v>
      </c>
      <c r="B147" t="s">
        <v>371</v>
      </c>
      <c r="C147" t="s">
        <v>3129</v>
      </c>
      <c r="D147" t="s">
        <v>40</v>
      </c>
      <c r="E147">
        <v>64263.671999999999</v>
      </c>
      <c r="F147">
        <v>366.3</v>
      </c>
      <c r="G147">
        <v>39.581590920444498</v>
      </c>
      <c r="H147">
        <v>-1.68670298028032</v>
      </c>
      <c r="I147">
        <v>5.1864080877975498</v>
      </c>
      <c r="J147">
        <v>2.6563207079678302</v>
      </c>
      <c r="K147">
        <v>380.29947694943701</v>
      </c>
      <c r="L147">
        <v>361.20454457455901</v>
      </c>
      <c r="M147">
        <v>44.840578423184397</v>
      </c>
      <c r="N147">
        <v>0.247615907380594</v>
      </c>
      <c r="O147">
        <v>27.709527709527698</v>
      </c>
      <c r="P147">
        <v>64.260089686098596</v>
      </c>
      <c r="Q147">
        <v>0.106732636381075</v>
      </c>
    </row>
    <row r="148" spans="1:17" x14ac:dyDescent="0.3">
      <c r="A148" t="s">
        <v>372</v>
      </c>
      <c r="B148" t="s">
        <v>373</v>
      </c>
      <c r="C148" t="s">
        <v>3135</v>
      </c>
      <c r="D148" t="s">
        <v>114</v>
      </c>
      <c r="E148">
        <v>63347.989269919897</v>
      </c>
      <c r="F148">
        <v>1360.6</v>
      </c>
      <c r="G148">
        <v>7.8010594738014003</v>
      </c>
      <c r="H148">
        <v>-1.80306463982344</v>
      </c>
      <c r="I148">
        <v>-12.2018577219602</v>
      </c>
      <c r="J148">
        <v>-2.0419139422317101</v>
      </c>
      <c r="K148">
        <v>1479.62136026649</v>
      </c>
      <c r="L148">
        <v>1425.77150825693</v>
      </c>
      <c r="M148">
        <v>29.5660556984941</v>
      </c>
      <c r="N148">
        <v>0.83216420592232099</v>
      </c>
      <c r="O148">
        <v>32.6253123621931</v>
      </c>
      <c r="P148">
        <v>32.341211944363302</v>
      </c>
      <c r="Q148">
        <v>6.7841581846429994E-2</v>
      </c>
    </row>
    <row r="149" spans="1:17" x14ac:dyDescent="0.3">
      <c r="A149" t="s">
        <v>374</v>
      </c>
      <c r="B149" t="s">
        <v>375</v>
      </c>
      <c r="C149" t="s">
        <v>3129</v>
      </c>
      <c r="D149" t="s">
        <v>376</v>
      </c>
      <c r="E149">
        <v>63331.768267380001</v>
      </c>
      <c r="F149">
        <v>4678.2</v>
      </c>
      <c r="G149">
        <v>97.722900102608705</v>
      </c>
      <c r="H149">
        <v>5.9047131792557401</v>
      </c>
      <c r="I149">
        <v>71.804117746305707</v>
      </c>
      <c r="J149">
        <v>5.8060094433298399</v>
      </c>
      <c r="K149">
        <v>4009.52951998257</v>
      </c>
      <c r="L149">
        <v>3000.58218102094</v>
      </c>
      <c r="M149">
        <v>59.923699607190301</v>
      </c>
      <c r="N149">
        <v>0.74495186226272903</v>
      </c>
      <c r="O149">
        <v>6.6606814586806999</v>
      </c>
      <c r="P149">
        <v>141.01388423791201</v>
      </c>
      <c r="Q149">
        <v>0.19814179165305501</v>
      </c>
    </row>
    <row r="150" spans="1:17" x14ac:dyDescent="0.3">
      <c r="A150" t="s">
        <v>377</v>
      </c>
      <c r="B150" t="s">
        <v>378</v>
      </c>
      <c r="C150" t="s">
        <v>3138</v>
      </c>
      <c r="D150" t="s">
        <v>85</v>
      </c>
      <c r="E150">
        <v>62806.753066240002</v>
      </c>
      <c r="F150">
        <v>303.2</v>
      </c>
      <c r="G150">
        <v>26.9671044116077</v>
      </c>
      <c r="H150">
        <v>-0.65902595924526797</v>
      </c>
      <c r="I150">
        <v>13.4776399296631</v>
      </c>
      <c r="J150">
        <v>0.58807429614462803</v>
      </c>
      <c r="K150">
        <v>315.896903076672</v>
      </c>
      <c r="L150">
        <v>284.00414012961602</v>
      </c>
      <c r="M150">
        <v>41.739163672165098</v>
      </c>
      <c r="N150">
        <v>1.2200681101559501</v>
      </c>
      <c r="O150">
        <v>19.046833773086998</v>
      </c>
      <c r="P150">
        <v>54.300254452926197</v>
      </c>
    </row>
    <row r="151" spans="1:17" x14ac:dyDescent="0.3">
      <c r="A151" t="s">
        <v>379</v>
      </c>
      <c r="B151" t="s">
        <v>380</v>
      </c>
      <c r="C151" t="s">
        <v>3129</v>
      </c>
      <c r="D151" t="s">
        <v>24</v>
      </c>
      <c r="E151">
        <v>61913.089322574997</v>
      </c>
      <c r="F151">
        <v>19.75</v>
      </c>
      <c r="G151">
        <v>-14.9820050440042</v>
      </c>
      <c r="H151">
        <v>-2.81346611368543</v>
      </c>
      <c r="I151">
        <v>-19.525383399608899</v>
      </c>
      <c r="J151">
        <v>-0.80202138321052296</v>
      </c>
      <c r="K151">
        <v>21.557876917279501</v>
      </c>
      <c r="L151">
        <v>22.517885658506199</v>
      </c>
      <c r="M151">
        <v>32.414491023993698</v>
      </c>
      <c r="N151">
        <v>0.70190027622266604</v>
      </c>
      <c r="O151">
        <v>66.329113924050603</v>
      </c>
      <c r="P151">
        <v>8.8154269972451793</v>
      </c>
      <c r="Q151">
        <v>4.3852737999825003E-2</v>
      </c>
    </row>
    <row r="152" spans="1:17" x14ac:dyDescent="0.3">
      <c r="A152" t="s">
        <v>381</v>
      </c>
      <c r="B152" t="s">
        <v>382</v>
      </c>
      <c r="C152" t="s">
        <v>3133</v>
      </c>
      <c r="D152" t="s">
        <v>51</v>
      </c>
      <c r="E152">
        <v>60768.435120069997</v>
      </c>
      <c r="F152">
        <v>28597.85</v>
      </c>
      <c r="G152">
        <v>-2.2398965733118401</v>
      </c>
      <c r="H152">
        <v>3.75944992712403</v>
      </c>
      <c r="I152">
        <v>-2.6831993231668099</v>
      </c>
      <c r="J152">
        <v>-1.5653510614722099</v>
      </c>
      <c r="K152">
        <v>28723.536352429499</v>
      </c>
      <c r="L152">
        <v>27445.017341244398</v>
      </c>
      <c r="M152">
        <v>44.599615708290301</v>
      </c>
      <c r="N152">
        <v>0.84653049523971002</v>
      </c>
      <c r="O152">
        <v>6.7248062354337801</v>
      </c>
      <c r="P152">
        <v>29.9902272727272</v>
      </c>
      <c r="Q152">
        <v>2.9419860180825999E-2</v>
      </c>
    </row>
    <row r="153" spans="1:17" x14ac:dyDescent="0.3">
      <c r="A153" t="s">
        <v>383</v>
      </c>
      <c r="B153" t="s">
        <v>384</v>
      </c>
      <c r="C153" t="s">
        <v>3143</v>
      </c>
      <c r="D153" t="s">
        <v>284</v>
      </c>
      <c r="E153">
        <v>59596.615032399997</v>
      </c>
      <c r="F153">
        <v>6988</v>
      </c>
      <c r="G153">
        <v>-7.9565630320957901</v>
      </c>
      <c r="H153">
        <v>-6.5884663093646498</v>
      </c>
      <c r="I153">
        <v>-20.153920630941599</v>
      </c>
      <c r="J153">
        <v>-4.36573112467328</v>
      </c>
      <c r="K153">
        <v>7880.0023506232401</v>
      </c>
      <c r="L153">
        <v>7475.5290315202601</v>
      </c>
      <c r="M153">
        <v>21.135403084418499</v>
      </c>
      <c r="N153">
        <v>0.53551221651860004</v>
      </c>
      <c r="O153">
        <v>42.173010875787</v>
      </c>
      <c r="P153">
        <v>31.230046948356801</v>
      </c>
      <c r="Q153">
        <v>0.116172832948787</v>
      </c>
    </row>
    <row r="154" spans="1:17" x14ac:dyDescent="0.3">
      <c r="A154" t="s">
        <v>385</v>
      </c>
      <c r="B154" t="s">
        <v>386</v>
      </c>
      <c r="C154" t="s">
        <v>3139</v>
      </c>
      <c r="D154" t="s">
        <v>387</v>
      </c>
      <c r="E154">
        <v>58617.184295849998</v>
      </c>
      <c r="F154">
        <v>4614.55</v>
      </c>
      <c r="G154">
        <v>-14.828861402687201</v>
      </c>
      <c r="H154">
        <v>-6.5743502810079901</v>
      </c>
      <c r="I154">
        <v>-21.135293076086299</v>
      </c>
      <c r="J154">
        <v>11.2295890126745</v>
      </c>
      <c r="K154">
        <v>4917.7537263211498</v>
      </c>
      <c r="L154">
        <v>4914.4142683548798</v>
      </c>
      <c r="M154">
        <v>52.765186645848502</v>
      </c>
      <c r="N154">
        <v>1.5283520692746899</v>
      </c>
      <c r="O154">
        <v>39.991981883390501</v>
      </c>
      <c r="P154">
        <v>28.1463482366009</v>
      </c>
      <c r="Q154">
        <v>8.3160576587228002E-2</v>
      </c>
    </row>
    <row r="155" spans="1:17" x14ac:dyDescent="0.3">
      <c r="A155" t="s">
        <v>388</v>
      </c>
      <c r="B155" t="s">
        <v>389</v>
      </c>
      <c r="C155" t="s">
        <v>3129</v>
      </c>
      <c r="D155" t="s">
        <v>390</v>
      </c>
      <c r="E155">
        <v>58001.847344399997</v>
      </c>
      <c r="F155">
        <v>969</v>
      </c>
      <c r="G155">
        <v>248.058487072574</v>
      </c>
      <c r="H155">
        <v>23.760205553214799</v>
      </c>
      <c r="I155">
        <v>62.5761406574304</v>
      </c>
      <c r="J155">
        <v>4.5853382431746299</v>
      </c>
      <c r="K155">
        <v>851.19746950237698</v>
      </c>
      <c r="L155">
        <v>639.73560736527202</v>
      </c>
      <c r="M155">
        <v>56.814220818005197</v>
      </c>
      <c r="N155">
        <v>1.14108707702159</v>
      </c>
      <c r="O155">
        <v>9.8039215686274606</v>
      </c>
      <c r="P155">
        <v>277.04280155641999</v>
      </c>
      <c r="Q155">
        <v>0.150943282960537</v>
      </c>
    </row>
    <row r="156" spans="1:17" x14ac:dyDescent="0.3">
      <c r="A156" t="s">
        <v>391</v>
      </c>
      <c r="B156" t="s">
        <v>392</v>
      </c>
      <c r="C156" t="s">
        <v>3140</v>
      </c>
      <c r="D156" t="s">
        <v>111</v>
      </c>
      <c r="E156">
        <v>57840.970971135001</v>
      </c>
      <c r="F156">
        <v>496.15</v>
      </c>
      <c r="G156">
        <v>-36.576284645325103</v>
      </c>
      <c r="H156">
        <v>-9.6408105483918192</v>
      </c>
      <c r="I156">
        <v>-8.2087425138780308</v>
      </c>
      <c r="J156">
        <v>-5.1520178697539896</v>
      </c>
      <c r="K156">
        <v>552.28437038409697</v>
      </c>
      <c r="L156">
        <v>550.97961281048299</v>
      </c>
      <c r="M156">
        <v>26.5164569095387</v>
      </c>
      <c r="N156">
        <v>0.70669783915334305</v>
      </c>
      <c r="O156">
        <v>26.876952534515699</v>
      </c>
      <c r="P156">
        <v>13.0182232346241</v>
      </c>
      <c r="Q156">
        <v>-0.10299707178234201</v>
      </c>
    </row>
    <row r="157" spans="1:17" x14ac:dyDescent="0.3">
      <c r="A157" t="s">
        <v>393</v>
      </c>
      <c r="B157" t="s">
        <v>394</v>
      </c>
      <c r="C157" t="s">
        <v>3139</v>
      </c>
      <c r="D157" t="s">
        <v>262</v>
      </c>
      <c r="E157">
        <v>57575.1575619</v>
      </c>
      <c r="F157">
        <v>5111.7</v>
      </c>
      <c r="G157">
        <v>53.000435481227299</v>
      </c>
      <c r="H157">
        <v>5.4943020846722996</v>
      </c>
      <c r="I157">
        <v>2.6114774438463702</v>
      </c>
      <c r="J157">
        <v>6.3098438643340797</v>
      </c>
      <c r="K157">
        <v>5027.4256663256401</v>
      </c>
      <c r="L157">
        <v>4534.7250863059098</v>
      </c>
      <c r="M157">
        <v>50.7088253515101</v>
      </c>
      <c r="N157">
        <v>0.61863432556711995</v>
      </c>
      <c r="O157">
        <v>14.246728094371701</v>
      </c>
      <c r="P157">
        <v>104.447555244475</v>
      </c>
      <c r="Q157">
        <v>0.12912211750029101</v>
      </c>
    </row>
    <row r="158" spans="1:17" x14ac:dyDescent="0.3">
      <c r="A158" t="s">
        <v>395</v>
      </c>
      <c r="B158" t="s">
        <v>396</v>
      </c>
      <c r="C158" t="s">
        <v>3135</v>
      </c>
      <c r="D158" t="s">
        <v>213</v>
      </c>
      <c r="E158">
        <v>57565.667099699996</v>
      </c>
      <c r="F158">
        <v>1002.6</v>
      </c>
      <c r="G158">
        <v>35.2358431800726</v>
      </c>
      <c r="H158">
        <v>-2.0817764835186399</v>
      </c>
      <c r="I158">
        <v>28.8745363600388</v>
      </c>
      <c r="J158">
        <v>-2.3609697533795</v>
      </c>
      <c r="K158">
        <v>1001.5177829655599</v>
      </c>
      <c r="L158">
        <v>914.080010632832</v>
      </c>
      <c r="M158">
        <v>62.273774989086</v>
      </c>
      <c r="N158">
        <v>1.1763878210596801</v>
      </c>
      <c r="O158">
        <v>25.174546179932101</v>
      </c>
      <c r="P158">
        <v>65.842362087503105</v>
      </c>
      <c r="Q158">
        <v>9.6890528913410004E-2</v>
      </c>
    </row>
    <row r="159" spans="1:17" x14ac:dyDescent="0.3">
      <c r="A159" t="s">
        <v>397</v>
      </c>
      <c r="B159" t="s">
        <v>398</v>
      </c>
      <c r="C159" t="s">
        <v>3136</v>
      </c>
      <c r="D159" t="s">
        <v>114</v>
      </c>
      <c r="E159">
        <v>57483.968588279997</v>
      </c>
      <c r="F159">
        <v>698.1</v>
      </c>
      <c r="G159">
        <v>22.170327474927198</v>
      </c>
      <c r="H159">
        <v>-2.6069870067311398</v>
      </c>
      <c r="I159">
        <v>-5.6427587360185303</v>
      </c>
      <c r="J159">
        <v>4.4774415191203696</v>
      </c>
      <c r="K159">
        <v>721.35079620336398</v>
      </c>
      <c r="L159">
        <v>689.18950123850198</v>
      </c>
      <c r="M159">
        <v>47.656799172101003</v>
      </c>
      <c r="N159">
        <v>0.512576146609237</v>
      </c>
      <c r="O159">
        <v>21.472568399942599</v>
      </c>
      <c r="P159">
        <v>51.333188814220598</v>
      </c>
      <c r="Q159">
        <v>0.16432803656492601</v>
      </c>
    </row>
    <row r="160" spans="1:17" x14ac:dyDescent="0.3">
      <c r="A160" t="s">
        <v>399</v>
      </c>
      <c r="B160" t="s">
        <v>400</v>
      </c>
      <c r="C160" t="s">
        <v>3140</v>
      </c>
      <c r="D160" t="s">
        <v>289</v>
      </c>
      <c r="E160">
        <v>56237.170410400002</v>
      </c>
      <c r="F160">
        <v>1699.6</v>
      </c>
      <c r="G160">
        <v>82.624967048750804</v>
      </c>
      <c r="H160">
        <v>1.6253391113748901</v>
      </c>
      <c r="I160">
        <v>22.263246695937799</v>
      </c>
      <c r="J160">
        <v>7.0309425433268897</v>
      </c>
      <c r="K160">
        <v>1749.98748009531</v>
      </c>
      <c r="L160">
        <v>1492.12213370465</v>
      </c>
      <c r="M160">
        <v>39.492906824469202</v>
      </c>
      <c r="N160">
        <v>1.052713324515</v>
      </c>
      <c r="O160">
        <v>14.432807719463399</v>
      </c>
      <c r="P160">
        <v>109.529680083831</v>
      </c>
      <c r="Q160">
        <v>2.6109840508840999E-2</v>
      </c>
    </row>
    <row r="161" spans="1:17" x14ac:dyDescent="0.3">
      <c r="A161" t="s">
        <v>401</v>
      </c>
      <c r="B161" t="s">
        <v>402</v>
      </c>
      <c r="C161" t="s">
        <v>3128</v>
      </c>
      <c r="D161" t="s">
        <v>241</v>
      </c>
      <c r="E161">
        <v>55872.110138055003</v>
      </c>
      <c r="F161">
        <v>5278.85</v>
      </c>
      <c r="G161">
        <v>0.53356001958562105</v>
      </c>
      <c r="H161">
        <v>2.1700640959710999</v>
      </c>
      <c r="I161">
        <v>11.309330096010701</v>
      </c>
      <c r="J161">
        <v>4.1196614390953501</v>
      </c>
      <c r="K161">
        <v>5226.5273793186097</v>
      </c>
      <c r="L161">
        <v>5091.8385888074099</v>
      </c>
      <c r="M161">
        <v>63.492163247687003</v>
      </c>
      <c r="N161">
        <v>0.83539410196137698</v>
      </c>
      <c r="O161">
        <v>13.661119372590599</v>
      </c>
      <c r="P161">
        <v>25.6869047619047</v>
      </c>
      <c r="Q161">
        <v>-4.3218818038833998E-2</v>
      </c>
    </row>
    <row r="162" spans="1:17" x14ac:dyDescent="0.3">
      <c r="A162" t="s">
        <v>403</v>
      </c>
      <c r="B162" t="s">
        <v>404</v>
      </c>
      <c r="C162" t="s">
        <v>3135</v>
      </c>
      <c r="D162" t="s">
        <v>213</v>
      </c>
      <c r="E162">
        <v>55592.5263089</v>
      </c>
      <c r="F162">
        <v>3556.7</v>
      </c>
      <c r="G162">
        <v>5.2962588285803802</v>
      </c>
      <c r="H162">
        <v>-6.1014017314706397</v>
      </c>
      <c r="I162">
        <v>-14.3657988937619</v>
      </c>
      <c r="J162">
        <v>2.91718113932941</v>
      </c>
      <c r="K162">
        <v>3755.01542913392</v>
      </c>
      <c r="L162">
        <v>3723.7220962802598</v>
      </c>
      <c r="M162">
        <v>49.119649282411203</v>
      </c>
      <c r="N162">
        <v>0.83255666407239004</v>
      </c>
      <c r="O162">
        <v>39.202069333933103</v>
      </c>
      <c r="P162">
        <v>31.617511009140301</v>
      </c>
      <c r="Q162">
        <v>9.3684942688363998E-2</v>
      </c>
    </row>
    <row r="163" spans="1:17" x14ac:dyDescent="0.3">
      <c r="A163" t="s">
        <v>405</v>
      </c>
      <c r="B163" t="s">
        <v>406</v>
      </c>
      <c r="C163" t="s">
        <v>3143</v>
      </c>
      <c r="D163" t="s">
        <v>407</v>
      </c>
      <c r="E163">
        <v>55573.776486989998</v>
      </c>
      <c r="F163">
        <v>858.85</v>
      </c>
      <c r="G163">
        <v>-4.0282102400770601</v>
      </c>
      <c r="H163">
        <v>-2.2372738389014502</v>
      </c>
      <c r="I163">
        <v>25.072372898806801</v>
      </c>
      <c r="J163">
        <v>4.3233809376462302</v>
      </c>
      <c r="K163">
        <v>902.94871499901205</v>
      </c>
      <c r="L163">
        <v>845.66103523948004</v>
      </c>
      <c r="M163">
        <v>45.293453643072901</v>
      </c>
      <c r="N163">
        <v>0.48318231417493601</v>
      </c>
      <c r="O163">
        <v>38.2080689293823</v>
      </c>
      <c r="P163">
        <v>49.991267900803301</v>
      </c>
      <c r="Q163">
        <v>0.150792062035154</v>
      </c>
    </row>
    <row r="164" spans="1:17" x14ac:dyDescent="0.3">
      <c r="A164" t="s">
        <v>408</v>
      </c>
      <c r="B164" t="s">
        <v>409</v>
      </c>
      <c r="C164" t="s">
        <v>3139</v>
      </c>
      <c r="D164" t="s">
        <v>173</v>
      </c>
      <c r="E164">
        <v>54896.135993999997</v>
      </c>
      <c r="F164">
        <v>12952.8</v>
      </c>
      <c r="G164">
        <v>170.870110165169</v>
      </c>
      <c r="H164">
        <v>-10.812251317613001</v>
      </c>
      <c r="I164">
        <v>28.9086290554554</v>
      </c>
      <c r="J164">
        <v>-1.7027396275915101</v>
      </c>
      <c r="K164">
        <v>13676.8166246685</v>
      </c>
      <c r="L164">
        <v>10899.052932001399</v>
      </c>
      <c r="M164">
        <v>30.697639628299701</v>
      </c>
      <c r="N164">
        <v>1.2413569727216001</v>
      </c>
      <c r="O164">
        <v>27.771215490086998</v>
      </c>
      <c r="P164">
        <v>201.245421245421</v>
      </c>
      <c r="Q164">
        <v>0.16629233195912099</v>
      </c>
    </row>
    <row r="165" spans="1:17" x14ac:dyDescent="0.3">
      <c r="A165" t="s">
        <v>410</v>
      </c>
      <c r="B165" t="s">
        <v>411</v>
      </c>
      <c r="C165" t="s">
        <v>3128</v>
      </c>
      <c r="D165" t="s">
        <v>21</v>
      </c>
      <c r="E165">
        <v>54041.086622324998</v>
      </c>
      <c r="F165">
        <v>8099.25</v>
      </c>
      <c r="G165">
        <v>35.369040381202304</v>
      </c>
      <c r="H165">
        <v>13.919865084830199</v>
      </c>
      <c r="I165">
        <v>70.310745862994295</v>
      </c>
      <c r="J165">
        <v>8.32621496520742</v>
      </c>
      <c r="K165">
        <v>7226.2064125385104</v>
      </c>
      <c r="L165">
        <v>6265.6821524278903</v>
      </c>
      <c r="M165">
        <v>78.785090377203801</v>
      </c>
      <c r="N165">
        <v>0.90489327812138998</v>
      </c>
      <c r="O165">
        <v>0.74945210976324805</v>
      </c>
      <c r="P165">
        <v>88.914805528019102</v>
      </c>
      <c r="Q165">
        <v>3.5028415923768999E-2</v>
      </c>
    </row>
    <row r="166" spans="1:17" x14ac:dyDescent="0.3">
      <c r="A166" t="s">
        <v>412</v>
      </c>
      <c r="B166" t="s">
        <v>413</v>
      </c>
      <c r="C166" t="s">
        <v>3128</v>
      </c>
      <c r="D166" t="s">
        <v>21</v>
      </c>
      <c r="E166">
        <v>54015.829330184999</v>
      </c>
      <c r="F166">
        <v>2853.45</v>
      </c>
      <c r="G166">
        <v>6.8636447678691503</v>
      </c>
      <c r="H166">
        <v>3.2456846496497902</v>
      </c>
      <c r="I166">
        <v>18.269017535088501</v>
      </c>
      <c r="J166">
        <v>0.78895304258592203</v>
      </c>
      <c r="K166">
        <v>2937.5311844477501</v>
      </c>
      <c r="L166">
        <v>2718.63113488914</v>
      </c>
      <c r="M166">
        <v>37.382915000376201</v>
      </c>
      <c r="N166">
        <v>0.79919332665362997</v>
      </c>
      <c r="O166">
        <v>11.717394732692</v>
      </c>
      <c r="P166">
        <v>33.0838113893941</v>
      </c>
      <c r="Q166">
        <v>-5.4735154295232E-2</v>
      </c>
    </row>
    <row r="167" spans="1:17" x14ac:dyDescent="0.3">
      <c r="A167" t="s">
        <v>414</v>
      </c>
      <c r="B167" t="s">
        <v>415</v>
      </c>
      <c r="C167" t="s">
        <v>3130</v>
      </c>
      <c r="D167" t="s">
        <v>27</v>
      </c>
      <c r="E167">
        <v>53459.759362880002</v>
      </c>
      <c r="F167">
        <v>7.67</v>
      </c>
      <c r="G167">
        <v>-66.939900193902204</v>
      </c>
      <c r="H167">
        <v>-10.8385396317166</v>
      </c>
      <c r="I167">
        <v>-47.416412470413299</v>
      </c>
      <c r="J167">
        <v>0.47619189516462601</v>
      </c>
      <c r="K167">
        <v>10.026692934191599</v>
      </c>
      <c r="L167">
        <v>12.6007949823363</v>
      </c>
      <c r="M167">
        <v>34.294648410512202</v>
      </c>
      <c r="N167">
        <v>0.796809607224645</v>
      </c>
      <c r="O167">
        <v>150.06518904823901</v>
      </c>
      <c r="P167">
        <v>1.1873350923482699</v>
      </c>
      <c r="Q167">
        <v>-1.4946873414451001E-2</v>
      </c>
    </row>
    <row r="168" spans="1:17" x14ac:dyDescent="0.3">
      <c r="A168" t="s">
        <v>416</v>
      </c>
      <c r="B168" t="s">
        <v>417</v>
      </c>
      <c r="C168" t="s">
        <v>3142</v>
      </c>
      <c r="D168" t="s">
        <v>144</v>
      </c>
      <c r="E168">
        <v>53376.565867949997</v>
      </c>
      <c r="F168">
        <v>1493.05</v>
      </c>
      <c r="G168">
        <v>26.228446652344299</v>
      </c>
      <c r="H168">
        <v>-6.8306587870550102</v>
      </c>
      <c r="I168">
        <v>-8.6813759058489399</v>
      </c>
      <c r="J168">
        <v>1.1166933024259</v>
      </c>
      <c r="K168">
        <v>1623.5459479272799</v>
      </c>
      <c r="L168">
        <v>1558.6598447640099</v>
      </c>
      <c r="M168">
        <v>42.778922927291497</v>
      </c>
      <c r="N168">
        <v>0.88376487760668498</v>
      </c>
      <c r="O168">
        <v>38.541910853621701</v>
      </c>
      <c r="P168">
        <v>50.055276381909501</v>
      </c>
      <c r="Q168">
        <v>0.13455177673663801</v>
      </c>
    </row>
    <row r="169" spans="1:17" x14ac:dyDescent="0.3">
      <c r="A169" t="s">
        <v>418</v>
      </c>
      <c r="B169" t="s">
        <v>419</v>
      </c>
      <c r="C169" t="s">
        <v>3135</v>
      </c>
      <c r="D169" t="s">
        <v>420</v>
      </c>
      <c r="E169">
        <v>53012.40642775</v>
      </c>
      <c r="F169">
        <v>2742.25</v>
      </c>
      <c r="G169">
        <v>-15.7182501816542</v>
      </c>
      <c r="H169">
        <v>-4.4020562853014198</v>
      </c>
      <c r="I169">
        <v>2.6071261696733301</v>
      </c>
      <c r="J169">
        <v>0.845642889222464</v>
      </c>
      <c r="K169">
        <v>2934.6879458964099</v>
      </c>
      <c r="L169">
        <v>2835.4090814804899</v>
      </c>
      <c r="M169">
        <v>26.478741792614901</v>
      </c>
      <c r="N169">
        <v>0.54783113779557402</v>
      </c>
      <c r="O169">
        <v>23.074117968821199</v>
      </c>
      <c r="P169">
        <v>25</v>
      </c>
      <c r="Q169">
        <v>-1.48695183273E-3</v>
      </c>
    </row>
    <row r="170" spans="1:17" x14ac:dyDescent="0.3">
      <c r="A170" t="s">
        <v>421</v>
      </c>
      <c r="B170" t="s">
        <v>422</v>
      </c>
      <c r="C170" t="s">
        <v>574</v>
      </c>
      <c r="D170" t="s">
        <v>423</v>
      </c>
      <c r="E170">
        <v>52542.777329279998</v>
      </c>
      <c r="F170">
        <v>47107.199999999997</v>
      </c>
      <c r="G170">
        <v>0.49852590996088197</v>
      </c>
      <c r="H170">
        <v>9.5411688069494893</v>
      </c>
      <c r="I170">
        <v>25.738124192462401</v>
      </c>
      <c r="J170">
        <v>11.495790373550699</v>
      </c>
      <c r="K170">
        <v>43525.009750070101</v>
      </c>
      <c r="L170">
        <v>40516.3540545289</v>
      </c>
      <c r="M170">
        <v>71.157613162778404</v>
      </c>
      <c r="N170">
        <v>1.4166577024254501</v>
      </c>
      <c r="O170">
        <v>2.7310050268324102</v>
      </c>
      <c r="P170">
        <v>42.4467153814402</v>
      </c>
      <c r="Q170">
        <v>-1.4983103885178E-2</v>
      </c>
    </row>
    <row r="171" spans="1:17" x14ac:dyDescent="0.3">
      <c r="A171" t="s">
        <v>424</v>
      </c>
      <c r="B171" t="s">
        <v>425</v>
      </c>
      <c r="C171" t="s">
        <v>3129</v>
      </c>
      <c r="D171" t="s">
        <v>34</v>
      </c>
      <c r="E171">
        <v>52450.788518112</v>
      </c>
      <c r="F171">
        <v>43.87</v>
      </c>
      <c r="G171">
        <v>-5.3322948990766896</v>
      </c>
      <c r="H171">
        <v>2.04065863480551</v>
      </c>
      <c r="I171">
        <v>-23.352351867146499</v>
      </c>
      <c r="J171">
        <v>-0.60284586710440502</v>
      </c>
      <c r="K171">
        <v>47.011562146953601</v>
      </c>
      <c r="L171">
        <v>48.579684451977798</v>
      </c>
      <c r="M171">
        <v>34.967191009426401</v>
      </c>
      <c r="N171">
        <v>0.91030770411317097</v>
      </c>
      <c r="O171">
        <v>61.043993617506203</v>
      </c>
      <c r="P171">
        <v>19.3741496598639</v>
      </c>
      <c r="Q171">
        <v>0.11090148093546499</v>
      </c>
    </row>
    <row r="172" spans="1:17" x14ac:dyDescent="0.3">
      <c r="A172" t="s">
        <v>426</v>
      </c>
      <c r="B172" t="s">
        <v>427</v>
      </c>
      <c r="C172" t="s">
        <v>3129</v>
      </c>
      <c r="D172" t="s">
        <v>138</v>
      </c>
      <c r="E172">
        <v>52274.335766994001</v>
      </c>
      <c r="F172">
        <v>194.49</v>
      </c>
      <c r="G172">
        <v>201.83103843425599</v>
      </c>
      <c r="H172">
        <v>-8.9468496383732994</v>
      </c>
      <c r="I172">
        <v>10.9564330912734</v>
      </c>
      <c r="J172">
        <v>-1.7151838095371901</v>
      </c>
      <c r="K172">
        <v>216.382490147293</v>
      </c>
      <c r="L172">
        <v>188.88835221536499</v>
      </c>
      <c r="M172">
        <v>30.727849292493001</v>
      </c>
      <c r="N172">
        <v>0.42498729169979699</v>
      </c>
      <c r="O172">
        <v>59.3912283407887</v>
      </c>
      <c r="P172">
        <v>315.57692307692298</v>
      </c>
    </row>
    <row r="173" spans="1:17" x14ac:dyDescent="0.3">
      <c r="A173" t="s">
        <v>428</v>
      </c>
      <c r="B173" t="s">
        <v>429</v>
      </c>
      <c r="C173" t="s">
        <v>3136</v>
      </c>
      <c r="D173" t="s">
        <v>360</v>
      </c>
      <c r="E173">
        <v>51868.711767804998</v>
      </c>
      <c r="F173">
        <v>992.35</v>
      </c>
      <c r="G173">
        <v>62.734651487869698</v>
      </c>
      <c r="H173">
        <v>5.7090537782774797</v>
      </c>
      <c r="I173">
        <v>33.363558595404498</v>
      </c>
      <c r="J173">
        <v>3.20508905494186</v>
      </c>
      <c r="K173">
        <v>924.70624129018802</v>
      </c>
      <c r="L173">
        <v>762.87975085453002</v>
      </c>
      <c r="M173">
        <v>54.417022908839499</v>
      </c>
      <c r="N173">
        <v>0.47710613825673798</v>
      </c>
      <c r="O173">
        <v>4.8017332594346698</v>
      </c>
      <c r="P173">
        <v>91.628850053104102</v>
      </c>
    </row>
    <row r="174" spans="1:17" x14ac:dyDescent="0.3">
      <c r="A174" t="s">
        <v>430</v>
      </c>
      <c r="B174" t="s">
        <v>431</v>
      </c>
      <c r="C174" t="s">
        <v>3135</v>
      </c>
      <c r="D174" t="s">
        <v>420</v>
      </c>
      <c r="E174">
        <v>51285.661230345002</v>
      </c>
      <c r="F174">
        <v>120924.15</v>
      </c>
      <c r="G174">
        <v>-10.601038716091701</v>
      </c>
      <c r="H174">
        <v>-2.6100160768882601</v>
      </c>
      <c r="I174">
        <v>-14.4638795270321</v>
      </c>
      <c r="J174">
        <v>3.0532245464368102</v>
      </c>
      <c r="K174">
        <v>128465.97715073801</v>
      </c>
      <c r="L174">
        <v>128964.386870148</v>
      </c>
      <c r="M174">
        <v>41.5676894282931</v>
      </c>
      <c r="N174">
        <v>1.2838656635732899</v>
      </c>
      <c r="O174">
        <v>25.2396646989042</v>
      </c>
      <c r="P174">
        <v>12.978327722138101</v>
      </c>
      <c r="Q174">
        <v>4.5416066028099E-2</v>
      </c>
    </row>
    <row r="175" spans="1:17" x14ac:dyDescent="0.3">
      <c r="A175" t="s">
        <v>432</v>
      </c>
      <c r="B175" t="s">
        <v>433</v>
      </c>
      <c r="C175" t="s">
        <v>3143</v>
      </c>
      <c r="D175" t="s">
        <v>407</v>
      </c>
      <c r="E175">
        <v>50968.679362950003</v>
      </c>
      <c r="F175">
        <v>1730.5</v>
      </c>
      <c r="G175">
        <v>32.736815505176402</v>
      </c>
      <c r="H175">
        <v>10.6222202019568</v>
      </c>
      <c r="I175">
        <v>35.451746172726601</v>
      </c>
      <c r="J175">
        <v>7.60634331161424</v>
      </c>
      <c r="K175">
        <v>1659.2490951592699</v>
      </c>
      <c r="L175">
        <v>1478.52810733345</v>
      </c>
      <c r="M175">
        <v>60.332233053509697</v>
      </c>
      <c r="N175">
        <v>0.97031080349087895</v>
      </c>
      <c r="O175">
        <v>3.9583935278821198</v>
      </c>
      <c r="P175">
        <v>68.895178606285398</v>
      </c>
      <c r="Q175">
        <v>0.124684488849221</v>
      </c>
    </row>
    <row r="176" spans="1:17" x14ac:dyDescent="0.3">
      <c r="A176" t="s">
        <v>434</v>
      </c>
      <c r="B176" t="s">
        <v>435</v>
      </c>
      <c r="C176" t="s">
        <v>3129</v>
      </c>
      <c r="D176" t="s">
        <v>24</v>
      </c>
      <c r="E176">
        <v>50845.122538244999</v>
      </c>
      <c r="F176">
        <v>207.27</v>
      </c>
      <c r="G176">
        <v>16.369563024420501</v>
      </c>
      <c r="H176">
        <v>13.7127831622873</v>
      </c>
      <c r="I176">
        <v>19.892389838388901</v>
      </c>
      <c r="J176">
        <v>3.2706273421769199</v>
      </c>
      <c r="K176">
        <v>195.55620599611399</v>
      </c>
      <c r="L176">
        <v>178.45068568204701</v>
      </c>
      <c r="M176">
        <v>75.677176271375103</v>
      </c>
      <c r="N176">
        <v>1.55316645432298</v>
      </c>
      <c r="O176">
        <v>1.20615622135378</v>
      </c>
      <c r="P176">
        <v>48.687230989956902</v>
      </c>
      <c r="Q176">
        <v>0.113719470877874</v>
      </c>
    </row>
    <row r="177" spans="1:17" x14ac:dyDescent="0.3">
      <c r="A177" t="s">
        <v>436</v>
      </c>
      <c r="B177" t="s">
        <v>437</v>
      </c>
      <c r="C177" t="s">
        <v>3141</v>
      </c>
      <c r="D177" t="s">
        <v>438</v>
      </c>
      <c r="E177">
        <v>50822.479825172901</v>
      </c>
      <c r="F177">
        <v>177.81</v>
      </c>
      <c r="G177">
        <v>-2.6621647958913899</v>
      </c>
      <c r="H177">
        <v>-0.59000574669932604</v>
      </c>
      <c r="I177">
        <v>-3.0141175086157102</v>
      </c>
      <c r="J177">
        <v>2.17276572179918</v>
      </c>
      <c r="K177">
        <v>188.87163516706499</v>
      </c>
      <c r="L177">
        <v>181.35171754431499</v>
      </c>
      <c r="M177">
        <v>37.819637786695097</v>
      </c>
      <c r="N177">
        <v>0.37979912035991398</v>
      </c>
      <c r="O177">
        <v>29.239075417580501</v>
      </c>
      <c r="P177">
        <v>27.188841201716698</v>
      </c>
      <c r="Q177">
        <v>-7.2103704883910005E-2</v>
      </c>
    </row>
    <row r="178" spans="1:17" x14ac:dyDescent="0.3">
      <c r="A178" t="s">
        <v>439</v>
      </c>
      <c r="B178" t="s">
        <v>440</v>
      </c>
      <c r="C178" t="s">
        <v>3131</v>
      </c>
      <c r="D178" t="s">
        <v>205</v>
      </c>
      <c r="E178">
        <v>50797.481159039999</v>
      </c>
      <c r="F178">
        <v>15648.9</v>
      </c>
      <c r="G178">
        <v>-34.670186214423403</v>
      </c>
      <c r="H178">
        <v>-2.8215220320429801</v>
      </c>
      <c r="I178">
        <v>-8.7135305861124106</v>
      </c>
      <c r="J178">
        <v>-2.8736464719429202</v>
      </c>
      <c r="K178">
        <v>16282.5345898906</v>
      </c>
      <c r="L178">
        <v>16415.615440840498</v>
      </c>
      <c r="M178">
        <v>39.439389088635799</v>
      </c>
      <c r="N178">
        <v>1.48294513481363</v>
      </c>
      <c r="O178">
        <v>23.011841087872</v>
      </c>
      <c r="P178">
        <v>1.9777913902537501</v>
      </c>
      <c r="Q178">
        <v>-6.0150320198485999E-2</v>
      </c>
    </row>
    <row r="179" spans="1:17" x14ac:dyDescent="0.3">
      <c r="A179" t="s">
        <v>441</v>
      </c>
      <c r="B179" t="s">
        <v>442</v>
      </c>
      <c r="C179" t="s">
        <v>3129</v>
      </c>
      <c r="D179" t="s">
        <v>390</v>
      </c>
      <c r="E179">
        <v>50743.688254289002</v>
      </c>
      <c r="F179">
        <v>194.77</v>
      </c>
      <c r="G179">
        <v>-11.402105073715999</v>
      </c>
      <c r="H179">
        <v>-5.5222463871481704</v>
      </c>
      <c r="I179">
        <v>-20.693296119457901</v>
      </c>
      <c r="J179">
        <v>1.5885690766162099</v>
      </c>
      <c r="K179">
        <v>214.745738499569</v>
      </c>
      <c r="L179">
        <v>209.993316249456</v>
      </c>
      <c r="M179">
        <v>31.809314029802099</v>
      </c>
      <c r="N179">
        <v>1.49642275333985</v>
      </c>
      <c r="O179">
        <v>26.764902192329401</v>
      </c>
      <c r="P179">
        <v>25.658064516128999</v>
      </c>
      <c r="Q179">
        <v>8.1684522900624001E-2</v>
      </c>
    </row>
    <row r="180" spans="1:17" x14ac:dyDescent="0.3">
      <c r="A180" t="s">
        <v>443</v>
      </c>
      <c r="B180" t="s">
        <v>444</v>
      </c>
      <c r="C180" t="s">
        <v>3129</v>
      </c>
      <c r="D180" t="s">
        <v>445</v>
      </c>
      <c r="E180">
        <v>50314.774356130001</v>
      </c>
      <c r="F180">
        <v>789.7</v>
      </c>
      <c r="G180">
        <v>-34.064603049873803</v>
      </c>
      <c r="H180">
        <v>16.0664482498801</v>
      </c>
      <c r="I180">
        <v>121.608679371272</v>
      </c>
      <c r="J180">
        <v>10.883533785641401</v>
      </c>
      <c r="K180">
        <v>705.00921297390903</v>
      </c>
      <c r="L180">
        <v>597.41526058093802</v>
      </c>
      <c r="M180">
        <v>54.134338481385903</v>
      </c>
      <c r="N180">
        <v>0.61153438062604304</v>
      </c>
      <c r="O180">
        <v>17.3800177282512</v>
      </c>
      <c r="P180">
        <v>154.74193548387001</v>
      </c>
      <c r="Q180">
        <v>-3.8360485223559997E-2</v>
      </c>
    </row>
    <row r="181" spans="1:17" x14ac:dyDescent="0.3">
      <c r="A181" t="s">
        <v>446</v>
      </c>
      <c r="B181" t="s">
        <v>447</v>
      </c>
      <c r="C181" t="s">
        <v>3130</v>
      </c>
      <c r="D181" t="s">
        <v>27</v>
      </c>
      <c r="E181">
        <v>50150.025000000001</v>
      </c>
      <c r="F181">
        <v>1759.65</v>
      </c>
      <c r="G181">
        <v>-19.373311299552501</v>
      </c>
      <c r="H181">
        <v>-5.8197716776104897</v>
      </c>
      <c r="I181">
        <v>-7.3457615237871696</v>
      </c>
      <c r="J181">
        <v>2.6803571880659098</v>
      </c>
      <c r="K181">
        <v>1875.65739931999</v>
      </c>
      <c r="L181">
        <v>1850.6682843936701</v>
      </c>
      <c r="M181">
        <v>36.211322193821999</v>
      </c>
      <c r="N181">
        <v>0.597001959008998</v>
      </c>
      <c r="O181">
        <v>23.604125820475598</v>
      </c>
      <c r="P181">
        <v>10.9804168900381</v>
      </c>
      <c r="Q181">
        <v>2.8281452613179998E-2</v>
      </c>
    </row>
    <row r="182" spans="1:17" x14ac:dyDescent="0.3">
      <c r="A182" t="s">
        <v>448</v>
      </c>
      <c r="B182" t="s">
        <v>449</v>
      </c>
      <c r="C182" t="s">
        <v>3131</v>
      </c>
      <c r="D182" t="s">
        <v>231</v>
      </c>
      <c r="E182">
        <v>49772.947273505</v>
      </c>
      <c r="F182">
        <v>1882.45</v>
      </c>
      <c r="G182">
        <v>-4.9738674378291199</v>
      </c>
      <c r="H182">
        <v>-3.9775634072791202</v>
      </c>
      <c r="I182">
        <v>-11.572496650773701</v>
      </c>
      <c r="J182">
        <v>0.83933421287472298</v>
      </c>
      <c r="K182">
        <v>2001.2783851919601</v>
      </c>
      <c r="L182">
        <v>1933.43956529205</v>
      </c>
      <c r="M182">
        <v>28.555294959884801</v>
      </c>
      <c r="N182">
        <v>0.714916831307565</v>
      </c>
      <c r="O182">
        <v>17.129273021859799</v>
      </c>
      <c r="P182">
        <v>21.683904330963099</v>
      </c>
      <c r="Q182">
        <v>-1.7902342710336999E-2</v>
      </c>
    </row>
    <row r="183" spans="1:17" x14ac:dyDescent="0.3">
      <c r="A183" t="s">
        <v>450</v>
      </c>
      <c r="B183" t="s">
        <v>451</v>
      </c>
      <c r="C183" t="s">
        <v>3129</v>
      </c>
      <c r="D183" t="s">
        <v>34</v>
      </c>
      <c r="E183">
        <v>49482.947035553902</v>
      </c>
      <c r="F183">
        <v>108.69</v>
      </c>
      <c r="G183">
        <v>-17.959864110150399</v>
      </c>
      <c r="H183">
        <v>10.128542372877501</v>
      </c>
      <c r="I183">
        <v>-21.058288696559199</v>
      </c>
      <c r="J183">
        <v>4.9920821975380898</v>
      </c>
      <c r="K183">
        <v>109.608419364833</v>
      </c>
      <c r="L183">
        <v>115.921758936014</v>
      </c>
      <c r="M183">
        <v>49.642742608337997</v>
      </c>
      <c r="N183">
        <v>1.4009370217971999</v>
      </c>
      <c r="O183">
        <v>45.321556720949403</v>
      </c>
      <c r="P183">
        <v>13.218749999999901</v>
      </c>
      <c r="Q183">
        <v>6.8030833958987E-2</v>
      </c>
    </row>
    <row r="184" spans="1:17" x14ac:dyDescent="0.3">
      <c r="A184" t="s">
        <v>452</v>
      </c>
      <c r="B184" t="s">
        <v>453</v>
      </c>
      <c r="C184" t="s">
        <v>3138</v>
      </c>
      <c r="D184" t="s">
        <v>454</v>
      </c>
      <c r="E184">
        <v>49337.609829300003</v>
      </c>
      <c r="F184">
        <v>809.75</v>
      </c>
      <c r="G184">
        <v>-12.930241538725401</v>
      </c>
      <c r="H184">
        <v>-2.0024374132662102</v>
      </c>
      <c r="I184">
        <v>-28.369373072998801</v>
      </c>
      <c r="J184">
        <v>1.1638432158262899</v>
      </c>
      <c r="K184">
        <v>880.72476505042198</v>
      </c>
      <c r="L184">
        <v>919.82883494576595</v>
      </c>
      <c r="M184">
        <v>34.894038754590298</v>
      </c>
      <c r="N184">
        <v>0.80415807646361903</v>
      </c>
      <c r="O184">
        <v>45.723988885458397</v>
      </c>
      <c r="P184">
        <v>10.8335614563372</v>
      </c>
      <c r="Q184">
        <v>7.887219783409E-3</v>
      </c>
    </row>
    <row r="185" spans="1:17" x14ac:dyDescent="0.3">
      <c r="A185" t="s">
        <v>455</v>
      </c>
      <c r="B185" t="s">
        <v>456</v>
      </c>
      <c r="C185" t="s">
        <v>3133</v>
      </c>
      <c r="D185" t="s">
        <v>248</v>
      </c>
      <c r="E185">
        <v>48558.908079360001</v>
      </c>
      <c r="F185">
        <v>643.20000000000005</v>
      </c>
      <c r="G185">
        <v>57.145324148542301</v>
      </c>
      <c r="H185">
        <v>7.3424337896141703</v>
      </c>
      <c r="I185">
        <v>35.828877728719497</v>
      </c>
      <c r="J185">
        <v>-9.0784354789127095E-2</v>
      </c>
      <c r="K185">
        <v>593.53251870332804</v>
      </c>
      <c r="L185">
        <v>506.07842177957201</v>
      </c>
      <c r="M185">
        <v>70.183081121307097</v>
      </c>
      <c r="N185">
        <v>0.82204809859816697</v>
      </c>
      <c r="O185">
        <v>2.4331467661691399</v>
      </c>
      <c r="P185">
        <v>82.727272727272705</v>
      </c>
      <c r="Q185">
        <v>0.11167588972047</v>
      </c>
    </row>
    <row r="186" spans="1:17" x14ac:dyDescent="0.3">
      <c r="A186" t="s">
        <v>457</v>
      </c>
      <c r="B186" t="s">
        <v>458</v>
      </c>
      <c r="C186" t="s">
        <v>3129</v>
      </c>
      <c r="D186" t="s">
        <v>24</v>
      </c>
      <c r="E186">
        <v>48481.180226495999</v>
      </c>
      <c r="F186">
        <v>66.239999999999995</v>
      </c>
      <c r="G186">
        <v>-45.4744140019382</v>
      </c>
      <c r="H186">
        <v>-4.4175242436552598</v>
      </c>
      <c r="I186">
        <v>-22.430711557946399</v>
      </c>
      <c r="J186">
        <v>2.51728304210011</v>
      </c>
      <c r="K186">
        <v>70.285216883924605</v>
      </c>
      <c r="L186">
        <v>75.4157714596044</v>
      </c>
      <c r="M186">
        <v>42.5911293315351</v>
      </c>
      <c r="N186">
        <v>1.23457936798066</v>
      </c>
      <c r="O186">
        <v>39.568236714975797</v>
      </c>
      <c r="P186">
        <v>11.703204047217501</v>
      </c>
      <c r="Q186">
        <v>2.370855768565E-2</v>
      </c>
    </row>
    <row r="187" spans="1:17" x14ac:dyDescent="0.3">
      <c r="A187" t="s">
        <v>459</v>
      </c>
      <c r="B187" t="s">
        <v>460</v>
      </c>
      <c r="C187" t="s">
        <v>3127</v>
      </c>
      <c r="D187" t="s">
        <v>461</v>
      </c>
      <c r="E187">
        <v>48405.002839759902</v>
      </c>
      <c r="F187">
        <v>322.7</v>
      </c>
      <c r="G187">
        <v>42.281905559989802</v>
      </c>
      <c r="H187">
        <v>-4.0109509949381801</v>
      </c>
      <c r="I187">
        <v>0.14471144151700999</v>
      </c>
      <c r="J187">
        <v>0.21336383848485099</v>
      </c>
      <c r="K187">
        <v>341.74722866592998</v>
      </c>
      <c r="L187">
        <v>317.22117790450898</v>
      </c>
      <c r="M187">
        <v>30.468185703464901</v>
      </c>
      <c r="N187">
        <v>0.68079550161326097</v>
      </c>
      <c r="O187">
        <v>19.0579485590331</v>
      </c>
      <c r="P187">
        <v>65.997942386831198</v>
      </c>
      <c r="Q187">
        <v>3.1563176282499002E-2</v>
      </c>
    </row>
    <row r="188" spans="1:17" x14ac:dyDescent="0.3">
      <c r="A188" t="s">
        <v>462</v>
      </c>
      <c r="B188" t="s">
        <v>463</v>
      </c>
      <c r="C188" t="s">
        <v>3139</v>
      </c>
      <c r="D188" t="s">
        <v>173</v>
      </c>
      <c r="E188">
        <v>47778.283431000003</v>
      </c>
      <c r="F188">
        <v>1866</v>
      </c>
      <c r="G188">
        <v>359.41590354333101</v>
      </c>
      <c r="H188">
        <v>3.0599465847272702</v>
      </c>
      <c r="I188">
        <v>70.583271043073793</v>
      </c>
      <c r="J188">
        <v>2.3453061716618802</v>
      </c>
      <c r="K188">
        <v>1718.7553496645501</v>
      </c>
      <c r="L188">
        <v>1372.02746068478</v>
      </c>
      <c r="M188">
        <v>67.312561299077103</v>
      </c>
      <c r="N188">
        <v>0.75488898657092696</v>
      </c>
      <c r="O188">
        <v>5.5198285101822</v>
      </c>
      <c r="P188">
        <v>399.19743178170103</v>
      </c>
      <c r="Q188">
        <v>0.25242288179450101</v>
      </c>
    </row>
    <row r="189" spans="1:17" x14ac:dyDescent="0.3">
      <c r="A189" t="s">
        <v>464</v>
      </c>
      <c r="B189" t="s">
        <v>465</v>
      </c>
      <c r="C189" t="s">
        <v>3129</v>
      </c>
      <c r="D189" t="s">
        <v>34</v>
      </c>
      <c r="E189">
        <v>47658.357481679901</v>
      </c>
      <c r="F189">
        <v>54.9</v>
      </c>
      <c r="G189">
        <v>1.32968708290529</v>
      </c>
      <c r="H189">
        <v>1.3502969525166499</v>
      </c>
      <c r="I189">
        <v>-15.5529418569427</v>
      </c>
      <c r="J189">
        <v>0.84422568661817898</v>
      </c>
      <c r="K189">
        <v>57.3773345328418</v>
      </c>
      <c r="L189">
        <v>57.5177790761796</v>
      </c>
      <c r="M189">
        <v>42.4029292970027</v>
      </c>
      <c r="N189">
        <v>1.0355711651335999</v>
      </c>
      <c r="O189">
        <v>40.0728597449909</v>
      </c>
      <c r="P189">
        <v>25.917431192660501</v>
      </c>
      <c r="Q189">
        <v>0.10423412793147099</v>
      </c>
    </row>
    <row r="190" spans="1:17" x14ac:dyDescent="0.3">
      <c r="A190" t="s">
        <v>466</v>
      </c>
      <c r="B190" t="s">
        <v>467</v>
      </c>
      <c r="C190" t="s">
        <v>3129</v>
      </c>
      <c r="D190" t="s">
        <v>54</v>
      </c>
      <c r="E190">
        <v>47245.010804999998</v>
      </c>
      <c r="F190">
        <v>4287.6000000000004</v>
      </c>
      <c r="G190">
        <v>10.6566769350397</v>
      </c>
      <c r="H190">
        <v>-11.2405052636161</v>
      </c>
      <c r="I190">
        <v>-16.774748984176998</v>
      </c>
      <c r="J190">
        <v>-11.4200855763277</v>
      </c>
      <c r="K190">
        <v>4809.1128698355396</v>
      </c>
      <c r="L190">
        <v>4400.7485898038003</v>
      </c>
      <c r="M190">
        <v>22.484854696766099</v>
      </c>
      <c r="N190">
        <v>0.64707785121322703</v>
      </c>
      <c r="O190">
        <v>29.113023602948001</v>
      </c>
      <c r="P190">
        <v>38.062501006262899</v>
      </c>
      <c r="Q190">
        <v>6.6115109971718003E-2</v>
      </c>
    </row>
    <row r="191" spans="1:17" x14ac:dyDescent="0.3">
      <c r="A191" t="s">
        <v>468</v>
      </c>
      <c r="B191" t="s">
        <v>469</v>
      </c>
      <c r="C191" t="s">
        <v>3136</v>
      </c>
      <c r="D191" t="s">
        <v>114</v>
      </c>
      <c r="E191">
        <v>47158.207224512997</v>
      </c>
      <c r="F191">
        <v>114.17</v>
      </c>
      <c r="G191">
        <v>5.2452842443125096</v>
      </c>
      <c r="H191">
        <v>-10.5762554940678</v>
      </c>
      <c r="I191">
        <v>-35.592834901850097</v>
      </c>
      <c r="J191">
        <v>2.8954726806978299</v>
      </c>
      <c r="K191">
        <v>126.301169214673</v>
      </c>
      <c r="L191">
        <v>130.80036816678501</v>
      </c>
      <c r="M191">
        <v>36.7862218193765</v>
      </c>
      <c r="N191">
        <v>1.03129300882478</v>
      </c>
      <c r="O191">
        <v>53.586756591048399</v>
      </c>
      <c r="P191">
        <v>30.405482581382</v>
      </c>
      <c r="Q191">
        <v>-1.2260767861294999E-2</v>
      </c>
    </row>
    <row r="192" spans="1:17" x14ac:dyDescent="0.3">
      <c r="A192" t="s">
        <v>470</v>
      </c>
      <c r="B192" t="s">
        <v>471</v>
      </c>
      <c r="C192" t="s">
        <v>3139</v>
      </c>
      <c r="D192" t="s">
        <v>472</v>
      </c>
      <c r="E192">
        <v>46813.630700654998</v>
      </c>
      <c r="F192">
        <v>1742.65</v>
      </c>
      <c r="G192">
        <v>-30.448228508305998</v>
      </c>
      <c r="H192">
        <v>-5.3815977212563997</v>
      </c>
      <c r="I192">
        <v>-29.634015466265499</v>
      </c>
      <c r="J192">
        <v>-1.43433992130201</v>
      </c>
      <c r="K192">
        <v>1870.4873292183599</v>
      </c>
      <c r="L192">
        <v>1972.5135100166001</v>
      </c>
      <c r="M192">
        <v>38.706424365484899</v>
      </c>
      <c r="N192">
        <v>1.10712882857985</v>
      </c>
      <c r="O192">
        <v>40.820015493644703</v>
      </c>
      <c r="P192">
        <v>1.9093567251462</v>
      </c>
      <c r="Q192">
        <v>-2.5246376408913002E-2</v>
      </c>
    </row>
    <row r="193" spans="1:17" hidden="1" x14ac:dyDescent="0.3">
      <c r="A193" t="s">
        <v>473</v>
      </c>
      <c r="B193" t="s">
        <v>474</v>
      </c>
      <c r="C193" t="s">
        <v>3144</v>
      </c>
      <c r="D193" t="s">
        <v>108</v>
      </c>
      <c r="E193">
        <v>45963.54155568</v>
      </c>
      <c r="F193">
        <v>1028.6500000000001</v>
      </c>
      <c r="G193">
        <v>0.15395187633309601</v>
      </c>
      <c r="H193">
        <v>-3.8381066542770901</v>
      </c>
      <c r="I193">
        <v>14.1834850986472</v>
      </c>
      <c r="J193">
        <v>-1.4217381345415401</v>
      </c>
      <c r="K193">
        <v>1065.9259999999999</v>
      </c>
      <c r="M193">
        <v>42.820520808197898</v>
      </c>
      <c r="O193">
        <v>23.2635007048072</v>
      </c>
      <c r="P193">
        <v>28.2446079042513</v>
      </c>
    </row>
    <row r="194" spans="1:17" x14ac:dyDescent="0.3">
      <c r="A194" t="s">
        <v>475</v>
      </c>
      <c r="B194" t="s">
        <v>476</v>
      </c>
      <c r="C194" t="s">
        <v>3143</v>
      </c>
      <c r="D194" t="s">
        <v>477</v>
      </c>
      <c r="E194">
        <v>45604.227500000001</v>
      </c>
      <c r="F194">
        <v>4151.5</v>
      </c>
      <c r="G194">
        <v>25.784923418738099</v>
      </c>
      <c r="H194">
        <v>-5.8121659918653803</v>
      </c>
      <c r="I194">
        <v>20.555114035764401</v>
      </c>
      <c r="J194">
        <v>1.14646595773927</v>
      </c>
      <c r="K194">
        <v>4162.0111377337898</v>
      </c>
      <c r="L194">
        <v>3658.2355475801401</v>
      </c>
      <c r="M194">
        <v>37.396164387133098</v>
      </c>
      <c r="N194">
        <v>0.38751010864816898</v>
      </c>
      <c r="O194">
        <v>17.5707575575093</v>
      </c>
      <c r="P194">
        <v>67.669628432956301</v>
      </c>
      <c r="Q194">
        <v>7.3587540870301005E-2</v>
      </c>
    </row>
    <row r="195" spans="1:17" x14ac:dyDescent="0.3">
      <c r="A195" t="s">
        <v>478</v>
      </c>
      <c r="B195" t="s">
        <v>479</v>
      </c>
      <c r="C195" t="s">
        <v>3133</v>
      </c>
      <c r="D195" t="s">
        <v>51</v>
      </c>
      <c r="E195">
        <v>44502.483141979901</v>
      </c>
      <c r="F195">
        <v>1577.05</v>
      </c>
      <c r="G195">
        <v>84.412374869990998</v>
      </c>
      <c r="H195">
        <v>-4.4076597624402698</v>
      </c>
      <c r="I195">
        <v>44.355395738262601</v>
      </c>
      <c r="J195">
        <v>-3.1291263286367901</v>
      </c>
      <c r="K195">
        <v>1667.10180079308</v>
      </c>
      <c r="L195">
        <v>1359.92839283023</v>
      </c>
      <c r="M195">
        <v>28.3372093930498</v>
      </c>
      <c r="N195">
        <v>0.68964475647331902</v>
      </c>
      <c r="O195">
        <v>16.099679781871199</v>
      </c>
      <c r="P195">
        <v>118.39772884641999</v>
      </c>
      <c r="Q195">
        <v>0.16474745659102799</v>
      </c>
    </row>
    <row r="196" spans="1:17" x14ac:dyDescent="0.3">
      <c r="A196" t="s">
        <v>480</v>
      </c>
      <c r="B196" t="s">
        <v>481</v>
      </c>
      <c r="C196" t="s">
        <v>3129</v>
      </c>
      <c r="D196" t="s">
        <v>208</v>
      </c>
      <c r="E196">
        <v>43819.375247199998</v>
      </c>
      <c r="F196">
        <v>692</v>
      </c>
      <c r="G196">
        <v>49.9489000225065</v>
      </c>
      <c r="H196">
        <v>4.5448927891027502</v>
      </c>
      <c r="I196">
        <v>14.612622984161501</v>
      </c>
      <c r="J196">
        <v>0.34062896549659299</v>
      </c>
      <c r="K196">
        <v>684.82476105375895</v>
      </c>
      <c r="L196">
        <v>605.53993424931502</v>
      </c>
      <c r="M196">
        <v>44.510268296193601</v>
      </c>
      <c r="N196">
        <v>0.82820389440656506</v>
      </c>
      <c r="O196">
        <v>8.1791907514450806</v>
      </c>
      <c r="P196">
        <v>74.681307585510496</v>
      </c>
      <c r="Q196">
        <v>6.1960774743675E-2</v>
      </c>
    </row>
    <row r="197" spans="1:17" x14ac:dyDescent="0.3">
      <c r="A197" t="s">
        <v>482</v>
      </c>
      <c r="B197" t="s">
        <v>483</v>
      </c>
      <c r="C197" t="s">
        <v>3131</v>
      </c>
      <c r="D197" t="s">
        <v>123</v>
      </c>
      <c r="E197">
        <v>43344.281476750002</v>
      </c>
      <c r="F197">
        <v>333.5</v>
      </c>
      <c r="G197">
        <v>-12.006040973549499</v>
      </c>
      <c r="H197">
        <v>1.2117787360275101</v>
      </c>
      <c r="I197">
        <v>-7.5036924715645901</v>
      </c>
      <c r="J197">
        <v>1.6222066824522099</v>
      </c>
      <c r="K197">
        <v>340.93878906850898</v>
      </c>
      <c r="L197">
        <v>351.41621688375102</v>
      </c>
      <c r="M197">
        <v>47.456470772955001</v>
      </c>
      <c r="N197">
        <v>0.57826926737469397</v>
      </c>
      <c r="O197">
        <v>23.0884557721139</v>
      </c>
      <c r="P197">
        <v>16.6899930020993</v>
      </c>
      <c r="Q197">
        <v>-1.0339765361887999E-2</v>
      </c>
    </row>
    <row r="198" spans="1:17" x14ac:dyDescent="0.3">
      <c r="A198" t="s">
        <v>484</v>
      </c>
      <c r="B198" t="s">
        <v>485</v>
      </c>
      <c r="C198" t="s">
        <v>3133</v>
      </c>
      <c r="D198" t="s">
        <v>51</v>
      </c>
      <c r="E198">
        <v>43153.646070989998</v>
      </c>
      <c r="F198">
        <v>2547.35</v>
      </c>
      <c r="G198">
        <v>49.590202963882703</v>
      </c>
      <c r="H198">
        <v>-4.9813232565425603</v>
      </c>
      <c r="I198">
        <v>19.119479551636601</v>
      </c>
      <c r="J198">
        <v>-2.37190457187589</v>
      </c>
      <c r="K198">
        <v>2677.63835913818</v>
      </c>
      <c r="L198">
        <v>2448.39077975499</v>
      </c>
      <c r="M198">
        <v>36.011581684058001</v>
      </c>
      <c r="N198">
        <v>0.93166984477464398</v>
      </c>
      <c r="O198">
        <v>21.2240171158262</v>
      </c>
      <c r="P198">
        <v>74.118250170881694</v>
      </c>
      <c r="Q198">
        <v>4.6591190007410001E-2</v>
      </c>
    </row>
    <row r="199" spans="1:17" x14ac:dyDescent="0.3">
      <c r="A199" t="s">
        <v>486</v>
      </c>
      <c r="B199" t="s">
        <v>487</v>
      </c>
      <c r="C199" t="s">
        <v>3129</v>
      </c>
      <c r="D199" t="s">
        <v>54</v>
      </c>
      <c r="E199">
        <v>43082.406493524999</v>
      </c>
      <c r="F199">
        <v>579.25</v>
      </c>
      <c r="G199">
        <v>-40.5039898143309</v>
      </c>
      <c r="H199">
        <v>-12.6124300363606</v>
      </c>
      <c r="I199">
        <v>-16.903453743760501</v>
      </c>
      <c r="J199">
        <v>-6.0475207916492701</v>
      </c>
      <c r="K199">
        <v>653.66546864434304</v>
      </c>
      <c r="L199">
        <v>661.359482081019</v>
      </c>
      <c r="M199">
        <v>23.3274045476312</v>
      </c>
      <c r="N199">
        <v>0.848583969945224</v>
      </c>
      <c r="O199">
        <v>40.422960725075498</v>
      </c>
      <c r="P199">
        <v>4.6144121365360098</v>
      </c>
      <c r="Q199">
        <v>-3.3883573828306E-2</v>
      </c>
    </row>
    <row r="200" spans="1:17" x14ac:dyDescent="0.3">
      <c r="A200" t="s">
        <v>488</v>
      </c>
      <c r="B200" t="s">
        <v>489</v>
      </c>
      <c r="C200" t="s">
        <v>3134</v>
      </c>
      <c r="D200" t="s">
        <v>108</v>
      </c>
      <c r="E200">
        <v>42689.364986025001</v>
      </c>
      <c r="F200">
        <v>108.63</v>
      </c>
      <c r="G200">
        <v>19.6810384342566</v>
      </c>
      <c r="H200">
        <v>-5.14464248667365</v>
      </c>
      <c r="I200">
        <v>-20.329914173388701</v>
      </c>
      <c r="J200">
        <v>1.18845026151095</v>
      </c>
      <c r="K200">
        <v>120.62014551342899</v>
      </c>
      <c r="L200">
        <v>120.437233069933</v>
      </c>
      <c r="M200">
        <v>33.813232174536402</v>
      </c>
      <c r="N200">
        <v>0.51561300912497798</v>
      </c>
      <c r="O200">
        <v>56.954800699622503</v>
      </c>
      <c r="P200">
        <v>44.839999999999897</v>
      </c>
      <c r="Q200">
        <v>0.155303085267601</v>
      </c>
    </row>
    <row r="201" spans="1:17" x14ac:dyDescent="0.3">
      <c r="A201" t="s">
        <v>490</v>
      </c>
      <c r="B201" t="s">
        <v>491</v>
      </c>
      <c r="C201" t="s">
        <v>3137</v>
      </c>
      <c r="D201" t="s">
        <v>75</v>
      </c>
      <c r="E201">
        <v>42513.158470570001</v>
      </c>
      <c r="F201">
        <v>2263.9</v>
      </c>
      <c r="G201">
        <v>0.77594640804888404</v>
      </c>
      <c r="H201">
        <v>2.3941994516777498</v>
      </c>
      <c r="I201">
        <v>-12.5136483328527</v>
      </c>
      <c r="J201">
        <v>0.73918083097684195</v>
      </c>
      <c r="K201">
        <v>2355.0808803482601</v>
      </c>
      <c r="L201">
        <v>2391.63949466029</v>
      </c>
      <c r="M201">
        <v>38.156868593433401</v>
      </c>
      <c r="N201">
        <v>0.51980439481514495</v>
      </c>
      <c r="O201">
        <v>25.623923318167702</v>
      </c>
      <c r="P201">
        <v>25.5629506378258</v>
      </c>
      <c r="Q201">
        <v>-4.6429211661140002E-2</v>
      </c>
    </row>
    <row r="202" spans="1:17" x14ac:dyDescent="0.3">
      <c r="A202" t="s">
        <v>492</v>
      </c>
      <c r="B202" t="s">
        <v>493</v>
      </c>
      <c r="C202" t="s">
        <v>3135</v>
      </c>
      <c r="D202" t="s">
        <v>213</v>
      </c>
      <c r="E202">
        <v>42494.902281449999</v>
      </c>
      <c r="F202">
        <v>684.05</v>
      </c>
      <c r="G202">
        <v>-2.5203626165314499</v>
      </c>
      <c r="H202">
        <v>9.0313976179707591</v>
      </c>
      <c r="I202">
        <v>11.582647359716301</v>
      </c>
      <c r="J202">
        <v>2.9680224038574501</v>
      </c>
      <c r="K202">
        <v>690.71644856213004</v>
      </c>
      <c r="L202">
        <v>662.16247551901404</v>
      </c>
      <c r="M202">
        <v>44.1184841150368</v>
      </c>
      <c r="N202">
        <v>0.50048945473537598</v>
      </c>
      <c r="O202">
        <v>12.3675169943717</v>
      </c>
      <c r="P202">
        <v>28.677577125658299</v>
      </c>
      <c r="Q202">
        <v>-3.3204350779245002E-2</v>
      </c>
    </row>
    <row r="203" spans="1:17" x14ac:dyDescent="0.3">
      <c r="A203" t="s">
        <v>494</v>
      </c>
      <c r="B203" t="s">
        <v>495</v>
      </c>
      <c r="C203" t="s">
        <v>3139</v>
      </c>
      <c r="D203" t="s">
        <v>472</v>
      </c>
      <c r="E203">
        <v>42341.92272948</v>
      </c>
      <c r="F203">
        <v>1525.7</v>
      </c>
      <c r="G203">
        <v>-30.696333653180201</v>
      </c>
      <c r="H203">
        <v>2.63054186247818</v>
      </c>
      <c r="I203">
        <v>-10.8006104520554</v>
      </c>
      <c r="J203">
        <v>1.99921051969096</v>
      </c>
      <c r="K203">
        <v>1512.23108402966</v>
      </c>
      <c r="L203">
        <v>1509.09211513434</v>
      </c>
      <c r="M203">
        <v>51.964444532915202</v>
      </c>
      <c r="N203">
        <v>1.00551710323871</v>
      </c>
      <c r="O203">
        <v>16.274496952218598</v>
      </c>
      <c r="P203">
        <v>16.911877394636001</v>
      </c>
      <c r="Q203">
        <v>5.5032880000274002E-2</v>
      </c>
    </row>
    <row r="204" spans="1:17" x14ac:dyDescent="0.3">
      <c r="A204" t="s">
        <v>496</v>
      </c>
      <c r="B204" t="s">
        <v>497</v>
      </c>
      <c r="C204" t="s">
        <v>3129</v>
      </c>
      <c r="D204" t="s">
        <v>40</v>
      </c>
      <c r="E204">
        <v>42217.889936430001</v>
      </c>
      <c r="F204">
        <v>1223.3</v>
      </c>
      <c r="G204">
        <v>8.4453356015468604</v>
      </c>
      <c r="H204">
        <v>6.7022723851039103</v>
      </c>
      <c r="I204">
        <v>18.254483935457699</v>
      </c>
      <c r="J204">
        <v>-2.2368064512148198</v>
      </c>
      <c r="K204">
        <v>1190.1865845561399</v>
      </c>
      <c r="L204">
        <v>1066.05860777885</v>
      </c>
      <c r="M204">
        <v>44.820879239379501</v>
      </c>
      <c r="N204">
        <v>0.50282048450037098</v>
      </c>
      <c r="O204">
        <v>6.7971879342761499</v>
      </c>
      <c r="P204">
        <v>43.201638864501</v>
      </c>
      <c r="Q204">
        <v>1.01339135437E-2</v>
      </c>
    </row>
    <row r="205" spans="1:17" x14ac:dyDescent="0.3">
      <c r="A205" t="s">
        <v>498</v>
      </c>
      <c r="B205" t="s">
        <v>499</v>
      </c>
      <c r="C205" t="s">
        <v>3129</v>
      </c>
      <c r="D205" t="s">
        <v>138</v>
      </c>
      <c r="E205">
        <v>42085.943700000003</v>
      </c>
      <c r="F205">
        <v>210.23</v>
      </c>
      <c r="G205">
        <v>143.058047086914</v>
      </c>
      <c r="H205">
        <v>0.67638200884230604</v>
      </c>
      <c r="I205">
        <v>-11.1181780545454</v>
      </c>
      <c r="J205">
        <v>-0.25536573625830999</v>
      </c>
      <c r="K205">
        <v>231.574932921201</v>
      </c>
      <c r="L205">
        <v>224.173719637678</v>
      </c>
      <c r="M205">
        <v>38.163911146320601</v>
      </c>
      <c r="N205">
        <v>0.624782933769779</v>
      </c>
      <c r="O205">
        <v>68.244303857679597</v>
      </c>
      <c r="P205">
        <v>162.45942571785201</v>
      </c>
      <c r="Q205">
        <v>0.161370489399915</v>
      </c>
    </row>
    <row r="206" spans="1:17" x14ac:dyDescent="0.3">
      <c r="A206" t="s">
        <v>500</v>
      </c>
      <c r="B206" t="s">
        <v>501</v>
      </c>
      <c r="C206" t="s">
        <v>3141</v>
      </c>
      <c r="D206" t="s">
        <v>502</v>
      </c>
      <c r="E206">
        <v>41874.0100118099</v>
      </c>
      <c r="F206">
        <v>636.85</v>
      </c>
      <c r="G206">
        <v>2.9712213970738799</v>
      </c>
      <c r="H206">
        <v>-0.10746903908767901</v>
      </c>
      <c r="I206">
        <v>26.522171995266799</v>
      </c>
      <c r="J206">
        <v>7.0411935006363402</v>
      </c>
      <c r="K206">
        <v>616.53545113158998</v>
      </c>
      <c r="L206">
        <v>574.567319605389</v>
      </c>
      <c r="M206">
        <v>72.523025961831195</v>
      </c>
      <c r="N206">
        <v>1.3011022768654099</v>
      </c>
      <c r="O206">
        <v>12.341995760383099</v>
      </c>
      <c r="P206">
        <v>51.252820330127001</v>
      </c>
      <c r="Q206">
        <v>-6.5523706195867004E-2</v>
      </c>
    </row>
    <row r="207" spans="1:17" x14ac:dyDescent="0.3">
      <c r="A207" t="s">
        <v>503</v>
      </c>
      <c r="B207" t="s">
        <v>504</v>
      </c>
      <c r="C207" t="s">
        <v>3133</v>
      </c>
      <c r="D207" t="s">
        <v>505</v>
      </c>
      <c r="E207">
        <v>41618.492345999999</v>
      </c>
      <c r="F207">
        <v>347.5</v>
      </c>
      <c r="G207">
        <v>25.6793348567438</v>
      </c>
      <c r="H207">
        <v>4.53054045445906</v>
      </c>
      <c r="I207">
        <v>6.9103064485482504</v>
      </c>
      <c r="J207">
        <v>13.7554991096404</v>
      </c>
      <c r="K207">
        <v>340.53330248460099</v>
      </c>
      <c r="L207">
        <v>323.21245388550801</v>
      </c>
      <c r="M207">
        <v>67.660974100544095</v>
      </c>
      <c r="N207">
        <v>1.2483199634270901</v>
      </c>
      <c r="O207">
        <v>13.8992805755395</v>
      </c>
      <c r="P207">
        <v>54.891909962112699</v>
      </c>
      <c r="Q207">
        <v>-3.2893532890894001E-2</v>
      </c>
    </row>
    <row r="208" spans="1:17" x14ac:dyDescent="0.3">
      <c r="A208" t="s">
        <v>506</v>
      </c>
      <c r="B208" t="s">
        <v>507</v>
      </c>
      <c r="C208" t="s">
        <v>3136</v>
      </c>
      <c r="D208" t="s">
        <v>178</v>
      </c>
      <c r="E208">
        <v>41491.348700117</v>
      </c>
      <c r="F208">
        <v>225.91</v>
      </c>
      <c r="G208">
        <v>121.512662827133</v>
      </c>
      <c r="H208">
        <v>7.4541140147226299</v>
      </c>
      <c r="I208">
        <v>19.379404660244099</v>
      </c>
      <c r="J208">
        <v>2.2774309257253198</v>
      </c>
      <c r="K208">
        <v>214.647848617823</v>
      </c>
      <c r="L208">
        <v>181.45606420926401</v>
      </c>
      <c r="M208">
        <v>42.098597525881601</v>
      </c>
      <c r="N208">
        <v>0.81285661023884903</v>
      </c>
      <c r="O208">
        <v>9.7738037271479694</v>
      </c>
      <c r="P208">
        <v>150.73251942286299</v>
      </c>
      <c r="Q208">
        <v>0.10343279588648301</v>
      </c>
    </row>
    <row r="209" spans="1:17" x14ac:dyDescent="0.3">
      <c r="A209" t="s">
        <v>508</v>
      </c>
      <c r="B209" t="s">
        <v>509</v>
      </c>
      <c r="C209" t="s">
        <v>3128</v>
      </c>
      <c r="D209" t="s">
        <v>241</v>
      </c>
      <c r="E209">
        <v>41327.205174800001</v>
      </c>
      <c r="F209">
        <v>6635.5</v>
      </c>
      <c r="G209">
        <v>-40.792247760077998</v>
      </c>
      <c r="H209">
        <v>-11.2414044290497</v>
      </c>
      <c r="I209">
        <v>-14.4218374536286</v>
      </c>
      <c r="J209">
        <v>-5.9544935191046502</v>
      </c>
      <c r="K209">
        <v>7272.4723990051598</v>
      </c>
      <c r="L209">
        <v>7391.8362133014098</v>
      </c>
      <c r="M209">
        <v>30.542519849125298</v>
      </c>
      <c r="N209">
        <v>0.40743573360688801</v>
      </c>
      <c r="O209">
        <v>38.648180242634297</v>
      </c>
      <c r="P209">
        <v>3.4985650112303501</v>
      </c>
      <c r="Q209">
        <v>-2.2425017990643999E-2</v>
      </c>
    </row>
    <row r="210" spans="1:17" x14ac:dyDescent="0.3">
      <c r="A210" t="s">
        <v>510</v>
      </c>
      <c r="B210" t="s">
        <v>511</v>
      </c>
      <c r="C210" t="s">
        <v>3129</v>
      </c>
      <c r="D210" t="s">
        <v>34</v>
      </c>
      <c r="E210">
        <v>40388.355042449999</v>
      </c>
      <c r="F210">
        <v>52.51</v>
      </c>
      <c r="G210">
        <v>-1.18862707900749</v>
      </c>
      <c r="H210">
        <v>2.2192992860524399</v>
      </c>
      <c r="I210">
        <v>-24.273428343429199</v>
      </c>
      <c r="J210">
        <v>0.26845990978941803</v>
      </c>
      <c r="K210">
        <v>56.225663096317398</v>
      </c>
      <c r="L210">
        <v>57.603995355855602</v>
      </c>
      <c r="M210">
        <v>39.255747732084501</v>
      </c>
      <c r="N210">
        <v>1.28557248220376</v>
      </c>
      <c r="O210">
        <v>39.973338411731099</v>
      </c>
      <c r="P210">
        <v>22.543757292882098</v>
      </c>
      <c r="Q210">
        <v>0.11842797824664</v>
      </c>
    </row>
    <row r="211" spans="1:17" x14ac:dyDescent="0.3">
      <c r="A211" t="s">
        <v>512</v>
      </c>
      <c r="B211" t="s">
        <v>513</v>
      </c>
      <c r="C211" t="s">
        <v>3128</v>
      </c>
      <c r="D211" t="s">
        <v>21</v>
      </c>
      <c r="E211">
        <v>40295.055084899999</v>
      </c>
      <c r="F211">
        <v>993.3</v>
      </c>
      <c r="G211">
        <v>-46.667781063077697</v>
      </c>
      <c r="H211">
        <v>-1.5254431074883299</v>
      </c>
      <c r="I211">
        <v>-11.002454788091301</v>
      </c>
      <c r="J211">
        <v>0.19647758756177999</v>
      </c>
      <c r="K211">
        <v>1036.84678817598</v>
      </c>
      <c r="L211">
        <v>1069.50340288645</v>
      </c>
      <c r="M211">
        <v>35.064284009894301</v>
      </c>
      <c r="N211">
        <v>0.22933808301839301</v>
      </c>
      <c r="O211">
        <v>40.944326990838597</v>
      </c>
      <c r="P211">
        <v>2.3915060303061502</v>
      </c>
    </row>
    <row r="212" spans="1:17" x14ac:dyDescent="0.3">
      <c r="A212" t="s">
        <v>514</v>
      </c>
      <c r="B212" t="s">
        <v>515</v>
      </c>
      <c r="C212" t="s">
        <v>3129</v>
      </c>
      <c r="D212" t="s">
        <v>516</v>
      </c>
      <c r="E212">
        <v>40281.593281875001</v>
      </c>
      <c r="F212">
        <v>1038.75</v>
      </c>
      <c r="G212">
        <v>72.9531504748619</v>
      </c>
      <c r="H212">
        <v>1.7528119476572801</v>
      </c>
      <c r="I212">
        <v>28.523215713205602</v>
      </c>
      <c r="J212">
        <v>3.02087519462843</v>
      </c>
      <c r="K212">
        <v>1044.9854261380499</v>
      </c>
      <c r="L212">
        <v>905.95338701872697</v>
      </c>
      <c r="M212">
        <v>46.673006691071102</v>
      </c>
      <c r="N212">
        <v>0.47034220201159199</v>
      </c>
      <c r="O212">
        <v>16.967509025270701</v>
      </c>
      <c r="P212">
        <v>97.124964417876399</v>
      </c>
      <c r="Q212">
        <v>0.14269495994756801</v>
      </c>
    </row>
    <row r="213" spans="1:17" x14ac:dyDescent="0.3">
      <c r="A213" t="s">
        <v>517</v>
      </c>
      <c r="B213" t="s">
        <v>518</v>
      </c>
      <c r="C213" t="s">
        <v>3129</v>
      </c>
      <c r="D213" t="s">
        <v>376</v>
      </c>
      <c r="E213">
        <v>39935.736216750003</v>
      </c>
      <c r="F213">
        <v>5460.95</v>
      </c>
      <c r="G213">
        <v>7.93004265587994</v>
      </c>
      <c r="H213">
        <v>20.827753618281601</v>
      </c>
      <c r="I213">
        <v>19.945534261213201</v>
      </c>
      <c r="J213">
        <v>2.7878270671206402</v>
      </c>
      <c r="K213">
        <v>4938.3047321557196</v>
      </c>
      <c r="L213">
        <v>4537.8254019185797</v>
      </c>
      <c r="M213">
        <v>63.918108163105401</v>
      </c>
      <c r="N213">
        <v>0.92483230124148996</v>
      </c>
      <c r="O213">
        <v>3.18625880112435</v>
      </c>
      <c r="P213">
        <v>49.177752888791701</v>
      </c>
      <c r="Q213">
        <v>5.6771779696448997E-2</v>
      </c>
    </row>
    <row r="214" spans="1:17" x14ac:dyDescent="0.3">
      <c r="A214" t="s">
        <v>519</v>
      </c>
      <c r="B214" t="s">
        <v>520</v>
      </c>
      <c r="C214" t="s">
        <v>3143</v>
      </c>
      <c r="D214" t="s">
        <v>407</v>
      </c>
      <c r="E214">
        <v>39613.318253775004</v>
      </c>
      <c r="F214">
        <v>527.75</v>
      </c>
      <c r="G214">
        <v>-27.357198182927299</v>
      </c>
      <c r="H214">
        <v>-7.4750945041273802</v>
      </c>
      <c r="I214">
        <v>-9.4783442767750294</v>
      </c>
      <c r="J214">
        <v>-5.7425919516994499</v>
      </c>
      <c r="K214">
        <v>563.37344551153501</v>
      </c>
      <c r="L214">
        <v>560.81663529049297</v>
      </c>
      <c r="M214">
        <v>36.862508623398803</v>
      </c>
      <c r="N214">
        <v>1.1555524058287701</v>
      </c>
      <c r="O214">
        <v>18.427285646612901</v>
      </c>
      <c r="P214">
        <v>17.853952657436299</v>
      </c>
      <c r="Q214">
        <v>-0.110219066138802</v>
      </c>
    </row>
    <row r="215" spans="1:17" x14ac:dyDescent="0.3">
      <c r="A215" t="s">
        <v>521</v>
      </c>
      <c r="B215" t="s">
        <v>522</v>
      </c>
      <c r="C215" t="s">
        <v>3133</v>
      </c>
      <c r="D215" t="s">
        <v>51</v>
      </c>
      <c r="E215">
        <v>39565.1727971</v>
      </c>
      <c r="F215">
        <v>1559.5</v>
      </c>
      <c r="G215">
        <v>28.678327357571899</v>
      </c>
      <c r="H215">
        <v>-3.8990639630373201</v>
      </c>
      <c r="I215">
        <v>11.8291883091164</v>
      </c>
      <c r="J215">
        <v>-1.72001063648094</v>
      </c>
      <c r="K215">
        <v>1525.3863916448099</v>
      </c>
      <c r="L215">
        <v>1329.92739394777</v>
      </c>
      <c r="M215">
        <v>44.667463605027102</v>
      </c>
      <c r="N215">
        <v>0.61340289505344703</v>
      </c>
      <c r="O215">
        <v>9.5639628085924997</v>
      </c>
      <c r="P215">
        <v>52.064745746184897</v>
      </c>
      <c r="Q215">
        <v>3.3419291586453001E-2</v>
      </c>
    </row>
    <row r="216" spans="1:17" x14ac:dyDescent="0.3">
      <c r="A216" t="s">
        <v>523</v>
      </c>
      <c r="B216" t="s">
        <v>524</v>
      </c>
      <c r="C216" t="s">
        <v>3145</v>
      </c>
      <c r="D216" t="s">
        <v>525</v>
      </c>
      <c r="E216">
        <v>39313.798816950002</v>
      </c>
      <c r="F216">
        <v>34898.85</v>
      </c>
      <c r="G216">
        <v>-12.2263892737076</v>
      </c>
      <c r="H216">
        <v>6.7400756401752098</v>
      </c>
      <c r="I216">
        <v>12.351580234809401</v>
      </c>
      <c r="J216">
        <v>-1.0010865525414001</v>
      </c>
      <c r="K216">
        <v>35015.265676242503</v>
      </c>
      <c r="L216">
        <v>33996.410247214197</v>
      </c>
      <c r="M216">
        <v>45.867790703877198</v>
      </c>
      <c r="N216">
        <v>0.913440844886797</v>
      </c>
      <c r="O216">
        <v>17.071192890310101</v>
      </c>
      <c r="P216">
        <v>22.456616822725</v>
      </c>
      <c r="Q216">
        <v>2.9541579818771001E-2</v>
      </c>
    </row>
    <row r="217" spans="1:17" x14ac:dyDescent="0.3">
      <c r="A217" t="s">
        <v>526</v>
      </c>
      <c r="B217" t="s">
        <v>527</v>
      </c>
      <c r="C217" t="s">
        <v>3139</v>
      </c>
      <c r="D217" t="s">
        <v>528</v>
      </c>
      <c r="E217">
        <v>39147.069583149998</v>
      </c>
      <c r="F217">
        <v>3559.45</v>
      </c>
      <c r="G217">
        <v>-8.1957896040691196</v>
      </c>
      <c r="H217">
        <v>-3.8860715817281499</v>
      </c>
      <c r="I217">
        <v>-9.4089505324701204</v>
      </c>
      <c r="J217">
        <v>-1.8545714471488599</v>
      </c>
      <c r="K217">
        <v>3797.90348954092</v>
      </c>
      <c r="L217">
        <v>3612.7432967672898</v>
      </c>
      <c r="M217">
        <v>33.5579821520815</v>
      </c>
      <c r="N217">
        <v>1.0460259522536799</v>
      </c>
      <c r="O217">
        <v>24.176487940552601</v>
      </c>
      <c r="P217">
        <v>34.4000151034586</v>
      </c>
      <c r="Q217">
        <v>8.0783183943758996E-2</v>
      </c>
    </row>
    <row r="218" spans="1:17" x14ac:dyDescent="0.3">
      <c r="A218" t="s">
        <v>529</v>
      </c>
      <c r="B218" t="s">
        <v>530</v>
      </c>
      <c r="C218" t="s">
        <v>3139</v>
      </c>
      <c r="D218" t="s">
        <v>128</v>
      </c>
      <c r="E218">
        <v>38223.274365065001</v>
      </c>
      <c r="F218">
        <v>43231.55</v>
      </c>
      <c r="G218">
        <v>-7.0414374771244299</v>
      </c>
      <c r="H218">
        <v>-9.2561365891216898</v>
      </c>
      <c r="I218">
        <v>-16.847208003711199</v>
      </c>
      <c r="J218">
        <v>-2.7081717159078398</v>
      </c>
      <c r="K218">
        <v>48461.523799802198</v>
      </c>
      <c r="L218">
        <v>47667.2572731662</v>
      </c>
      <c r="M218">
        <v>17.6036111481394</v>
      </c>
      <c r="N218">
        <v>1.9053675832024</v>
      </c>
      <c r="O218">
        <v>38.773650262366203</v>
      </c>
      <c r="P218">
        <v>23.597463526761299</v>
      </c>
      <c r="Q218">
        <v>-2.5947871203638999E-2</v>
      </c>
    </row>
    <row r="219" spans="1:17" x14ac:dyDescent="0.3">
      <c r="A219" t="s">
        <v>531</v>
      </c>
      <c r="B219" t="s">
        <v>532</v>
      </c>
      <c r="C219" t="s">
        <v>3128</v>
      </c>
      <c r="D219" t="s">
        <v>21</v>
      </c>
      <c r="E219">
        <v>37748.282300959901</v>
      </c>
      <c r="F219">
        <v>1390.4</v>
      </c>
      <c r="G219">
        <v>-23.792884468237599</v>
      </c>
      <c r="H219">
        <v>-16.382118181576899</v>
      </c>
      <c r="I219">
        <v>-11.8945309501957</v>
      </c>
      <c r="J219">
        <v>1.2912678090317</v>
      </c>
      <c r="K219">
        <v>1592.7788237285999</v>
      </c>
      <c r="L219">
        <v>1572.4934758381</v>
      </c>
      <c r="M219">
        <v>34.854642943387901</v>
      </c>
      <c r="N219">
        <v>1.1671567820581401</v>
      </c>
      <c r="O219">
        <v>38.7154775604142</v>
      </c>
      <c r="P219">
        <v>7.5287111867290601</v>
      </c>
      <c r="Q219">
        <v>0.130145895231876</v>
      </c>
    </row>
    <row r="220" spans="1:17" x14ac:dyDescent="0.3">
      <c r="A220" t="s">
        <v>533</v>
      </c>
      <c r="B220" t="s">
        <v>534</v>
      </c>
      <c r="C220" t="s">
        <v>3139</v>
      </c>
      <c r="D220" t="s">
        <v>88</v>
      </c>
      <c r="E220">
        <v>37693.621874999997</v>
      </c>
      <c r="F220">
        <v>1028.3</v>
      </c>
      <c r="G220">
        <v>71.125049157108506</v>
      </c>
      <c r="H220">
        <v>-10.401162594135201</v>
      </c>
      <c r="I220">
        <v>4.0501139081685196</v>
      </c>
      <c r="J220">
        <v>5.0466366979160002E-2</v>
      </c>
      <c r="K220">
        <v>1147.4698848203</v>
      </c>
      <c r="L220">
        <v>1128.7366434354899</v>
      </c>
      <c r="M220">
        <v>36.676817875215299</v>
      </c>
      <c r="N220">
        <v>0.55564386245841002</v>
      </c>
      <c r="O220">
        <v>74.530778955557693</v>
      </c>
      <c r="P220">
        <v>95.866666666666603</v>
      </c>
      <c r="Q220">
        <v>0.162028042259418</v>
      </c>
    </row>
    <row r="221" spans="1:17" x14ac:dyDescent="0.3">
      <c r="A221" t="s">
        <v>535</v>
      </c>
      <c r="B221" t="s">
        <v>536</v>
      </c>
      <c r="C221" t="s">
        <v>3135</v>
      </c>
      <c r="D221" t="s">
        <v>537</v>
      </c>
      <c r="E221">
        <v>36703</v>
      </c>
      <c r="F221">
        <v>431.8</v>
      </c>
      <c r="G221">
        <v>37.7255158249163</v>
      </c>
      <c r="H221">
        <v>-13.7569129107907</v>
      </c>
      <c r="I221">
        <v>-13.554895653652901</v>
      </c>
      <c r="J221">
        <v>-1.3777633428151099</v>
      </c>
      <c r="K221">
        <v>476.463022573562</v>
      </c>
      <c r="L221">
        <v>446.74725297584899</v>
      </c>
      <c r="M221">
        <v>26.926542512601099</v>
      </c>
      <c r="N221">
        <v>1.03231066963328</v>
      </c>
      <c r="O221">
        <v>43.666049096804002</v>
      </c>
      <c r="P221">
        <v>61.541339319117</v>
      </c>
      <c r="Q221">
        <v>0.122637603133078</v>
      </c>
    </row>
    <row r="222" spans="1:17" x14ac:dyDescent="0.3">
      <c r="A222" t="s">
        <v>538</v>
      </c>
      <c r="B222" t="s">
        <v>539</v>
      </c>
      <c r="C222" t="s">
        <v>3139</v>
      </c>
      <c r="D222" t="s">
        <v>251</v>
      </c>
      <c r="E222">
        <v>36670.809971449999</v>
      </c>
      <c r="F222">
        <v>5728.85</v>
      </c>
      <c r="G222">
        <v>100.39968464649699</v>
      </c>
      <c r="H222">
        <v>5.0274666287033503</v>
      </c>
      <c r="I222">
        <v>124.05701174336301</v>
      </c>
      <c r="J222">
        <v>6.2422693340400004</v>
      </c>
      <c r="K222">
        <v>5309.8012679000103</v>
      </c>
      <c r="L222">
        <v>4132.4523450796396</v>
      </c>
      <c r="M222">
        <v>58.961774481375002</v>
      </c>
      <c r="N222">
        <v>1.0865027897133599</v>
      </c>
      <c r="O222">
        <v>5.3954982239018099</v>
      </c>
      <c r="P222">
        <v>151.72353186721401</v>
      </c>
    </row>
    <row r="223" spans="1:17" x14ac:dyDescent="0.3">
      <c r="A223" t="s">
        <v>540</v>
      </c>
      <c r="B223" t="s">
        <v>541</v>
      </c>
      <c r="C223" t="s">
        <v>3140</v>
      </c>
      <c r="D223" t="s">
        <v>289</v>
      </c>
      <c r="E223">
        <v>36212.8764625599</v>
      </c>
      <c r="F223">
        <v>1761.2</v>
      </c>
      <c r="G223">
        <v>62.070924839533298</v>
      </c>
      <c r="H223">
        <v>-7.0524217670368099</v>
      </c>
      <c r="I223">
        <v>15.634016632647301</v>
      </c>
      <c r="J223">
        <v>-0.71077980828735299</v>
      </c>
      <c r="K223">
        <v>1870.3770815570099</v>
      </c>
      <c r="L223">
        <v>1601.71725102037</v>
      </c>
      <c r="M223">
        <v>32.526719294740097</v>
      </c>
      <c r="N223">
        <v>0.95124001317623896</v>
      </c>
      <c r="O223">
        <v>24.8892800363388</v>
      </c>
      <c r="P223">
        <v>95.352448560811894</v>
      </c>
      <c r="Q223">
        <v>0.15624896629304599</v>
      </c>
    </row>
    <row r="224" spans="1:17" x14ac:dyDescent="0.3">
      <c r="A224" t="s">
        <v>542</v>
      </c>
      <c r="B224" t="s">
        <v>543</v>
      </c>
      <c r="C224" t="s">
        <v>3139</v>
      </c>
      <c r="D224" t="s">
        <v>311</v>
      </c>
      <c r="E224">
        <v>36148.614575899999</v>
      </c>
      <c r="F224">
        <v>1374.05</v>
      </c>
      <c r="G224">
        <v>137.10707449580599</v>
      </c>
      <c r="H224">
        <v>-12.039156389795799</v>
      </c>
      <c r="I224">
        <v>6.6745944142682303</v>
      </c>
      <c r="J224">
        <v>-4.0484585641580297</v>
      </c>
      <c r="K224">
        <v>1645.51986469744</v>
      </c>
      <c r="L224">
        <v>1575.4202365526901</v>
      </c>
      <c r="M224">
        <v>30.073183846176399</v>
      </c>
      <c r="N224">
        <v>0.29670729777071903</v>
      </c>
      <c r="O224">
        <v>116.837087442232</v>
      </c>
      <c r="P224">
        <v>161.64905265162301</v>
      </c>
      <c r="Q224">
        <v>0.18641994786595201</v>
      </c>
    </row>
    <row r="225" spans="1:17" x14ac:dyDescent="0.3">
      <c r="A225" t="s">
        <v>544</v>
      </c>
      <c r="B225" t="s">
        <v>545</v>
      </c>
      <c r="C225" t="s">
        <v>3139</v>
      </c>
      <c r="D225" t="s">
        <v>546</v>
      </c>
      <c r="E225">
        <v>36101.328889919998</v>
      </c>
      <c r="F225">
        <v>3998.4</v>
      </c>
      <c r="G225">
        <v>32.828111552828801</v>
      </c>
      <c r="H225">
        <v>-8.8895434959970991</v>
      </c>
      <c r="I225">
        <v>-5.8989339835618599</v>
      </c>
      <c r="J225">
        <v>0.49642933521494997</v>
      </c>
      <c r="K225">
        <v>4168.4601189046498</v>
      </c>
      <c r="L225">
        <v>3938.40676400537</v>
      </c>
      <c r="M225">
        <v>47.325836839249099</v>
      </c>
      <c r="N225">
        <v>0.86090431234684295</v>
      </c>
      <c r="O225">
        <v>26.042917166866701</v>
      </c>
      <c r="P225">
        <v>56.984687868080101</v>
      </c>
      <c r="Q225">
        <v>0.17931642810856499</v>
      </c>
    </row>
    <row r="226" spans="1:17" x14ac:dyDescent="0.3">
      <c r="A226" t="s">
        <v>547</v>
      </c>
      <c r="B226" t="s">
        <v>548</v>
      </c>
      <c r="C226" t="s">
        <v>3139</v>
      </c>
      <c r="D226" t="s">
        <v>251</v>
      </c>
      <c r="E226">
        <v>35983.379101724997</v>
      </c>
      <c r="F226">
        <v>8958.15</v>
      </c>
      <c r="G226">
        <v>50.9930257427228</v>
      </c>
      <c r="H226">
        <v>-11.831425242509299</v>
      </c>
      <c r="I226">
        <v>7.57393846701875</v>
      </c>
      <c r="J226">
        <v>-7.7485542158220699</v>
      </c>
      <c r="K226">
        <v>9497.1202633826106</v>
      </c>
      <c r="L226">
        <v>8156.1468491229798</v>
      </c>
      <c r="M226">
        <v>34.8401543331548</v>
      </c>
      <c r="N226">
        <v>0.81731907904510903</v>
      </c>
      <c r="O226">
        <v>22.793210651752801</v>
      </c>
      <c r="P226">
        <v>74.880184286815805</v>
      </c>
      <c r="Q226">
        <v>0.27028246415817903</v>
      </c>
    </row>
    <row r="227" spans="1:17" x14ac:dyDescent="0.3">
      <c r="A227" t="s">
        <v>549</v>
      </c>
      <c r="B227" t="s">
        <v>550</v>
      </c>
      <c r="C227" t="s">
        <v>3133</v>
      </c>
      <c r="D227" t="s">
        <v>163</v>
      </c>
      <c r="E227">
        <v>35677.501660850001</v>
      </c>
      <c r="F227">
        <v>889.3</v>
      </c>
      <c r="G227">
        <v>1.289350339184</v>
      </c>
      <c r="H227">
        <v>4.2338424680206304</v>
      </c>
      <c r="I227">
        <v>23.507533494288399</v>
      </c>
      <c r="J227">
        <v>3.8709183635628599</v>
      </c>
      <c r="K227">
        <v>869.51918740852898</v>
      </c>
      <c r="L227">
        <v>796.56949010441303</v>
      </c>
      <c r="M227">
        <v>55.528436112201803</v>
      </c>
      <c r="N227">
        <v>0.93126623606133097</v>
      </c>
      <c r="O227">
        <v>6.2914651973462199</v>
      </c>
      <c r="P227">
        <v>46.350695301571598</v>
      </c>
      <c r="Q227">
        <v>3.3631536506978997E-2</v>
      </c>
    </row>
    <row r="228" spans="1:17" x14ac:dyDescent="0.3">
      <c r="A228" t="s">
        <v>551</v>
      </c>
      <c r="B228" t="s">
        <v>552</v>
      </c>
      <c r="C228" t="s">
        <v>3133</v>
      </c>
      <c r="D228" t="s">
        <v>51</v>
      </c>
      <c r="E228">
        <v>35450.678256694999</v>
      </c>
      <c r="F228">
        <v>2838.05</v>
      </c>
      <c r="G228">
        <v>28.340627020852502</v>
      </c>
      <c r="H228">
        <v>-10.249302224838001</v>
      </c>
      <c r="I228">
        <v>10.9438454723464</v>
      </c>
      <c r="J228">
        <v>-4.1487359749758603</v>
      </c>
      <c r="K228">
        <v>3058.0910882398898</v>
      </c>
      <c r="L228">
        <v>2640.6153184948098</v>
      </c>
      <c r="M228">
        <v>30.183355219513999</v>
      </c>
      <c r="N228">
        <v>0.68639657470390603</v>
      </c>
      <c r="O228">
        <v>22.795581473194598</v>
      </c>
      <c r="P228">
        <v>54.233465572523201</v>
      </c>
      <c r="Q228">
        <v>8.0345303111947E-2</v>
      </c>
    </row>
    <row r="229" spans="1:17" x14ac:dyDescent="0.3">
      <c r="A229" t="s">
        <v>553</v>
      </c>
      <c r="B229" t="s">
        <v>554</v>
      </c>
      <c r="C229" t="s">
        <v>3143</v>
      </c>
      <c r="D229" t="s">
        <v>284</v>
      </c>
      <c r="E229">
        <v>35092.565518889998</v>
      </c>
      <c r="F229">
        <v>2572.9</v>
      </c>
      <c r="G229">
        <v>-0.72920707033918497</v>
      </c>
      <c r="H229">
        <v>-3.2799748863659</v>
      </c>
      <c r="I229">
        <v>-4.6562870053698298</v>
      </c>
      <c r="J229">
        <v>0.60526557352490495</v>
      </c>
      <c r="K229">
        <v>2776.3841857754401</v>
      </c>
      <c r="L229">
        <v>2613.9739992530899</v>
      </c>
      <c r="M229">
        <v>33.531799081992901</v>
      </c>
      <c r="N229">
        <v>0.68199436290172</v>
      </c>
      <c r="O229">
        <v>23.168409188075699</v>
      </c>
      <c r="P229">
        <v>27.308263236021698</v>
      </c>
      <c r="Q229">
        <v>-1.1121192442400001E-2</v>
      </c>
    </row>
    <row r="230" spans="1:17" x14ac:dyDescent="0.3">
      <c r="A230" t="s">
        <v>555</v>
      </c>
      <c r="B230" t="s">
        <v>556</v>
      </c>
      <c r="C230" t="s">
        <v>3129</v>
      </c>
      <c r="D230" t="s">
        <v>208</v>
      </c>
      <c r="E230">
        <v>34905.947686879997</v>
      </c>
      <c r="F230">
        <v>6899.05</v>
      </c>
      <c r="G230">
        <v>90.640971759358493</v>
      </c>
      <c r="H230">
        <v>1.6608357883785101</v>
      </c>
      <c r="I230">
        <v>-2.2822987664405399</v>
      </c>
      <c r="J230">
        <v>4.0054231999274501</v>
      </c>
      <c r="K230">
        <v>6760.3912844783599</v>
      </c>
      <c r="L230">
        <v>6202.8214241406304</v>
      </c>
      <c r="M230">
        <v>60.819620969474599</v>
      </c>
      <c r="N230">
        <v>0.385864893487115</v>
      </c>
      <c r="O230">
        <v>41.423094484023103</v>
      </c>
      <c r="P230">
        <v>115.595312499999</v>
      </c>
      <c r="Q230">
        <v>0.14003337714243499</v>
      </c>
    </row>
    <row r="231" spans="1:17" x14ac:dyDescent="0.3">
      <c r="A231" t="s">
        <v>557</v>
      </c>
      <c r="B231" t="s">
        <v>558</v>
      </c>
      <c r="C231" t="s">
        <v>3135</v>
      </c>
      <c r="D231" t="s">
        <v>213</v>
      </c>
      <c r="E231">
        <v>34718.40414336</v>
      </c>
      <c r="F231">
        <v>2468.1999999999998</v>
      </c>
      <c r="G231">
        <v>28.863201854567802</v>
      </c>
      <c r="H231">
        <v>11.889579873674</v>
      </c>
      <c r="I231">
        <v>11.5668334931171</v>
      </c>
      <c r="J231">
        <v>5.8206815703880199</v>
      </c>
      <c r="K231">
        <v>2409.2534179334598</v>
      </c>
      <c r="L231">
        <v>2259.8032257814002</v>
      </c>
      <c r="M231">
        <v>62.851075047040602</v>
      </c>
      <c r="N231">
        <v>1.3624711025089999</v>
      </c>
      <c r="O231">
        <v>24.029657240094</v>
      </c>
      <c r="P231">
        <v>56.975228161668802</v>
      </c>
      <c r="Q231">
        <v>2.6031101017393001E-2</v>
      </c>
    </row>
    <row r="232" spans="1:17" x14ac:dyDescent="0.3">
      <c r="A232" t="s">
        <v>559</v>
      </c>
      <c r="B232" t="s">
        <v>560</v>
      </c>
      <c r="C232" t="s">
        <v>3127</v>
      </c>
      <c r="D232" t="s">
        <v>196</v>
      </c>
      <c r="E232">
        <v>34629.465238124998</v>
      </c>
      <c r="F232">
        <v>503.05</v>
      </c>
      <c r="G232">
        <v>-1.9144618050923199</v>
      </c>
      <c r="H232">
        <v>-9.6822368778050301</v>
      </c>
      <c r="I232">
        <v>-14.567956522283399</v>
      </c>
      <c r="J232">
        <v>2.5151745372527601</v>
      </c>
      <c r="K232">
        <v>568.64939735843097</v>
      </c>
      <c r="L232">
        <v>571.99252707490496</v>
      </c>
      <c r="M232">
        <v>29.670756182740799</v>
      </c>
      <c r="N232">
        <v>0.48619642116582401</v>
      </c>
      <c r="O232">
        <v>37.153364476692097</v>
      </c>
      <c r="P232">
        <v>21.436330718165301</v>
      </c>
      <c r="Q232">
        <v>-6.4983984630623007E-2</v>
      </c>
    </row>
    <row r="233" spans="1:17" x14ac:dyDescent="0.3">
      <c r="A233" t="s">
        <v>561</v>
      </c>
      <c r="B233" t="s">
        <v>562</v>
      </c>
      <c r="C233" t="s">
        <v>3129</v>
      </c>
      <c r="D233" t="s">
        <v>54</v>
      </c>
      <c r="E233">
        <v>34563.088332113999</v>
      </c>
      <c r="F233">
        <v>138.57</v>
      </c>
      <c r="G233">
        <v>-24.700081678459</v>
      </c>
      <c r="H233">
        <v>-10.5807595293518</v>
      </c>
      <c r="I233">
        <v>-20.1405733815971</v>
      </c>
      <c r="J233">
        <v>-0.279837418626178</v>
      </c>
      <c r="K233">
        <v>158.994537577361</v>
      </c>
      <c r="L233">
        <v>161.829260696273</v>
      </c>
      <c r="M233">
        <v>29.809800660975402</v>
      </c>
      <c r="N233">
        <v>0.98500366928584604</v>
      </c>
      <c r="O233">
        <v>40.181857544923098</v>
      </c>
      <c r="P233">
        <v>0.66104896120877599</v>
      </c>
      <c r="Q233">
        <v>6.3995127741907007E-2</v>
      </c>
    </row>
    <row r="234" spans="1:17" hidden="1" x14ac:dyDescent="0.3">
      <c r="A234" t="s">
        <v>563</v>
      </c>
      <c r="B234" t="s">
        <v>564</v>
      </c>
      <c r="C234" t="s">
        <v>3144</v>
      </c>
      <c r="D234" t="s">
        <v>34</v>
      </c>
      <c r="E234">
        <v>34275.266062479001</v>
      </c>
      <c r="F234">
        <v>50.57</v>
      </c>
      <c r="G234">
        <v>3.0094151380980301</v>
      </c>
      <c r="H234">
        <v>3.0110876283310399</v>
      </c>
      <c r="I234">
        <v>-16.260310963993302</v>
      </c>
      <c r="J234">
        <v>0.74652799461830599</v>
      </c>
      <c r="K234">
        <v>53.715303489292502</v>
      </c>
      <c r="L234">
        <v>54.910315760367801</v>
      </c>
      <c r="M234">
        <v>40.078936126059197</v>
      </c>
      <c r="N234">
        <v>0.98924080197992503</v>
      </c>
      <c r="O234">
        <v>53.252916749060603</v>
      </c>
      <c r="P234">
        <v>26.741854636591398</v>
      </c>
      <c r="Q234">
        <v>0.10757011340266399</v>
      </c>
    </row>
    <row r="235" spans="1:17" x14ac:dyDescent="0.3">
      <c r="A235" t="s">
        <v>565</v>
      </c>
      <c r="B235" t="s">
        <v>566</v>
      </c>
      <c r="C235" t="s">
        <v>3131</v>
      </c>
      <c r="D235" t="s">
        <v>37</v>
      </c>
      <c r="E235">
        <v>34235.24</v>
      </c>
      <c r="F235">
        <v>6583.7</v>
      </c>
      <c r="G235">
        <v>191.026428943989</v>
      </c>
      <c r="H235">
        <v>-1.6101996273653101</v>
      </c>
      <c r="I235">
        <v>90.236036783368704</v>
      </c>
      <c r="J235">
        <v>-1.7546797367315501</v>
      </c>
      <c r="K235">
        <v>6521.6654553386597</v>
      </c>
      <c r="L235">
        <v>4864.5393369372896</v>
      </c>
      <c r="M235">
        <v>43.285185168576803</v>
      </c>
      <c r="N235">
        <v>0.28917301181819099</v>
      </c>
      <c r="O235">
        <v>28.802952746935599</v>
      </c>
      <c r="P235">
        <v>227.547263681592</v>
      </c>
      <c r="Q235">
        <v>0.18009994360750201</v>
      </c>
    </row>
    <row r="236" spans="1:17" x14ac:dyDescent="0.3">
      <c r="A236" t="s">
        <v>567</v>
      </c>
      <c r="B236" t="s">
        <v>568</v>
      </c>
      <c r="C236" t="s">
        <v>3129</v>
      </c>
      <c r="D236" t="s">
        <v>569</v>
      </c>
      <c r="E236">
        <v>33936.136785000002</v>
      </c>
      <c r="F236">
        <v>616.95000000000005</v>
      </c>
      <c r="G236">
        <v>13.8730914143891</v>
      </c>
      <c r="H236">
        <v>5.1102636744784302</v>
      </c>
      <c r="I236">
        <v>-9.5853246717229297</v>
      </c>
      <c r="J236">
        <v>2.2975254434997199</v>
      </c>
      <c r="K236">
        <v>642.907393232922</v>
      </c>
      <c r="L236">
        <v>639.03185734629199</v>
      </c>
      <c r="M236">
        <v>40.055722292294597</v>
      </c>
      <c r="N236">
        <v>0.80920294930556202</v>
      </c>
      <c r="O236">
        <v>34.005997244509203</v>
      </c>
      <c r="P236">
        <v>37.4512643422078</v>
      </c>
      <c r="Q236">
        <v>4.4369212215768998E-2</v>
      </c>
    </row>
    <row r="237" spans="1:17" x14ac:dyDescent="0.3">
      <c r="A237" t="s">
        <v>570</v>
      </c>
      <c r="B237" t="s">
        <v>571</v>
      </c>
      <c r="C237" t="s">
        <v>3137</v>
      </c>
      <c r="D237" t="s">
        <v>75</v>
      </c>
      <c r="E237">
        <v>33512.125809229998</v>
      </c>
      <c r="F237">
        <v>1786.7</v>
      </c>
      <c r="G237">
        <v>-37.423969643287698</v>
      </c>
      <c r="H237">
        <v>-2.3505664402594402</v>
      </c>
      <c r="I237">
        <v>-5.7646105319871896</v>
      </c>
      <c r="J237">
        <v>-0.84664580449335602</v>
      </c>
      <c r="K237">
        <v>1832.09768898168</v>
      </c>
      <c r="L237">
        <v>1894.9214652273299</v>
      </c>
      <c r="M237">
        <v>45.529111768533099</v>
      </c>
      <c r="N237">
        <v>0.55219646041778603</v>
      </c>
      <c r="O237">
        <v>36.044103654782504</v>
      </c>
      <c r="P237">
        <v>8.1930483226353399</v>
      </c>
      <c r="Q237">
        <v>-4.4828420515211999E-2</v>
      </c>
    </row>
    <row r="238" spans="1:17" x14ac:dyDescent="0.3">
      <c r="A238" t="s">
        <v>572</v>
      </c>
      <c r="B238" t="s">
        <v>573</v>
      </c>
      <c r="C238" t="s">
        <v>3141</v>
      </c>
      <c r="D238" t="s">
        <v>574</v>
      </c>
      <c r="E238">
        <v>33203.727668079999</v>
      </c>
      <c r="F238">
        <v>1366.9</v>
      </c>
      <c r="G238">
        <v>-20.920645479544699</v>
      </c>
      <c r="H238">
        <v>10.0838955336762</v>
      </c>
      <c r="I238">
        <v>29.170346395106598</v>
      </c>
      <c r="J238">
        <v>6.0946098519666698</v>
      </c>
      <c r="K238">
        <v>1305.97229851671</v>
      </c>
      <c r="L238">
        <v>1191.6991469111699</v>
      </c>
      <c r="M238">
        <v>50.808066479446701</v>
      </c>
      <c r="N238">
        <v>0.93342002417858605</v>
      </c>
      <c r="O238">
        <v>8.85214719438145</v>
      </c>
      <c r="P238">
        <v>54.268946447717397</v>
      </c>
      <c r="Q238">
        <v>3.4895169481331999E-2</v>
      </c>
    </row>
    <row r="239" spans="1:17" x14ac:dyDescent="0.3">
      <c r="A239" t="s">
        <v>575</v>
      </c>
      <c r="B239" t="s">
        <v>576</v>
      </c>
      <c r="C239" t="s">
        <v>3133</v>
      </c>
      <c r="D239" t="s">
        <v>51</v>
      </c>
      <c r="E239">
        <v>33074.862740500001</v>
      </c>
      <c r="F239">
        <v>250.6</v>
      </c>
      <c r="G239">
        <v>84.191133201458896</v>
      </c>
      <c r="H239">
        <v>25.936388955044102</v>
      </c>
      <c r="I239">
        <v>54.226784367336002</v>
      </c>
      <c r="J239">
        <v>-1.0970449945279599</v>
      </c>
      <c r="K239">
        <v>235.943650022859</v>
      </c>
      <c r="L239">
        <v>182.833247692442</v>
      </c>
      <c r="M239">
        <v>40.010106295781902</v>
      </c>
      <c r="N239">
        <v>1.5295848077124401</v>
      </c>
      <c r="O239">
        <v>22.865123703112499</v>
      </c>
      <c r="P239">
        <v>119.151727153476</v>
      </c>
      <c r="Q239">
        <v>4.4804155712574997E-2</v>
      </c>
    </row>
    <row r="240" spans="1:17" x14ac:dyDescent="0.3">
      <c r="A240" t="s">
        <v>577</v>
      </c>
      <c r="B240" t="s">
        <v>578</v>
      </c>
      <c r="C240" t="s">
        <v>3134</v>
      </c>
      <c r="D240" t="s">
        <v>151</v>
      </c>
      <c r="E240">
        <v>33022.750843334899</v>
      </c>
      <c r="F240">
        <v>238.15</v>
      </c>
      <c r="G240">
        <v>35.867687388092499</v>
      </c>
      <c r="H240">
        <v>-3.1098613072768799</v>
      </c>
      <c r="I240">
        <v>1.0791135624261201</v>
      </c>
      <c r="J240">
        <v>-0.38376390150002998</v>
      </c>
      <c r="K240">
        <v>260.80076126559999</v>
      </c>
      <c r="L240">
        <v>242.197719324128</v>
      </c>
      <c r="M240">
        <v>27.556553016956499</v>
      </c>
      <c r="N240">
        <v>0.30927238033410698</v>
      </c>
      <c r="O240">
        <v>30.925887045979401</v>
      </c>
      <c r="P240">
        <v>64.241379310344797</v>
      </c>
      <c r="Q240">
        <v>0.14850201951734099</v>
      </c>
    </row>
    <row r="241" spans="1:17" x14ac:dyDescent="0.3">
      <c r="A241" t="s">
        <v>579</v>
      </c>
      <c r="B241" t="s">
        <v>580</v>
      </c>
      <c r="C241" t="s">
        <v>3139</v>
      </c>
      <c r="D241" t="s">
        <v>262</v>
      </c>
      <c r="E241">
        <v>32979.418758</v>
      </c>
      <c r="F241">
        <v>3534</v>
      </c>
      <c r="G241">
        <v>-23.337069034198802</v>
      </c>
      <c r="H241">
        <v>-6.8773045173571798</v>
      </c>
      <c r="I241">
        <v>-14.663613687571599</v>
      </c>
      <c r="J241">
        <v>-3.43378478704722</v>
      </c>
      <c r="K241">
        <v>4035.8734455334802</v>
      </c>
      <c r="L241">
        <v>4004.1845002366699</v>
      </c>
      <c r="M241">
        <v>9.3262763300523392</v>
      </c>
      <c r="N241">
        <v>1.3640135722059601</v>
      </c>
      <c r="O241">
        <v>40.066496887379699</v>
      </c>
      <c r="P241">
        <v>3.8007401750572698</v>
      </c>
      <c r="Q241">
        <v>7.1234578089188996E-2</v>
      </c>
    </row>
    <row r="242" spans="1:17" x14ac:dyDescent="0.3">
      <c r="A242" t="s">
        <v>581</v>
      </c>
      <c r="B242" t="s">
        <v>582</v>
      </c>
      <c r="C242" t="s">
        <v>3129</v>
      </c>
      <c r="D242" t="s">
        <v>54</v>
      </c>
      <c r="E242">
        <v>32766.796222000001</v>
      </c>
      <c r="F242">
        <v>265.39999999999998</v>
      </c>
      <c r="G242">
        <v>-24.7633651680223</v>
      </c>
      <c r="H242">
        <v>-1.5200938669344499</v>
      </c>
      <c r="I242">
        <v>-7.6638359263676099</v>
      </c>
      <c r="J242">
        <v>-9.5997245189491896E-3</v>
      </c>
      <c r="K242">
        <v>290.40361913386897</v>
      </c>
      <c r="L242">
        <v>291.22989838862998</v>
      </c>
      <c r="M242">
        <v>32.222314007270199</v>
      </c>
      <c r="N242">
        <v>0.43094934222286901</v>
      </c>
      <c r="O242">
        <v>29.238884702336101</v>
      </c>
      <c r="P242">
        <v>7.7985377741673396</v>
      </c>
      <c r="Q242">
        <v>4.3471864461210999E-2</v>
      </c>
    </row>
    <row r="243" spans="1:17" hidden="1" x14ac:dyDescent="0.3">
      <c r="A243" t="s">
        <v>583</v>
      </c>
      <c r="B243" t="s">
        <v>584</v>
      </c>
      <c r="C243" t="s">
        <v>3144</v>
      </c>
      <c r="D243" t="s">
        <v>144</v>
      </c>
      <c r="E243">
        <v>32216.064643341</v>
      </c>
      <c r="F243">
        <v>388.06</v>
      </c>
      <c r="G243">
        <v>1.46808108314496</v>
      </c>
      <c r="H243">
        <v>4.0857263118227802</v>
      </c>
      <c r="I243">
        <v>3.5595412487310401</v>
      </c>
      <c r="J243">
        <v>-1.1615416792777999</v>
      </c>
      <c r="K243">
        <v>388.61781924955898</v>
      </c>
      <c r="L243">
        <v>369.01668460833002</v>
      </c>
      <c r="M243">
        <v>56.330526885428</v>
      </c>
      <c r="N243">
        <v>0.52623546440256797</v>
      </c>
      <c r="O243">
        <v>4.3653043343812703</v>
      </c>
      <c r="P243">
        <v>36.6408450704225</v>
      </c>
      <c r="Q243">
        <v>-0.123824141917355</v>
      </c>
    </row>
    <row r="244" spans="1:17" x14ac:dyDescent="0.3">
      <c r="A244" t="s">
        <v>585</v>
      </c>
      <c r="B244" t="s">
        <v>586</v>
      </c>
      <c r="C244" t="s">
        <v>3145</v>
      </c>
      <c r="D244" t="s">
        <v>160</v>
      </c>
      <c r="E244">
        <v>32124.465530154899</v>
      </c>
      <c r="F244">
        <v>953.95</v>
      </c>
      <c r="G244">
        <v>17.229019709856399</v>
      </c>
      <c r="H244">
        <v>-6.2842681301243601</v>
      </c>
      <c r="I244">
        <v>7.2358517050115996</v>
      </c>
      <c r="J244">
        <v>-3.2963588817861198</v>
      </c>
      <c r="K244">
        <v>1048.82443180821</v>
      </c>
      <c r="L244">
        <v>925.31743340909395</v>
      </c>
      <c r="M244">
        <v>22.206554251930601</v>
      </c>
      <c r="N244">
        <v>0.19648573565234101</v>
      </c>
      <c r="O244">
        <v>37.743068294983999</v>
      </c>
      <c r="P244">
        <v>48.463154618317603</v>
      </c>
      <c r="Q244">
        <v>4.4974980752111003E-2</v>
      </c>
    </row>
    <row r="245" spans="1:17" x14ac:dyDescent="0.3">
      <c r="A245" t="s">
        <v>587</v>
      </c>
      <c r="B245" t="s">
        <v>588</v>
      </c>
      <c r="C245" t="s">
        <v>3129</v>
      </c>
      <c r="D245" t="s">
        <v>376</v>
      </c>
      <c r="E245">
        <v>31807.71</v>
      </c>
      <c r="F245">
        <v>1521.9</v>
      </c>
      <c r="G245">
        <v>43.560217703446497</v>
      </c>
      <c r="H245">
        <v>8.8273235938000791</v>
      </c>
      <c r="I245">
        <v>44.3738277504618</v>
      </c>
      <c r="J245">
        <v>4.1939857313291604</v>
      </c>
      <c r="K245">
        <v>1473.0978872063099</v>
      </c>
      <c r="L245">
        <v>1215.2274307282501</v>
      </c>
      <c r="M245">
        <v>45.717688726820903</v>
      </c>
      <c r="N245">
        <v>0.88410775503501104</v>
      </c>
      <c r="O245">
        <v>10.3127669360667</v>
      </c>
      <c r="P245">
        <v>87.657213316892694</v>
      </c>
      <c r="Q245">
        <v>8.3353976998450999E-2</v>
      </c>
    </row>
    <row r="246" spans="1:17" x14ac:dyDescent="0.3">
      <c r="A246" t="s">
        <v>589</v>
      </c>
      <c r="B246" t="s">
        <v>590</v>
      </c>
      <c r="C246" t="s">
        <v>574</v>
      </c>
      <c r="D246" t="s">
        <v>574</v>
      </c>
      <c r="E246">
        <v>31768.193159999999</v>
      </c>
      <c r="F246">
        <v>929.4</v>
      </c>
      <c r="G246">
        <v>-1.9615412083229999</v>
      </c>
      <c r="H246">
        <v>2.5242606586449599</v>
      </c>
      <c r="I246">
        <v>7.1496475477644204</v>
      </c>
      <c r="J246">
        <v>1.81583155943453</v>
      </c>
      <c r="K246">
        <v>913.42007776550804</v>
      </c>
      <c r="L246">
        <v>856.13571236217194</v>
      </c>
      <c r="M246">
        <v>55.148769339106003</v>
      </c>
      <c r="N246">
        <v>0.62986319338947805</v>
      </c>
      <c r="O246">
        <v>13.2989025177533</v>
      </c>
      <c r="P246">
        <v>30.901408450704199</v>
      </c>
      <c r="Q246">
        <v>6.9699243720259998E-2</v>
      </c>
    </row>
    <row r="247" spans="1:17" x14ac:dyDescent="0.3">
      <c r="A247" t="s">
        <v>591</v>
      </c>
      <c r="B247" t="s">
        <v>592</v>
      </c>
      <c r="C247" t="s">
        <v>3137</v>
      </c>
      <c r="D247" t="s">
        <v>75</v>
      </c>
      <c r="E247">
        <v>31390.613310004999</v>
      </c>
      <c r="F247">
        <v>4062.55</v>
      </c>
      <c r="G247">
        <v>-6.0966757697198899</v>
      </c>
      <c r="H247">
        <v>5.4438110150998698E-2</v>
      </c>
      <c r="I247">
        <v>-5.0204493274274702</v>
      </c>
      <c r="J247">
        <v>-2.3915783093144301</v>
      </c>
      <c r="K247">
        <v>4325.1711157769896</v>
      </c>
      <c r="L247">
        <v>4194.9310261177898</v>
      </c>
      <c r="M247">
        <v>29.911368356174901</v>
      </c>
      <c r="N247">
        <v>0.76029028929445497</v>
      </c>
      <c r="O247">
        <v>20.503132269141201</v>
      </c>
      <c r="P247">
        <v>19.026412551455401</v>
      </c>
      <c r="Q247">
        <v>-4.9705476628669996E-3</v>
      </c>
    </row>
    <row r="248" spans="1:17" x14ac:dyDescent="0.3">
      <c r="A248" t="s">
        <v>593</v>
      </c>
      <c r="B248" t="s">
        <v>594</v>
      </c>
      <c r="C248" t="s">
        <v>3140</v>
      </c>
      <c r="D248" t="s">
        <v>595</v>
      </c>
      <c r="E248">
        <v>31379.147023450001</v>
      </c>
      <c r="F248">
        <v>1153.45</v>
      </c>
      <c r="G248">
        <v>-32.695806942588703</v>
      </c>
      <c r="H248">
        <v>0.68938776093082799</v>
      </c>
      <c r="I248">
        <v>-1.46872080499616</v>
      </c>
      <c r="J248">
        <v>-1.17481739987967</v>
      </c>
      <c r="K248">
        <v>1219.3606797188299</v>
      </c>
      <c r="L248">
        <v>1203.19279793641</v>
      </c>
      <c r="M248">
        <v>35.124341137723498</v>
      </c>
      <c r="N248">
        <v>0.354440528240687</v>
      </c>
      <c r="O248">
        <v>24.946898435129299</v>
      </c>
      <c r="P248">
        <v>16.504216958739399</v>
      </c>
      <c r="Q248">
        <v>0.100087741512808</v>
      </c>
    </row>
    <row r="249" spans="1:17" x14ac:dyDescent="0.3">
      <c r="A249" t="s">
        <v>596</v>
      </c>
      <c r="B249" t="s">
        <v>597</v>
      </c>
      <c r="C249" t="s">
        <v>3141</v>
      </c>
      <c r="D249" t="s">
        <v>117</v>
      </c>
      <c r="E249">
        <v>31345.081319025001</v>
      </c>
      <c r="F249">
        <v>293.85000000000002</v>
      </c>
      <c r="G249">
        <v>12.258551601190399</v>
      </c>
      <c r="H249">
        <v>-8.3115932977654499</v>
      </c>
      <c r="I249">
        <v>7.3767790960511999</v>
      </c>
      <c r="J249">
        <v>0.547366796801803</v>
      </c>
      <c r="K249">
        <v>317.39906919562901</v>
      </c>
      <c r="L249">
        <v>294.95910628296798</v>
      </c>
      <c r="M249">
        <v>29.4680175960311</v>
      </c>
      <c r="N249">
        <v>0.95467822136663705</v>
      </c>
      <c r="O249">
        <v>24.008848051727</v>
      </c>
      <c r="P249">
        <v>47.849056603773498</v>
      </c>
      <c r="Q249">
        <v>-2.1492077631538001E-2</v>
      </c>
    </row>
    <row r="250" spans="1:17" x14ac:dyDescent="0.3">
      <c r="A250" t="s">
        <v>598</v>
      </c>
      <c r="B250" t="s">
        <v>599</v>
      </c>
      <c r="C250" t="s">
        <v>3129</v>
      </c>
      <c r="D250" t="s">
        <v>376</v>
      </c>
      <c r="E250">
        <v>31072.861705830001</v>
      </c>
      <c r="F250">
        <v>6104.35</v>
      </c>
      <c r="G250">
        <v>106.184285734412</v>
      </c>
      <c r="H250">
        <v>4.0351795237895098</v>
      </c>
      <c r="I250">
        <v>50.298070357599499</v>
      </c>
      <c r="J250">
        <v>0.83423964161358499</v>
      </c>
      <c r="K250">
        <v>5990.9612931765496</v>
      </c>
      <c r="L250">
        <v>4594.8120489044204</v>
      </c>
      <c r="M250">
        <v>29.5908987304277</v>
      </c>
      <c r="N250">
        <v>1.01357085101818</v>
      </c>
      <c r="O250">
        <v>12.542694963427699</v>
      </c>
      <c r="P250">
        <v>133.15954318016799</v>
      </c>
      <c r="Q250">
        <v>0.14733593151602001</v>
      </c>
    </row>
    <row r="251" spans="1:17" hidden="1" x14ac:dyDescent="0.3">
      <c r="A251" t="s">
        <v>600</v>
      </c>
      <c r="B251" t="s">
        <v>601</v>
      </c>
      <c r="C251" t="s">
        <v>3144</v>
      </c>
      <c r="D251" t="s">
        <v>94</v>
      </c>
      <c r="E251">
        <v>30970.757587398999</v>
      </c>
      <c r="F251">
        <v>74.290000000000006</v>
      </c>
      <c r="G251">
        <v>-40.860628232410001</v>
      </c>
      <c r="H251">
        <v>-12.740786366789401</v>
      </c>
      <c r="I251">
        <v>-26.831095010095801</v>
      </c>
      <c r="J251">
        <v>-5.5740035965600603</v>
      </c>
      <c r="K251">
        <v>94.022152729029898</v>
      </c>
      <c r="M251">
        <v>33.7330200954177</v>
      </c>
      <c r="N251">
        <v>0.65067516099719502</v>
      </c>
      <c r="O251">
        <v>111.87239197738501</v>
      </c>
      <c r="P251">
        <v>5.3012048192771104</v>
      </c>
    </row>
    <row r="252" spans="1:17" x14ac:dyDescent="0.3">
      <c r="A252" t="s">
        <v>602</v>
      </c>
      <c r="B252" t="s">
        <v>603</v>
      </c>
      <c r="C252" t="s">
        <v>3131</v>
      </c>
      <c r="D252" t="s">
        <v>231</v>
      </c>
      <c r="E252">
        <v>30716.577840579899</v>
      </c>
      <c r="F252">
        <v>2296.1</v>
      </c>
      <c r="G252">
        <v>43.273134208091903</v>
      </c>
      <c r="H252">
        <v>10.7528165462528</v>
      </c>
      <c r="I252">
        <v>33.6949268493481</v>
      </c>
      <c r="J252">
        <v>-2.0238795425439502</v>
      </c>
      <c r="K252">
        <v>2168.0902972356898</v>
      </c>
      <c r="L252">
        <v>1850.05233885031</v>
      </c>
      <c r="M252">
        <v>44.346405224034299</v>
      </c>
      <c r="N252">
        <v>0.50968306751671499</v>
      </c>
      <c r="O252">
        <v>9.9255258917294498</v>
      </c>
      <c r="P252">
        <v>66.728388338234694</v>
      </c>
      <c r="Q252">
        <v>8.9171733128186007E-2</v>
      </c>
    </row>
    <row r="253" spans="1:17" x14ac:dyDescent="0.3">
      <c r="A253" t="s">
        <v>604</v>
      </c>
      <c r="B253" t="s">
        <v>605</v>
      </c>
      <c r="C253" t="s">
        <v>3131</v>
      </c>
      <c r="D253" t="s">
        <v>205</v>
      </c>
      <c r="E253">
        <v>30666.762349125001</v>
      </c>
      <c r="F253">
        <v>9411.25</v>
      </c>
      <c r="G253">
        <v>25.192793920149999</v>
      </c>
      <c r="H253">
        <v>10.7695010373837</v>
      </c>
      <c r="I253">
        <v>28.332211914680201</v>
      </c>
      <c r="J253">
        <v>-4.3977477705563599</v>
      </c>
      <c r="K253">
        <v>9043.8740373106193</v>
      </c>
      <c r="L253">
        <v>7837.2655785899296</v>
      </c>
      <c r="M253">
        <v>42.947010019034501</v>
      </c>
      <c r="N253">
        <v>2.67242790742687</v>
      </c>
      <c r="O253">
        <v>12.9818036923894</v>
      </c>
      <c r="P253">
        <v>58.011601648743699</v>
      </c>
      <c r="Q253">
        <v>5.5901640985311002E-2</v>
      </c>
    </row>
    <row r="254" spans="1:17" x14ac:dyDescent="0.3">
      <c r="A254" t="s">
        <v>606</v>
      </c>
      <c r="B254" t="s">
        <v>607</v>
      </c>
      <c r="C254" t="s">
        <v>3133</v>
      </c>
      <c r="D254" t="s">
        <v>51</v>
      </c>
      <c r="E254">
        <v>30663.6217749799</v>
      </c>
      <c r="F254">
        <v>1204.55</v>
      </c>
      <c r="G254">
        <v>82.571325898110999</v>
      </c>
      <c r="H254">
        <v>9.4394935674134199</v>
      </c>
      <c r="I254">
        <v>73.392321279496798</v>
      </c>
      <c r="J254">
        <v>-3.84863146194495</v>
      </c>
      <c r="K254">
        <v>1201.9645223264899</v>
      </c>
      <c r="L254">
        <v>935.45422511975096</v>
      </c>
      <c r="M254">
        <v>27.065452862454698</v>
      </c>
      <c r="N254">
        <v>0.484089103806492</v>
      </c>
      <c r="O254">
        <v>12.4029720642563</v>
      </c>
      <c r="P254">
        <v>115.67591763652599</v>
      </c>
      <c r="Q254">
        <v>0.10718391257863499</v>
      </c>
    </row>
    <row r="255" spans="1:17" x14ac:dyDescent="0.3">
      <c r="A255" t="s">
        <v>608</v>
      </c>
      <c r="B255" t="s">
        <v>609</v>
      </c>
      <c r="C255" t="s">
        <v>3129</v>
      </c>
      <c r="D255" t="s">
        <v>390</v>
      </c>
      <c r="E255">
        <v>30543.881968919999</v>
      </c>
      <c r="F255">
        <v>1626.6</v>
      </c>
      <c r="G255">
        <v>19.599635476528501</v>
      </c>
      <c r="H255">
        <v>-10.6524214430236</v>
      </c>
      <c r="I255">
        <v>42.783293863313503</v>
      </c>
      <c r="J255">
        <v>-4.4149943364427502</v>
      </c>
      <c r="K255">
        <v>1787.4344073183199</v>
      </c>
      <c r="L255">
        <v>1487.5450569341599</v>
      </c>
      <c r="M255">
        <v>20.6684174688403</v>
      </c>
      <c r="N255">
        <v>0.45633332071001598</v>
      </c>
      <c r="O255">
        <v>32.481864010820097</v>
      </c>
      <c r="P255">
        <v>69.243575070231998</v>
      </c>
      <c r="Q255">
        <v>0.104036949648801</v>
      </c>
    </row>
    <row r="256" spans="1:17" hidden="1" x14ac:dyDescent="0.3">
      <c r="A256" t="s">
        <v>610</v>
      </c>
      <c r="B256" t="s">
        <v>611</v>
      </c>
      <c r="C256" t="s">
        <v>3129</v>
      </c>
      <c r="D256" t="s">
        <v>40</v>
      </c>
      <c r="E256">
        <v>30516.721836825</v>
      </c>
      <c r="F256">
        <v>331.35</v>
      </c>
      <c r="G256">
        <v>-14.034647840253101</v>
      </c>
      <c r="H256">
        <v>-6.4416900880272596</v>
      </c>
      <c r="I256">
        <v>-5.1146179390091301E-3</v>
      </c>
      <c r="J256">
        <v>-0.185948020994675</v>
      </c>
      <c r="K256">
        <v>351.71794151376798</v>
      </c>
      <c r="M256">
        <v>38.331217973342497</v>
      </c>
      <c r="N256">
        <v>0.42068169235787201</v>
      </c>
      <c r="O256">
        <v>22.9515617926663</v>
      </c>
      <c r="P256">
        <v>18.955304254173399</v>
      </c>
    </row>
    <row r="257" spans="1:17" x14ac:dyDescent="0.3">
      <c r="A257" t="s">
        <v>612</v>
      </c>
      <c r="B257" t="s">
        <v>613</v>
      </c>
      <c r="C257" t="s">
        <v>3132</v>
      </c>
      <c r="D257" t="s">
        <v>48</v>
      </c>
      <c r="E257">
        <v>30333.897000000001</v>
      </c>
      <c r="F257">
        <v>50.23</v>
      </c>
      <c r="G257">
        <v>19.573693801488201</v>
      </c>
      <c r="H257">
        <v>-9.2854738356931499</v>
      </c>
      <c r="I257">
        <v>-29.743689484946</v>
      </c>
      <c r="J257">
        <v>0.70181718408106497</v>
      </c>
      <c r="K257">
        <v>56.880167469975</v>
      </c>
      <c r="L257">
        <v>58.0352731596357</v>
      </c>
      <c r="M257">
        <v>33.5761453117155</v>
      </c>
      <c r="N257">
        <v>0.83383457846620501</v>
      </c>
      <c r="O257">
        <v>55.5843121640454</v>
      </c>
      <c r="P257">
        <v>44.546762589928001</v>
      </c>
      <c r="Q257">
        <v>9.1673221304220995E-2</v>
      </c>
    </row>
    <row r="258" spans="1:17" x14ac:dyDescent="0.3">
      <c r="A258" t="s">
        <v>614</v>
      </c>
      <c r="B258" t="s">
        <v>615</v>
      </c>
      <c r="C258" t="s">
        <v>3131</v>
      </c>
      <c r="D258" t="s">
        <v>205</v>
      </c>
      <c r="E258">
        <v>30162.15</v>
      </c>
      <c r="F258">
        <v>691</v>
      </c>
      <c r="G258">
        <v>11.647692176016999</v>
      </c>
      <c r="H258">
        <v>-3.4659222180784099</v>
      </c>
      <c r="I258">
        <v>24.876885011745198</v>
      </c>
      <c r="J258">
        <v>0.35735329894380302</v>
      </c>
      <c r="K258">
        <v>716.52750624679402</v>
      </c>
      <c r="L258">
        <v>660.83391508521095</v>
      </c>
      <c r="M258">
        <v>54.112896460656401</v>
      </c>
      <c r="N258">
        <v>0.84927708826610504</v>
      </c>
      <c r="O258">
        <v>24.4573082489146</v>
      </c>
      <c r="P258">
        <v>65.667705586190294</v>
      </c>
      <c r="Q258">
        <v>1.7768849843312E-2</v>
      </c>
    </row>
    <row r="259" spans="1:17" x14ac:dyDescent="0.3">
      <c r="A259" t="s">
        <v>616</v>
      </c>
      <c r="B259" t="s">
        <v>617</v>
      </c>
      <c r="C259" t="s">
        <v>3146</v>
      </c>
      <c r="D259" t="s">
        <v>574</v>
      </c>
      <c r="E259">
        <v>29943.4167867</v>
      </c>
      <c r="F259">
        <v>2709.15</v>
      </c>
      <c r="G259">
        <v>106.82338809170299</v>
      </c>
      <c r="H259">
        <v>4.3183207142212598</v>
      </c>
      <c r="I259">
        <v>29.689639114361899</v>
      </c>
      <c r="J259">
        <v>0.22754194833542399</v>
      </c>
      <c r="K259">
        <v>2692.2167861295302</v>
      </c>
      <c r="L259">
        <v>2191.6118727746202</v>
      </c>
      <c r="M259">
        <v>41.6538716380729</v>
      </c>
      <c r="N259">
        <v>0.27434080951666001</v>
      </c>
      <c r="O259">
        <v>15.903512171714301</v>
      </c>
      <c r="P259">
        <v>129.97877758913401</v>
      </c>
      <c r="Q259">
        <v>0.14861112752482</v>
      </c>
    </row>
    <row r="260" spans="1:17" x14ac:dyDescent="0.3">
      <c r="A260" t="s">
        <v>618</v>
      </c>
      <c r="B260" t="s">
        <v>619</v>
      </c>
      <c r="C260" t="s">
        <v>3135</v>
      </c>
      <c r="D260" t="s">
        <v>420</v>
      </c>
      <c r="E260">
        <v>29935.483089709898</v>
      </c>
      <c r="F260">
        <v>471.35</v>
      </c>
      <c r="G260">
        <v>-9.8920086736741695</v>
      </c>
      <c r="H260">
        <v>1.2986712767394101E-2</v>
      </c>
      <c r="I260">
        <v>-9.6496878390868392</v>
      </c>
      <c r="J260">
        <v>1.02199149889344</v>
      </c>
      <c r="K260">
        <v>503.53302352275301</v>
      </c>
      <c r="L260">
        <v>491.82735079700001</v>
      </c>
      <c r="M260">
        <v>30.894212210344701</v>
      </c>
      <c r="N260">
        <v>0.63316533301629996</v>
      </c>
      <c r="O260">
        <v>24.090378699480201</v>
      </c>
      <c r="P260">
        <v>13.8664089865925</v>
      </c>
      <c r="Q260">
        <v>0.103586788939747</v>
      </c>
    </row>
    <row r="261" spans="1:17" x14ac:dyDescent="0.3">
      <c r="A261" t="s">
        <v>620</v>
      </c>
      <c r="B261" t="s">
        <v>621</v>
      </c>
      <c r="C261" t="s">
        <v>3127</v>
      </c>
      <c r="D261" t="s">
        <v>196</v>
      </c>
      <c r="E261">
        <v>29911.034184</v>
      </c>
      <c r="F261">
        <v>427.3</v>
      </c>
      <c r="G261">
        <v>-14.903174738191799</v>
      </c>
      <c r="H261">
        <v>-13.8920481399677</v>
      </c>
      <c r="I261">
        <v>-9.9917517848830801</v>
      </c>
      <c r="J261">
        <v>7.3726056255150096</v>
      </c>
      <c r="K261">
        <v>479.609265515902</v>
      </c>
      <c r="L261">
        <v>483.30747384605098</v>
      </c>
      <c r="M261">
        <v>40.489137628149997</v>
      </c>
      <c r="N261">
        <v>0.98887834311530998</v>
      </c>
      <c r="O261">
        <v>33.4776503627427</v>
      </c>
      <c r="P261">
        <v>11.668626682346799</v>
      </c>
      <c r="Q261">
        <v>-4.5743311705699001E-2</v>
      </c>
    </row>
    <row r="262" spans="1:17" x14ac:dyDescent="0.3">
      <c r="A262" t="s">
        <v>622</v>
      </c>
      <c r="B262" t="s">
        <v>623</v>
      </c>
      <c r="C262" t="s">
        <v>3129</v>
      </c>
      <c r="D262" t="s">
        <v>40</v>
      </c>
      <c r="E262">
        <v>29840.335999999999</v>
      </c>
      <c r="F262">
        <v>181.07</v>
      </c>
      <c r="G262">
        <v>4.9710208595641898</v>
      </c>
      <c r="H262">
        <v>-7.9909277715303997</v>
      </c>
      <c r="I262">
        <v>-25.552393844914199</v>
      </c>
      <c r="J262">
        <v>-1.4918714458756399</v>
      </c>
      <c r="K262">
        <v>214.02993948299499</v>
      </c>
      <c r="L262">
        <v>224.98158777116601</v>
      </c>
      <c r="M262">
        <v>26.078896444243199</v>
      </c>
      <c r="N262">
        <v>0.80835208303088102</v>
      </c>
      <c r="O262">
        <v>79.322913790246801</v>
      </c>
      <c r="P262">
        <v>29.939002511661201</v>
      </c>
      <c r="Q262">
        <v>1.7252609163418999E-2</v>
      </c>
    </row>
    <row r="263" spans="1:17" x14ac:dyDescent="0.3">
      <c r="A263" t="s">
        <v>624</v>
      </c>
      <c r="B263" t="s">
        <v>625</v>
      </c>
      <c r="C263" t="s">
        <v>3133</v>
      </c>
      <c r="D263" t="s">
        <v>51</v>
      </c>
      <c r="E263">
        <v>29071.265281964999</v>
      </c>
      <c r="F263">
        <v>1764.55</v>
      </c>
      <c r="G263">
        <v>-14.520684334391399</v>
      </c>
      <c r="H263">
        <v>11.402418119866599</v>
      </c>
      <c r="I263">
        <v>-8.2809268698404601</v>
      </c>
      <c r="J263">
        <v>14.660703689237801</v>
      </c>
      <c r="K263">
        <v>1760.01566713543</v>
      </c>
      <c r="L263">
        <v>1802.5432072594499</v>
      </c>
      <c r="M263">
        <v>54.795468908701899</v>
      </c>
      <c r="N263">
        <v>1.93833911378707</v>
      </c>
      <c r="O263">
        <v>25.8649514040406</v>
      </c>
      <c r="P263">
        <v>11.278930440814699</v>
      </c>
      <c r="Q263">
        <v>-9.4801359237303998E-2</v>
      </c>
    </row>
    <row r="264" spans="1:17" x14ac:dyDescent="0.3">
      <c r="A264" t="s">
        <v>626</v>
      </c>
      <c r="B264" t="s">
        <v>627</v>
      </c>
      <c r="C264" t="s">
        <v>3143</v>
      </c>
      <c r="D264" t="s">
        <v>160</v>
      </c>
      <c r="E264">
        <v>29013.282351000002</v>
      </c>
      <c r="F264">
        <v>6702.75</v>
      </c>
      <c r="G264">
        <v>112.44103353083599</v>
      </c>
      <c r="H264">
        <v>-3.5985052141864302E-2</v>
      </c>
      <c r="I264">
        <v>55.315980624326897</v>
      </c>
      <c r="J264">
        <v>-3.86728173106814</v>
      </c>
      <c r="K264">
        <v>7460.9633108109301</v>
      </c>
      <c r="L264">
        <v>5704.0321927032701</v>
      </c>
      <c r="M264">
        <v>23.785625520588699</v>
      </c>
      <c r="N264">
        <v>1.0231934162612899</v>
      </c>
      <c r="O264">
        <v>30.543433665286599</v>
      </c>
      <c r="P264">
        <v>138.33271107792399</v>
      </c>
      <c r="Q264">
        <v>9.3946756188934999E-2</v>
      </c>
    </row>
    <row r="265" spans="1:17" x14ac:dyDescent="0.3">
      <c r="A265" t="s">
        <v>628</v>
      </c>
      <c r="B265" t="s">
        <v>629</v>
      </c>
      <c r="C265" t="s">
        <v>3147</v>
      </c>
      <c r="D265" t="s">
        <v>630</v>
      </c>
      <c r="E265">
        <v>28791.822337199999</v>
      </c>
      <c r="F265">
        <v>730.6</v>
      </c>
      <c r="G265">
        <v>-10.0916190158201</v>
      </c>
      <c r="H265">
        <v>-1.04545013982447</v>
      </c>
      <c r="I265">
        <v>0.74721071335760403</v>
      </c>
      <c r="J265">
        <v>1.72614924614897</v>
      </c>
      <c r="K265">
        <v>775.01133037465604</v>
      </c>
      <c r="L265">
        <v>735.69233971436904</v>
      </c>
      <c r="M265">
        <v>31.197502487939602</v>
      </c>
      <c r="N265">
        <v>0.45652304246561898</v>
      </c>
      <c r="O265">
        <v>26.060771968245199</v>
      </c>
      <c r="P265">
        <v>28.717406624383301</v>
      </c>
      <c r="Q265">
        <v>2.0030278201637001E-2</v>
      </c>
    </row>
    <row r="266" spans="1:17" x14ac:dyDescent="0.3">
      <c r="A266" t="s">
        <v>631</v>
      </c>
      <c r="B266" t="s">
        <v>632</v>
      </c>
      <c r="C266" t="s">
        <v>3133</v>
      </c>
      <c r="D266" t="s">
        <v>248</v>
      </c>
      <c r="E266">
        <v>28444.53870144</v>
      </c>
      <c r="F266">
        <v>1059.2</v>
      </c>
      <c r="G266">
        <v>-10.841826376562601</v>
      </c>
      <c r="H266">
        <v>6.3932613818885899</v>
      </c>
      <c r="I266">
        <v>-32.016655246288003</v>
      </c>
      <c r="J266">
        <v>2.0061858742365599</v>
      </c>
      <c r="K266">
        <v>1080.87575211134</v>
      </c>
      <c r="L266">
        <v>1110.7042646135301</v>
      </c>
      <c r="M266">
        <v>44.027809161795901</v>
      </c>
      <c r="N266">
        <v>0.29261572114120799</v>
      </c>
      <c r="O266">
        <v>42.928625377643499</v>
      </c>
      <c r="P266">
        <v>20.186088732554101</v>
      </c>
      <c r="Q266">
        <v>0.15703729409623199</v>
      </c>
    </row>
    <row r="267" spans="1:17" x14ac:dyDescent="0.3">
      <c r="A267" t="s">
        <v>633</v>
      </c>
      <c r="B267" t="s">
        <v>634</v>
      </c>
      <c r="C267" t="s">
        <v>3143</v>
      </c>
      <c r="D267" t="s">
        <v>407</v>
      </c>
      <c r="E267">
        <v>28382.504071219999</v>
      </c>
      <c r="F267">
        <v>6315.35</v>
      </c>
      <c r="G267">
        <v>-6.7463460910343098</v>
      </c>
      <c r="H267">
        <v>-0.93298623640925704</v>
      </c>
      <c r="I267">
        <v>12.740659812952501</v>
      </c>
      <c r="J267">
        <v>-3.30340379725933</v>
      </c>
      <c r="K267">
        <v>6503.5431069251799</v>
      </c>
      <c r="L267">
        <v>6099.1333309113897</v>
      </c>
      <c r="M267">
        <v>31.152482855808699</v>
      </c>
      <c r="N267">
        <v>0.56602446128636696</v>
      </c>
      <c r="O267">
        <v>13.958054581297899</v>
      </c>
      <c r="P267">
        <v>28.8531380070186</v>
      </c>
      <c r="Q267">
        <v>1.1565759022218E-2</v>
      </c>
    </row>
    <row r="268" spans="1:17" x14ac:dyDescent="0.3">
      <c r="A268" t="s">
        <v>635</v>
      </c>
      <c r="B268" t="s">
        <v>636</v>
      </c>
      <c r="C268" t="s">
        <v>3130</v>
      </c>
      <c r="D268" t="s">
        <v>637</v>
      </c>
      <c r="E268">
        <v>28349.047331813999</v>
      </c>
      <c r="F268">
        <v>295.02999999999997</v>
      </c>
      <c r="G268">
        <v>-10.4168185731395</v>
      </c>
      <c r="H268">
        <v>35.2955842678194</v>
      </c>
      <c r="I268">
        <v>-2.8839263784417102</v>
      </c>
      <c r="J268">
        <v>48.2086701413198</v>
      </c>
      <c r="K268">
        <v>259.435048302582</v>
      </c>
      <c r="L268">
        <v>270.26163186898702</v>
      </c>
      <c r="M268">
        <v>66.285245369620696</v>
      </c>
      <c r="N268">
        <v>5.2629944543090499</v>
      </c>
      <c r="O268">
        <v>30.2579398705216</v>
      </c>
      <c r="P268">
        <v>40.490476190476102</v>
      </c>
      <c r="Q268">
        <v>8.5047435532802002E-2</v>
      </c>
    </row>
    <row r="269" spans="1:17" x14ac:dyDescent="0.3">
      <c r="A269" t="s">
        <v>638</v>
      </c>
      <c r="B269" t="s">
        <v>639</v>
      </c>
      <c r="C269" t="s">
        <v>3135</v>
      </c>
      <c r="D269" t="s">
        <v>213</v>
      </c>
      <c r="E269">
        <v>28299.350814239999</v>
      </c>
      <c r="F269">
        <v>14919.85</v>
      </c>
      <c r="G269">
        <v>-33.7199621744222</v>
      </c>
      <c r="H269">
        <v>1.05844998449552</v>
      </c>
      <c r="I269">
        <v>5.50396440407581</v>
      </c>
      <c r="J269">
        <v>2.8091305775403201</v>
      </c>
      <c r="K269">
        <v>15042.540882761999</v>
      </c>
      <c r="L269">
        <v>15119.4080245322</v>
      </c>
      <c r="M269">
        <v>63.504588286014403</v>
      </c>
      <c r="N269">
        <v>0.61360302511362996</v>
      </c>
      <c r="O269">
        <v>22.320264613920301</v>
      </c>
      <c r="P269">
        <v>14.9892100192678</v>
      </c>
      <c r="Q269">
        <v>6.3293224128059003E-2</v>
      </c>
    </row>
    <row r="270" spans="1:17" x14ac:dyDescent="0.3">
      <c r="A270" t="s">
        <v>640</v>
      </c>
      <c r="B270" t="s">
        <v>641</v>
      </c>
      <c r="C270" t="s">
        <v>3129</v>
      </c>
      <c r="D270" t="s">
        <v>54</v>
      </c>
      <c r="E270">
        <v>27945.275224950001</v>
      </c>
      <c r="F270">
        <v>361.65</v>
      </c>
      <c r="G270">
        <v>-30.750408584353298</v>
      </c>
      <c r="H270">
        <v>-1.1810801750167701</v>
      </c>
      <c r="I270">
        <v>-29.101777806971999</v>
      </c>
      <c r="J270">
        <v>-2.8314945974059</v>
      </c>
      <c r="K270">
        <v>376.66522431043398</v>
      </c>
      <c r="L270">
        <v>402.55318350781198</v>
      </c>
      <c r="M270">
        <v>45.456989119013002</v>
      </c>
      <c r="N270">
        <v>1.9773082019372099</v>
      </c>
      <c r="O270">
        <v>43.702474768422498</v>
      </c>
      <c r="P270">
        <v>33.919644510275802</v>
      </c>
      <c r="Q270">
        <v>6.6371807464099E-2</v>
      </c>
    </row>
    <row r="271" spans="1:17" x14ac:dyDescent="0.3">
      <c r="A271" t="s">
        <v>642</v>
      </c>
      <c r="B271" t="s">
        <v>643</v>
      </c>
      <c r="C271" t="s">
        <v>3129</v>
      </c>
      <c r="D271" t="s">
        <v>24</v>
      </c>
      <c r="E271">
        <v>27803.754098174999</v>
      </c>
      <c r="F271">
        <v>172.59</v>
      </c>
      <c r="G271">
        <v>-43.546711451640199</v>
      </c>
      <c r="H271">
        <v>-12.520060615893</v>
      </c>
      <c r="I271">
        <v>-16.559425685975</v>
      </c>
      <c r="J271">
        <v>-1.1807180772311301</v>
      </c>
      <c r="K271">
        <v>188.764526197583</v>
      </c>
      <c r="L271">
        <v>199.574841496906</v>
      </c>
      <c r="M271">
        <v>34.592635420471403</v>
      </c>
      <c r="N271">
        <v>0.50218370832602399</v>
      </c>
      <c r="O271">
        <v>52.442204067443001</v>
      </c>
      <c r="P271">
        <v>3.1619844590555699</v>
      </c>
      <c r="Q271">
        <v>-9.7138939077770006E-2</v>
      </c>
    </row>
    <row r="272" spans="1:17" x14ac:dyDescent="0.3">
      <c r="A272" t="s">
        <v>644</v>
      </c>
      <c r="B272" t="s">
        <v>645</v>
      </c>
      <c r="C272" t="s">
        <v>3129</v>
      </c>
      <c r="D272" t="s">
        <v>40</v>
      </c>
      <c r="E272">
        <v>27736.132381604999</v>
      </c>
      <c r="F272">
        <v>472.05</v>
      </c>
      <c r="G272">
        <v>-36.701839955151101</v>
      </c>
      <c r="H272">
        <v>-8.7014619653836398</v>
      </c>
      <c r="I272">
        <v>-18.733366875017101</v>
      </c>
      <c r="J272">
        <v>-0.40074978564458802</v>
      </c>
      <c r="K272">
        <v>547.72650140519602</v>
      </c>
      <c r="L272">
        <v>566.70902099864202</v>
      </c>
      <c r="M272">
        <v>24.600932654413899</v>
      </c>
      <c r="N272">
        <v>1.27767468802336</v>
      </c>
      <c r="O272">
        <v>37.061751933057899</v>
      </c>
      <c r="P272">
        <v>3.7928759894458999</v>
      </c>
      <c r="Q272">
        <v>-0.112377754733515</v>
      </c>
    </row>
    <row r="273" spans="1:17" x14ac:dyDescent="0.3">
      <c r="A273" t="s">
        <v>646</v>
      </c>
      <c r="B273" t="s">
        <v>647</v>
      </c>
      <c r="C273" t="s">
        <v>3133</v>
      </c>
      <c r="D273" t="s">
        <v>51</v>
      </c>
      <c r="E273">
        <v>27638.97547564</v>
      </c>
      <c r="F273">
        <v>1779.55</v>
      </c>
      <c r="G273">
        <v>-3.6625188252866101</v>
      </c>
      <c r="H273">
        <v>2.8187250634245302</v>
      </c>
      <c r="I273">
        <v>-9.0506373552516592</v>
      </c>
      <c r="J273">
        <v>-2.37498843605997</v>
      </c>
      <c r="K273">
        <v>1866.03992649766</v>
      </c>
      <c r="L273">
        <v>1769.4195362713699</v>
      </c>
      <c r="M273">
        <v>30.403655045589101</v>
      </c>
      <c r="N273">
        <v>0.69183748934449596</v>
      </c>
      <c r="O273">
        <v>14.073782697873</v>
      </c>
      <c r="P273">
        <v>29.799416484318002</v>
      </c>
      <c r="Q273">
        <v>9.1978708931595002E-2</v>
      </c>
    </row>
    <row r="274" spans="1:17" hidden="1" x14ac:dyDescent="0.3">
      <c r="A274" t="s">
        <v>648</v>
      </c>
      <c r="B274" t="s">
        <v>649</v>
      </c>
      <c r="C274" t="s">
        <v>3144</v>
      </c>
      <c r="D274" t="s">
        <v>138</v>
      </c>
      <c r="E274">
        <v>27572.653534000001</v>
      </c>
      <c r="F274">
        <v>1623.4</v>
      </c>
      <c r="G274">
        <v>101.660067131828</v>
      </c>
      <c r="H274">
        <v>-4.7440317010986703</v>
      </c>
      <c r="I274">
        <v>104.629451583123</v>
      </c>
      <c r="J274">
        <v>-0.53806122961372305</v>
      </c>
      <c r="K274">
        <v>1647.59521106939</v>
      </c>
      <c r="L274">
        <v>1253.10934099315</v>
      </c>
      <c r="M274">
        <v>36.340294142148601</v>
      </c>
      <c r="N274">
        <v>0.66098027101346701</v>
      </c>
      <c r="O274">
        <v>17.038314648269001</v>
      </c>
      <c r="P274">
        <v>181.76690098064699</v>
      </c>
    </row>
    <row r="275" spans="1:17" hidden="1" x14ac:dyDescent="0.3">
      <c r="A275" t="s">
        <v>650</v>
      </c>
      <c r="B275" t="s">
        <v>651</v>
      </c>
      <c r="C275" t="s">
        <v>3144</v>
      </c>
      <c r="D275" t="s">
        <v>117</v>
      </c>
      <c r="E275">
        <v>27534.932402915001</v>
      </c>
      <c r="F275">
        <v>530.35</v>
      </c>
      <c r="G275">
        <v>-44.222952141505303</v>
      </c>
      <c r="H275">
        <v>-18.812673505796798</v>
      </c>
      <c r="I275">
        <v>-30.193418919191199</v>
      </c>
      <c r="J275">
        <v>-13.349332933174001</v>
      </c>
      <c r="K275">
        <v>629.76953867139002</v>
      </c>
      <c r="M275">
        <v>24.015513290464899</v>
      </c>
      <c r="O275">
        <v>38.399170359196702</v>
      </c>
      <c r="P275">
        <v>2.3150381016687498</v>
      </c>
    </row>
    <row r="276" spans="1:17" x14ac:dyDescent="0.3">
      <c r="A276" t="s">
        <v>652</v>
      </c>
      <c r="B276" t="s">
        <v>653</v>
      </c>
      <c r="C276" t="s">
        <v>3135</v>
      </c>
      <c r="D276" t="s">
        <v>546</v>
      </c>
      <c r="E276">
        <v>27512.554660835998</v>
      </c>
      <c r="F276">
        <v>62.23</v>
      </c>
      <c r="G276">
        <v>-17.9937310544273</v>
      </c>
      <c r="H276">
        <v>-0.18449785971716801</v>
      </c>
      <c r="I276">
        <v>-15.616308462565399</v>
      </c>
      <c r="J276">
        <v>-1.3599714664495099</v>
      </c>
      <c r="K276">
        <v>66.172628381410405</v>
      </c>
      <c r="L276">
        <v>67.489793108658304</v>
      </c>
      <c r="M276">
        <v>35.423098296295002</v>
      </c>
      <c r="N276">
        <v>0.68820268331091305</v>
      </c>
      <c r="O276">
        <v>28.555359151534599</v>
      </c>
      <c r="P276">
        <v>6.0136286201021898</v>
      </c>
      <c r="Q276">
        <v>1.6940456459826999E-2</v>
      </c>
    </row>
    <row r="277" spans="1:17" x14ac:dyDescent="0.3">
      <c r="A277" t="s">
        <v>654</v>
      </c>
      <c r="B277" t="s">
        <v>655</v>
      </c>
      <c r="C277" t="s">
        <v>3142</v>
      </c>
      <c r="D277" t="s">
        <v>144</v>
      </c>
      <c r="E277">
        <v>27469.140514750001</v>
      </c>
      <c r="F277">
        <v>1124.75</v>
      </c>
      <c r="G277">
        <v>36.431920579634202</v>
      </c>
      <c r="H277">
        <v>-10.1902342708205</v>
      </c>
      <c r="I277">
        <v>2.7202439818767399</v>
      </c>
      <c r="J277">
        <v>-5.42511977101847</v>
      </c>
      <c r="K277">
        <v>1239.72965777124</v>
      </c>
      <c r="L277">
        <v>1142.3545903679601</v>
      </c>
      <c r="M277">
        <v>35.568192116375698</v>
      </c>
      <c r="N277">
        <v>0.81032598875134898</v>
      </c>
      <c r="O277">
        <v>29.193154034229799</v>
      </c>
      <c r="P277">
        <v>61.881116868163502</v>
      </c>
      <c r="Q277">
        <v>0.10485763224589301</v>
      </c>
    </row>
    <row r="278" spans="1:17" x14ac:dyDescent="0.3">
      <c r="A278" t="s">
        <v>656</v>
      </c>
      <c r="B278" t="s">
        <v>657</v>
      </c>
      <c r="C278" t="s">
        <v>3133</v>
      </c>
      <c r="D278" t="s">
        <v>658</v>
      </c>
      <c r="E278">
        <v>27452.682593525002</v>
      </c>
      <c r="F278">
        <v>2709.35</v>
      </c>
      <c r="G278">
        <v>64.752087250109696</v>
      </c>
      <c r="H278">
        <v>16.836855559781402</v>
      </c>
      <c r="I278">
        <v>55.022807943490598</v>
      </c>
      <c r="J278">
        <v>-4.4392562408446397</v>
      </c>
      <c r="K278">
        <v>2519.9586917121401</v>
      </c>
      <c r="L278">
        <v>2052.47759786694</v>
      </c>
      <c r="M278">
        <v>47.005416034627501</v>
      </c>
      <c r="N278">
        <v>1.72732300600615</v>
      </c>
      <c r="O278">
        <v>23.9337848561463</v>
      </c>
      <c r="P278">
        <v>99.070536370315907</v>
      </c>
      <c r="Q278">
        <v>0.11671081283675</v>
      </c>
    </row>
    <row r="279" spans="1:17" x14ac:dyDescent="0.3">
      <c r="A279" t="s">
        <v>659</v>
      </c>
      <c r="B279" t="s">
        <v>660</v>
      </c>
      <c r="C279" t="s">
        <v>3129</v>
      </c>
      <c r="D279" t="s">
        <v>516</v>
      </c>
      <c r="E279">
        <v>27389.581213239999</v>
      </c>
      <c r="F279">
        <v>842.65</v>
      </c>
      <c r="G279">
        <v>6.0261758952268698</v>
      </c>
      <c r="H279">
        <v>6.7627770858696001</v>
      </c>
      <c r="I279">
        <v>5.8366636183775098</v>
      </c>
      <c r="J279">
        <v>0.25807425825191299</v>
      </c>
      <c r="K279">
        <v>846.82412318158401</v>
      </c>
      <c r="L279">
        <v>783.65312329043797</v>
      </c>
      <c r="M279">
        <v>39.735335896524298</v>
      </c>
      <c r="N279">
        <v>0.31756213584044901</v>
      </c>
      <c r="O279">
        <v>9.4701240135287499</v>
      </c>
      <c r="P279">
        <v>31.540743053387398</v>
      </c>
      <c r="Q279">
        <v>-3.0792541740510999E-2</v>
      </c>
    </row>
    <row r="280" spans="1:17" x14ac:dyDescent="0.3">
      <c r="A280" t="s">
        <v>661</v>
      </c>
      <c r="B280" t="s">
        <v>662</v>
      </c>
      <c r="C280" t="s">
        <v>3143</v>
      </c>
      <c r="D280" t="s">
        <v>160</v>
      </c>
      <c r="E280">
        <v>27318.789471329899</v>
      </c>
      <c r="F280">
        <v>1072.3499999999999</v>
      </c>
      <c r="G280">
        <v>-11.194609234137101</v>
      </c>
      <c r="H280">
        <v>-3.8399415225408702</v>
      </c>
      <c r="I280">
        <v>-7.4098422662890497</v>
      </c>
      <c r="J280">
        <v>-1.5979091466187201</v>
      </c>
      <c r="K280">
        <v>1099.6196468645401</v>
      </c>
      <c r="L280">
        <v>1073.7146331762301</v>
      </c>
      <c r="M280">
        <v>35.2582346727404</v>
      </c>
      <c r="N280">
        <v>0.53699593238407795</v>
      </c>
      <c r="O280">
        <v>25.798479973889101</v>
      </c>
      <c r="P280">
        <v>14.935691318327899</v>
      </c>
      <c r="Q280">
        <v>3.6882809177330002E-3</v>
      </c>
    </row>
    <row r="281" spans="1:17" x14ac:dyDescent="0.3">
      <c r="A281" t="s">
        <v>663</v>
      </c>
      <c r="B281" t="s">
        <v>664</v>
      </c>
      <c r="C281" t="s">
        <v>3127</v>
      </c>
      <c r="D281" t="s">
        <v>461</v>
      </c>
      <c r="E281">
        <v>27193.724999999999</v>
      </c>
      <c r="F281">
        <v>774.75</v>
      </c>
      <c r="G281">
        <v>125.839270336883</v>
      </c>
      <c r="H281">
        <v>16.205076586758501</v>
      </c>
      <c r="I281">
        <v>21.4627069772875</v>
      </c>
      <c r="J281">
        <v>-5.4307137565405297</v>
      </c>
      <c r="K281">
        <v>766.13458030874301</v>
      </c>
      <c r="L281">
        <v>674.24484113687504</v>
      </c>
      <c r="M281">
        <v>48.6628673233649</v>
      </c>
      <c r="N281">
        <v>0.831060128560274</v>
      </c>
      <c r="O281">
        <v>25.201677960632399</v>
      </c>
      <c r="P281">
        <v>152.36156351791499</v>
      </c>
      <c r="Q281">
        <v>0.13863055692830201</v>
      </c>
    </row>
    <row r="282" spans="1:17" x14ac:dyDescent="0.3">
      <c r="A282" t="s">
        <v>665</v>
      </c>
      <c r="B282" t="s">
        <v>666</v>
      </c>
      <c r="C282" t="s">
        <v>3127</v>
      </c>
      <c r="D282" t="s">
        <v>18</v>
      </c>
      <c r="E282">
        <v>26928.680208604899</v>
      </c>
      <c r="F282">
        <v>153.65</v>
      </c>
      <c r="G282">
        <v>13.7749268310679</v>
      </c>
      <c r="H282">
        <v>-4.8082446076072696</v>
      </c>
      <c r="I282">
        <v>-33.484170310323002</v>
      </c>
      <c r="J282">
        <v>10.215579284049999</v>
      </c>
      <c r="K282">
        <v>171.76348534720799</v>
      </c>
      <c r="L282">
        <v>183.431462120432</v>
      </c>
      <c r="M282">
        <v>42.461499124063899</v>
      </c>
      <c r="N282">
        <v>2.2104663902294699</v>
      </c>
      <c r="O282">
        <v>88.252521965506006</v>
      </c>
      <c r="P282">
        <v>37.679211469534003</v>
      </c>
      <c r="Q282">
        <v>0.10860641762282</v>
      </c>
    </row>
    <row r="283" spans="1:17" x14ac:dyDescent="0.3">
      <c r="A283" t="s">
        <v>667</v>
      </c>
      <c r="B283" t="s">
        <v>668</v>
      </c>
      <c r="C283" t="s">
        <v>3139</v>
      </c>
      <c r="D283" t="s">
        <v>262</v>
      </c>
      <c r="E283">
        <v>26759.8160282799</v>
      </c>
      <c r="F283">
        <v>1405.85</v>
      </c>
      <c r="G283">
        <v>8.3423145158589307</v>
      </c>
      <c r="H283">
        <v>1.74859190193866</v>
      </c>
      <c r="I283">
        <v>-14.985960614874299</v>
      </c>
      <c r="J283">
        <v>2.3339992932949598</v>
      </c>
      <c r="K283">
        <v>1463.7758370322499</v>
      </c>
      <c r="L283">
        <v>1438.3976050158001</v>
      </c>
      <c r="M283">
        <v>45.045299958112999</v>
      </c>
      <c r="N283">
        <v>0.72902712283490001</v>
      </c>
      <c r="O283">
        <v>30.963474054842202</v>
      </c>
      <c r="P283">
        <v>37.0758580343213</v>
      </c>
      <c r="Q283">
        <v>4.2560511676951997E-2</v>
      </c>
    </row>
    <row r="284" spans="1:17" hidden="1" x14ac:dyDescent="0.3">
      <c r="A284" t="s">
        <v>669</v>
      </c>
      <c r="B284" t="s">
        <v>670</v>
      </c>
      <c r="C284" t="s">
        <v>3144</v>
      </c>
      <c r="D284" t="s">
        <v>213</v>
      </c>
      <c r="E284">
        <v>26747.142556179999</v>
      </c>
      <c r="F284">
        <v>11949.95</v>
      </c>
      <c r="G284">
        <v>88.037854375673305</v>
      </c>
      <c r="H284">
        <v>-6.99951262531334</v>
      </c>
      <c r="I284">
        <v>5.4768214959169299</v>
      </c>
      <c r="J284">
        <v>-3.0477925176413199</v>
      </c>
      <c r="K284">
        <v>13063.3215175476</v>
      </c>
      <c r="L284">
        <v>11428.6075591836</v>
      </c>
      <c r="M284">
        <v>34.036139175214203</v>
      </c>
      <c r="N284">
        <v>0.379752648891933</v>
      </c>
      <c r="O284">
        <v>26.673751773019902</v>
      </c>
      <c r="P284">
        <v>118.66331198536101</v>
      </c>
      <c r="Q284">
        <v>0.15252088198081701</v>
      </c>
    </row>
    <row r="285" spans="1:17" x14ac:dyDescent="0.3">
      <c r="A285" t="s">
        <v>671</v>
      </c>
      <c r="B285" t="s">
        <v>672</v>
      </c>
      <c r="C285" t="s">
        <v>3132</v>
      </c>
      <c r="D285" t="s">
        <v>48</v>
      </c>
      <c r="E285">
        <v>26690.543000000001</v>
      </c>
      <c r="F285">
        <v>1002.65</v>
      </c>
      <c r="G285">
        <v>50.6710315329453</v>
      </c>
      <c r="H285">
        <v>3.7062604209962302</v>
      </c>
      <c r="I285">
        <v>31.5209321111479</v>
      </c>
      <c r="J285">
        <v>1.6893941656187801</v>
      </c>
      <c r="K285">
        <v>966.13311106404899</v>
      </c>
      <c r="L285">
        <v>846.933056428187</v>
      </c>
      <c r="M285">
        <v>55.040397086264299</v>
      </c>
      <c r="N285">
        <v>0.89766748035510302</v>
      </c>
      <c r="O285">
        <v>7.2158779235027097</v>
      </c>
      <c r="P285">
        <v>78.011540168663998</v>
      </c>
      <c r="Q285">
        <v>7.9316618252222998E-2</v>
      </c>
    </row>
    <row r="286" spans="1:17" hidden="1" x14ac:dyDescent="0.3">
      <c r="A286" t="s">
        <v>673</v>
      </c>
      <c r="B286" t="s">
        <v>674</v>
      </c>
      <c r="C286" t="s">
        <v>3133</v>
      </c>
      <c r="D286" t="s">
        <v>51</v>
      </c>
      <c r="E286">
        <v>26584.391112994999</v>
      </c>
      <c r="F286">
        <v>1405.85</v>
      </c>
      <c r="G286">
        <v>-18.882990554449499</v>
      </c>
      <c r="H286">
        <v>1.4847298486373199</v>
      </c>
      <c r="I286">
        <v>-4.8534573321353998</v>
      </c>
      <c r="J286">
        <v>8.8996224723741399E-2</v>
      </c>
      <c r="K286">
        <v>1417.0390454670101</v>
      </c>
      <c r="M286">
        <v>42.059817211011001</v>
      </c>
      <c r="N286">
        <v>0.73578171853133101</v>
      </c>
      <c r="O286">
        <v>12.3875235622577</v>
      </c>
      <c r="P286">
        <v>14.763265306122401</v>
      </c>
    </row>
    <row r="287" spans="1:17" x14ac:dyDescent="0.3">
      <c r="A287" t="s">
        <v>675</v>
      </c>
      <c r="B287" t="s">
        <v>676</v>
      </c>
      <c r="C287" t="s">
        <v>3133</v>
      </c>
      <c r="D287" t="s">
        <v>51</v>
      </c>
      <c r="E287">
        <v>26394.544216869999</v>
      </c>
      <c r="F287">
        <v>489.55</v>
      </c>
      <c r="G287">
        <v>9.5286010520858895</v>
      </c>
      <c r="H287">
        <v>8.4964961538691792</v>
      </c>
      <c r="I287">
        <v>4.7706178459472302</v>
      </c>
      <c r="J287">
        <v>3.2143102357242199</v>
      </c>
      <c r="K287">
        <v>474.14621341425999</v>
      </c>
      <c r="L287">
        <v>445.22046580563602</v>
      </c>
      <c r="M287">
        <v>52.439962176289697</v>
      </c>
      <c r="N287">
        <v>1.0698265620380101</v>
      </c>
      <c r="O287">
        <v>5.8114595036257803</v>
      </c>
      <c r="P287">
        <v>35.665789109047999</v>
      </c>
      <c r="Q287">
        <v>-2.5919573976777001E-2</v>
      </c>
    </row>
    <row r="288" spans="1:17" x14ac:dyDescent="0.3">
      <c r="A288" t="s">
        <v>677</v>
      </c>
      <c r="B288" t="s">
        <v>678</v>
      </c>
      <c r="C288" t="s">
        <v>3143</v>
      </c>
      <c r="D288" t="s">
        <v>284</v>
      </c>
      <c r="E288">
        <v>26382.34787628</v>
      </c>
      <c r="F288">
        <v>528.54999999999995</v>
      </c>
      <c r="G288">
        <v>14.5933554916326</v>
      </c>
      <c r="H288">
        <v>2.0116613093067501</v>
      </c>
      <c r="I288">
        <v>28.269155818823702</v>
      </c>
      <c r="J288">
        <v>-3.1596729332064202</v>
      </c>
      <c r="K288">
        <v>543.62184059993899</v>
      </c>
      <c r="L288">
        <v>490.71521386986097</v>
      </c>
      <c r="M288">
        <v>35.964408916449599</v>
      </c>
      <c r="N288">
        <v>0.95254784022482097</v>
      </c>
      <c r="O288">
        <v>18.872386718380401</v>
      </c>
      <c r="P288">
        <v>57.259744123772599</v>
      </c>
      <c r="Q288">
        <v>2.6367403158571001E-2</v>
      </c>
    </row>
    <row r="289" spans="1:17" x14ac:dyDescent="0.3">
      <c r="A289" t="s">
        <v>679</v>
      </c>
      <c r="B289" t="s">
        <v>680</v>
      </c>
      <c r="C289" t="s">
        <v>3143</v>
      </c>
      <c r="D289" t="s">
        <v>284</v>
      </c>
      <c r="E289">
        <v>26284.725646880001</v>
      </c>
      <c r="F289">
        <v>532.45000000000005</v>
      </c>
      <c r="G289">
        <v>94.826747017090995</v>
      </c>
      <c r="H289">
        <v>-11.3372756374949</v>
      </c>
      <c r="I289">
        <v>48.521056121303502</v>
      </c>
      <c r="J289">
        <v>-1.1469175663473901</v>
      </c>
      <c r="K289">
        <v>573.33229863253098</v>
      </c>
      <c r="L289">
        <v>454.84100721091897</v>
      </c>
      <c r="M289">
        <v>27.2454751296113</v>
      </c>
      <c r="N289">
        <v>0.32389654467613799</v>
      </c>
      <c r="O289">
        <v>29.345478448680598</v>
      </c>
      <c r="P289">
        <v>114.61104393389699</v>
      </c>
      <c r="Q289">
        <v>0.240059011547643</v>
      </c>
    </row>
    <row r="290" spans="1:17" x14ac:dyDescent="0.3">
      <c r="A290" t="s">
        <v>681</v>
      </c>
      <c r="B290" t="s">
        <v>682</v>
      </c>
      <c r="C290" t="s">
        <v>3139</v>
      </c>
      <c r="D290" t="s">
        <v>173</v>
      </c>
      <c r="E290">
        <v>26075.879679999998</v>
      </c>
      <c r="F290">
        <v>200</v>
      </c>
      <c r="G290">
        <v>199.871936541385</v>
      </c>
      <c r="H290">
        <v>-2.4192428506097001</v>
      </c>
      <c r="I290">
        <v>36.177488732560299</v>
      </c>
      <c r="J290">
        <v>-2.9863705785613699</v>
      </c>
      <c r="K290">
        <v>215.84974589693701</v>
      </c>
      <c r="L290">
        <v>173.35273036985299</v>
      </c>
      <c r="M290">
        <v>31.0047669819586</v>
      </c>
      <c r="N290">
        <v>0.35109745846905399</v>
      </c>
      <c r="O290">
        <v>30.9499999999999</v>
      </c>
      <c r="P290">
        <v>235.993280134397</v>
      </c>
      <c r="Q290">
        <v>0.18105182939810199</v>
      </c>
    </row>
    <row r="291" spans="1:17" x14ac:dyDescent="0.3">
      <c r="A291" t="s">
        <v>683</v>
      </c>
      <c r="B291" t="s">
        <v>684</v>
      </c>
      <c r="C291" t="s">
        <v>3136</v>
      </c>
      <c r="D291" t="s">
        <v>685</v>
      </c>
      <c r="E291">
        <v>26056.4622189</v>
      </c>
      <c r="F291">
        <v>269.45</v>
      </c>
      <c r="G291">
        <v>60.008480915083503</v>
      </c>
      <c r="H291">
        <v>-10.059210818331</v>
      </c>
      <c r="I291">
        <v>-34.829777307442299</v>
      </c>
      <c r="J291">
        <v>-4.6212259656471097</v>
      </c>
      <c r="K291">
        <v>306.33527471311601</v>
      </c>
      <c r="L291">
        <v>297.079280564572</v>
      </c>
      <c r="M291">
        <v>23.634234884988899</v>
      </c>
      <c r="N291">
        <v>0.64481037713475797</v>
      </c>
      <c r="O291">
        <v>54.314344034143602</v>
      </c>
      <c r="P291">
        <v>81.937879810938497</v>
      </c>
      <c r="Q291">
        <v>9.1055704589320996E-2</v>
      </c>
    </row>
    <row r="292" spans="1:17" x14ac:dyDescent="0.3">
      <c r="A292" t="s">
        <v>686</v>
      </c>
      <c r="B292" t="s">
        <v>687</v>
      </c>
      <c r="C292" t="s">
        <v>3133</v>
      </c>
      <c r="D292" t="s">
        <v>248</v>
      </c>
      <c r="E292">
        <v>26054.662332975</v>
      </c>
      <c r="F292">
        <v>1282.8499999999999</v>
      </c>
      <c r="G292">
        <v>-4.5290432845937696</v>
      </c>
      <c r="H292">
        <v>9.0490833991373005</v>
      </c>
      <c r="I292">
        <v>-6.2451217769892597</v>
      </c>
      <c r="J292">
        <v>8.5107457902761698</v>
      </c>
      <c r="K292">
        <v>1253.9027462184199</v>
      </c>
      <c r="L292">
        <v>1226.9142832438899</v>
      </c>
      <c r="M292">
        <v>59.830403891697998</v>
      </c>
      <c r="N292">
        <v>0.87228382580347097</v>
      </c>
      <c r="O292">
        <v>12.6320302451572</v>
      </c>
      <c r="P292">
        <v>19.2239776951672</v>
      </c>
      <c r="Q292">
        <v>9.6758870998310001E-2</v>
      </c>
    </row>
    <row r="293" spans="1:17" x14ac:dyDescent="0.3">
      <c r="A293" t="s">
        <v>688</v>
      </c>
      <c r="B293" t="s">
        <v>689</v>
      </c>
      <c r="C293" t="s">
        <v>3135</v>
      </c>
      <c r="D293" t="s">
        <v>213</v>
      </c>
      <c r="E293">
        <v>25763.839445699999</v>
      </c>
      <c r="F293">
        <v>1226.0999999999999</v>
      </c>
      <c r="G293">
        <v>-26.447509536655801</v>
      </c>
      <c r="H293">
        <v>-9.09749739771671</v>
      </c>
      <c r="I293">
        <v>-0.23919701494276899</v>
      </c>
      <c r="J293">
        <v>-7.0974668957042297</v>
      </c>
      <c r="K293">
        <v>1360.7981887415499</v>
      </c>
      <c r="L293">
        <v>1296.9265260167999</v>
      </c>
      <c r="M293">
        <v>16.8835434909147</v>
      </c>
      <c r="N293">
        <v>0.84598300990522202</v>
      </c>
      <c r="O293">
        <v>22.8244025772775</v>
      </c>
      <c r="P293">
        <v>22.2371766113354</v>
      </c>
      <c r="Q293">
        <v>4.2288015505641999E-2</v>
      </c>
    </row>
    <row r="294" spans="1:17" x14ac:dyDescent="0.3">
      <c r="A294" t="s">
        <v>690</v>
      </c>
      <c r="B294" t="s">
        <v>691</v>
      </c>
      <c r="C294" t="s">
        <v>3129</v>
      </c>
      <c r="D294" t="s">
        <v>569</v>
      </c>
      <c r="E294">
        <v>25546.4498960649</v>
      </c>
      <c r="F294">
        <v>983.15</v>
      </c>
      <c r="G294">
        <v>9.1445672167665002</v>
      </c>
      <c r="H294">
        <v>3.45282756802757</v>
      </c>
      <c r="I294">
        <v>26.805040911122401</v>
      </c>
      <c r="J294">
        <v>2.8262199906120999</v>
      </c>
      <c r="K294">
        <v>949.24892745162595</v>
      </c>
      <c r="L294">
        <v>847.34520942737504</v>
      </c>
      <c r="M294">
        <v>57.867720066092801</v>
      </c>
      <c r="N294">
        <v>0.36491274281404901</v>
      </c>
      <c r="O294">
        <v>22.2804251640136</v>
      </c>
      <c r="P294">
        <v>62.773178807946998</v>
      </c>
      <c r="Q294">
        <v>0.104878176850162</v>
      </c>
    </row>
    <row r="295" spans="1:17" x14ac:dyDescent="0.3">
      <c r="A295" t="s">
        <v>692</v>
      </c>
      <c r="B295" t="s">
        <v>693</v>
      </c>
      <c r="C295" t="s">
        <v>3133</v>
      </c>
      <c r="D295" t="s">
        <v>248</v>
      </c>
      <c r="E295">
        <v>25239.486944140001</v>
      </c>
      <c r="F295">
        <v>3029.9</v>
      </c>
      <c r="G295">
        <v>-9.7230381929567802</v>
      </c>
      <c r="H295">
        <v>-10.0227901836566</v>
      </c>
      <c r="I295">
        <v>13.183530001597401</v>
      </c>
      <c r="J295">
        <v>-0.82648130239232998</v>
      </c>
      <c r="K295">
        <v>3206.3586381036498</v>
      </c>
      <c r="L295">
        <v>2922.1847021122799</v>
      </c>
      <c r="M295">
        <v>34.082444196297601</v>
      </c>
      <c r="N295">
        <v>0.75252972728585499</v>
      </c>
      <c r="O295">
        <v>20.596389319779501</v>
      </c>
      <c r="P295">
        <v>55.883109533364099</v>
      </c>
      <c r="Q295">
        <v>-4.0965062097758999E-2</v>
      </c>
    </row>
    <row r="296" spans="1:17" x14ac:dyDescent="0.3">
      <c r="A296" t="s">
        <v>694</v>
      </c>
      <c r="B296" t="s">
        <v>695</v>
      </c>
      <c r="C296" t="s">
        <v>3132</v>
      </c>
      <c r="D296" t="s">
        <v>48</v>
      </c>
      <c r="E296">
        <v>25234.2</v>
      </c>
      <c r="F296">
        <v>93.46</v>
      </c>
      <c r="G296">
        <v>86.452445731352697</v>
      </c>
      <c r="H296">
        <v>-12.927981859600401</v>
      </c>
      <c r="I296">
        <v>-0.450966804967669</v>
      </c>
      <c r="J296">
        <v>-1.3940830759660701</v>
      </c>
      <c r="K296">
        <v>106.217842047129</v>
      </c>
      <c r="L296">
        <v>97.852381711827107</v>
      </c>
      <c r="M296">
        <v>34.990860392562602</v>
      </c>
      <c r="N296">
        <v>0.27711844399129298</v>
      </c>
      <c r="O296">
        <v>49.618375062415197</v>
      </c>
      <c r="P296">
        <v>119.73354231974901</v>
      </c>
      <c r="Q296">
        <v>0.12012522481912601</v>
      </c>
    </row>
    <row r="297" spans="1:17" x14ac:dyDescent="0.3">
      <c r="A297" t="s">
        <v>696</v>
      </c>
      <c r="B297" t="s">
        <v>697</v>
      </c>
      <c r="C297" t="s">
        <v>3138</v>
      </c>
      <c r="D297" t="s">
        <v>454</v>
      </c>
      <c r="E297">
        <v>25228.798557999999</v>
      </c>
      <c r="F297">
        <v>340</v>
      </c>
      <c r="G297">
        <v>-39.158878405660197</v>
      </c>
      <c r="H297">
        <v>-12.2968519977504</v>
      </c>
      <c r="I297">
        <v>-32.750659181020801</v>
      </c>
      <c r="J297">
        <v>-1.8612681915043101</v>
      </c>
      <c r="K297">
        <v>386.21439176570402</v>
      </c>
      <c r="L297">
        <v>407.31396353249499</v>
      </c>
      <c r="M297">
        <v>17.6793216703662</v>
      </c>
      <c r="N297">
        <v>0.47422551101413501</v>
      </c>
      <c r="O297">
        <v>43.529411764705799</v>
      </c>
      <c r="P297">
        <v>0.87524106215694997</v>
      </c>
      <c r="Q297">
        <v>-9.0124156957179999E-2</v>
      </c>
    </row>
    <row r="298" spans="1:17" x14ac:dyDescent="0.3">
      <c r="A298" t="s">
        <v>698</v>
      </c>
      <c r="B298" t="s">
        <v>699</v>
      </c>
      <c r="C298" t="s">
        <v>3139</v>
      </c>
      <c r="D298" t="s">
        <v>262</v>
      </c>
      <c r="E298">
        <v>25167.060115389999</v>
      </c>
      <c r="F298">
        <v>3345.85</v>
      </c>
      <c r="G298">
        <v>-9.4683957698346202</v>
      </c>
      <c r="H298">
        <v>-4.7691543235569203</v>
      </c>
      <c r="I298">
        <v>-12.7005418353226</v>
      </c>
      <c r="J298">
        <v>-0.70759914389082101</v>
      </c>
      <c r="K298">
        <v>3608.1271385785699</v>
      </c>
      <c r="L298">
        <v>3604.3590786230702</v>
      </c>
      <c r="M298">
        <v>36.099390537288201</v>
      </c>
      <c r="N298">
        <v>1.1822184616731599</v>
      </c>
      <c r="O298">
        <v>43.996293916344101</v>
      </c>
      <c r="P298">
        <v>32.535155476331902</v>
      </c>
      <c r="Q298">
        <v>5.7881739809880997E-2</v>
      </c>
    </row>
    <row r="299" spans="1:17" x14ac:dyDescent="0.3">
      <c r="A299" t="s">
        <v>700</v>
      </c>
      <c r="B299" t="s">
        <v>701</v>
      </c>
      <c r="C299" t="s">
        <v>3140</v>
      </c>
      <c r="D299" t="s">
        <v>289</v>
      </c>
      <c r="E299">
        <v>25130.1680870399</v>
      </c>
      <c r="F299">
        <v>390.4</v>
      </c>
      <c r="G299">
        <v>15.1700329755491</v>
      </c>
      <c r="H299">
        <v>-5.0347305767693298</v>
      </c>
      <c r="I299">
        <v>11.226873508706101</v>
      </c>
      <c r="J299">
        <v>3.7881792004194699</v>
      </c>
      <c r="K299">
        <v>414.371924008402</v>
      </c>
      <c r="L299">
        <v>389.04825389017299</v>
      </c>
      <c r="M299">
        <v>43.322407434265401</v>
      </c>
      <c r="N299">
        <v>0.73963982804789696</v>
      </c>
      <c r="O299">
        <v>23.975409836065499</v>
      </c>
      <c r="P299">
        <v>49.435406698564499</v>
      </c>
      <c r="Q299">
        <v>-5.3229799644827998E-2</v>
      </c>
    </row>
    <row r="300" spans="1:17" x14ac:dyDescent="0.3">
      <c r="A300" t="s">
        <v>702</v>
      </c>
      <c r="B300" t="s">
        <v>703</v>
      </c>
      <c r="C300" t="s">
        <v>3142</v>
      </c>
      <c r="D300" t="s">
        <v>144</v>
      </c>
      <c r="E300">
        <v>24959.734422764999</v>
      </c>
      <c r="F300">
        <v>730.05</v>
      </c>
      <c r="G300">
        <v>170.99160492682299</v>
      </c>
      <c r="H300">
        <v>2.2258851860999198</v>
      </c>
      <c r="I300">
        <v>87.539434317514903</v>
      </c>
      <c r="J300">
        <v>2.8436467729548101</v>
      </c>
      <c r="K300">
        <v>692.17130146177794</v>
      </c>
      <c r="L300">
        <v>518.58935616429301</v>
      </c>
      <c r="M300">
        <v>49.319336115754702</v>
      </c>
      <c r="N300">
        <v>0.52858383017114197</v>
      </c>
      <c r="O300">
        <v>9.0678720635572994</v>
      </c>
      <c r="P300">
        <v>196.52721364744099</v>
      </c>
      <c r="Q300">
        <v>0.26039676566105702</v>
      </c>
    </row>
    <row r="301" spans="1:17" x14ac:dyDescent="0.3">
      <c r="A301" t="s">
        <v>704</v>
      </c>
      <c r="B301" t="s">
        <v>705</v>
      </c>
      <c r="C301" t="s">
        <v>3133</v>
      </c>
      <c r="D301" t="s">
        <v>51</v>
      </c>
      <c r="E301">
        <v>24911.496268949999</v>
      </c>
      <c r="F301">
        <v>1390.85</v>
      </c>
      <c r="G301">
        <v>53.326678391319199</v>
      </c>
      <c r="H301">
        <v>0.82971955564403499</v>
      </c>
      <c r="I301">
        <v>34.435045745847297</v>
      </c>
      <c r="J301">
        <v>0.40748684076938102</v>
      </c>
      <c r="K301">
        <v>1404.74671845067</v>
      </c>
      <c r="L301">
        <v>1224.1290379378599</v>
      </c>
      <c r="M301">
        <v>46.834219356521501</v>
      </c>
      <c r="N301">
        <v>0.56456941598977295</v>
      </c>
      <c r="O301">
        <v>17.841607649998199</v>
      </c>
      <c r="P301">
        <v>84.8428467007774</v>
      </c>
      <c r="Q301">
        <v>5.4843817731814001E-2</v>
      </c>
    </row>
    <row r="302" spans="1:17" x14ac:dyDescent="0.3">
      <c r="A302" t="s">
        <v>706</v>
      </c>
      <c r="B302" t="s">
        <v>707</v>
      </c>
      <c r="C302" t="s">
        <v>3139</v>
      </c>
      <c r="D302" t="s">
        <v>262</v>
      </c>
      <c r="E302">
        <v>24875.699842710001</v>
      </c>
      <c r="F302">
        <v>5031.7</v>
      </c>
      <c r="G302">
        <v>-14.308958453186801</v>
      </c>
      <c r="H302">
        <v>-1.90866044141652</v>
      </c>
      <c r="I302">
        <v>-8.9154898831060994</v>
      </c>
      <c r="J302">
        <v>0.11638207492861299</v>
      </c>
      <c r="K302">
        <v>5269.1359795918897</v>
      </c>
      <c r="L302">
        <v>5262.04622551585</v>
      </c>
      <c r="M302">
        <v>36.020550510739298</v>
      </c>
      <c r="N302">
        <v>0.551251883444973</v>
      </c>
      <c r="O302">
        <v>46.073891527714302</v>
      </c>
      <c r="P302">
        <v>25.026711392719498</v>
      </c>
      <c r="Q302">
        <v>1.1537611297439999E-2</v>
      </c>
    </row>
    <row r="303" spans="1:17" x14ac:dyDescent="0.3">
      <c r="A303" t="s">
        <v>708</v>
      </c>
      <c r="B303" t="s">
        <v>709</v>
      </c>
      <c r="C303" t="s">
        <v>3139</v>
      </c>
      <c r="D303" t="s">
        <v>472</v>
      </c>
      <c r="E303">
        <v>24815.722140000002</v>
      </c>
      <c r="F303">
        <v>3540.45</v>
      </c>
      <c r="G303">
        <v>-16.474330106379199</v>
      </c>
      <c r="H303">
        <v>6.1607068112197396</v>
      </c>
      <c r="I303">
        <v>4.9596720164268397</v>
      </c>
      <c r="J303">
        <v>-1.02080986922845</v>
      </c>
      <c r="K303">
        <v>3614.07489283825</v>
      </c>
      <c r="L303">
        <v>3402.95860161769</v>
      </c>
      <c r="M303">
        <v>34.608850702485803</v>
      </c>
      <c r="N303">
        <v>0.48925220345932502</v>
      </c>
      <c r="O303">
        <v>12.3727209817961</v>
      </c>
      <c r="P303">
        <v>37.147007553747798</v>
      </c>
      <c r="Q303">
        <v>0.11249881592443001</v>
      </c>
    </row>
    <row r="304" spans="1:17" x14ac:dyDescent="0.3">
      <c r="A304" t="s">
        <v>710</v>
      </c>
      <c r="B304" t="s">
        <v>711</v>
      </c>
      <c r="C304" t="s">
        <v>3129</v>
      </c>
      <c r="D304" t="s">
        <v>516</v>
      </c>
      <c r="E304">
        <v>24707.48133056</v>
      </c>
      <c r="F304">
        <v>2739.8</v>
      </c>
      <c r="G304">
        <v>-22.031621021443399</v>
      </c>
      <c r="H304">
        <v>6.6958735337757602</v>
      </c>
      <c r="I304">
        <v>2.32241283221019</v>
      </c>
      <c r="J304">
        <v>-2.53143341936509</v>
      </c>
      <c r="K304">
        <v>2759.9202581868499</v>
      </c>
      <c r="L304">
        <v>2600.13289899554</v>
      </c>
      <c r="M304">
        <v>32.825332052440203</v>
      </c>
      <c r="N304">
        <v>0.57109759613147804</v>
      </c>
      <c r="O304">
        <v>42.200160595663903</v>
      </c>
      <c r="P304">
        <v>35.298765432098698</v>
      </c>
      <c r="Q304">
        <v>8.9762212443370001E-2</v>
      </c>
    </row>
    <row r="305" spans="1:17" x14ac:dyDescent="0.3">
      <c r="A305" t="s">
        <v>712</v>
      </c>
      <c r="B305" t="s">
        <v>713</v>
      </c>
      <c r="C305" t="s">
        <v>3139</v>
      </c>
      <c r="D305" t="s">
        <v>714</v>
      </c>
      <c r="E305">
        <v>24658.349183800001</v>
      </c>
      <c r="F305">
        <v>1084.25</v>
      </c>
      <c r="G305">
        <v>127.393152667328</v>
      </c>
      <c r="H305">
        <v>2.6084403249463599</v>
      </c>
      <c r="I305">
        <v>21.903895383756101</v>
      </c>
      <c r="J305">
        <v>7.3325587657030002</v>
      </c>
      <c r="K305">
        <v>1109.39415461823</v>
      </c>
      <c r="L305">
        <v>955.33448859834505</v>
      </c>
      <c r="M305">
        <v>48.295222327337001</v>
      </c>
      <c r="N305">
        <v>0.47483876560719701</v>
      </c>
      <c r="O305">
        <v>33.728383675351601</v>
      </c>
      <c r="P305">
        <v>194.633152173913</v>
      </c>
    </row>
    <row r="306" spans="1:17" x14ac:dyDescent="0.3">
      <c r="A306" t="s">
        <v>715</v>
      </c>
      <c r="B306" t="s">
        <v>716</v>
      </c>
      <c r="C306" t="s">
        <v>3138</v>
      </c>
      <c r="D306" t="s">
        <v>717</v>
      </c>
      <c r="E306">
        <v>24588.173403375</v>
      </c>
      <c r="F306">
        <v>356.75</v>
      </c>
      <c r="G306">
        <v>103.115477612771</v>
      </c>
      <c r="H306">
        <v>17.096686626655899</v>
      </c>
      <c r="I306">
        <v>85.543769157249898</v>
      </c>
      <c r="J306">
        <v>1.99366955633191</v>
      </c>
      <c r="K306">
        <v>329.80841643736102</v>
      </c>
      <c r="L306">
        <v>262.62804173380903</v>
      </c>
      <c r="M306">
        <v>50.958983331716098</v>
      </c>
      <c r="N306">
        <v>1.2083331481875399</v>
      </c>
      <c r="O306">
        <v>9.5585143658023899</v>
      </c>
      <c r="P306">
        <v>126.86804451510299</v>
      </c>
      <c r="Q306">
        <v>8.6558408097533998E-2</v>
      </c>
    </row>
    <row r="307" spans="1:17" hidden="1" x14ac:dyDescent="0.3">
      <c r="A307" t="s">
        <v>718</v>
      </c>
      <c r="B307" t="s">
        <v>719</v>
      </c>
      <c r="C307" t="s">
        <v>3144</v>
      </c>
      <c r="D307" t="s">
        <v>114</v>
      </c>
      <c r="E307">
        <v>24440.710325640001</v>
      </c>
      <c r="F307">
        <v>402.15</v>
      </c>
      <c r="G307">
        <v>-8.7236517891627798</v>
      </c>
      <c r="H307">
        <v>5.6457393172246698E-2</v>
      </c>
      <c r="I307">
        <v>-10.0723078158922</v>
      </c>
      <c r="J307">
        <v>12.8379325934043</v>
      </c>
      <c r="K307">
        <v>371.29432624438999</v>
      </c>
      <c r="L307">
        <v>390.642716594371</v>
      </c>
      <c r="M307">
        <v>68.961327441260494</v>
      </c>
      <c r="N307">
        <v>3.4391913696334302</v>
      </c>
      <c r="O307">
        <v>43.565833644162602</v>
      </c>
      <c r="P307">
        <v>32.810435931307701</v>
      </c>
      <c r="Q307">
        <v>4.7119500329847998E-2</v>
      </c>
    </row>
    <row r="308" spans="1:17" hidden="1" x14ac:dyDescent="0.3">
      <c r="A308" t="s">
        <v>720</v>
      </c>
      <c r="B308" t="s">
        <v>721</v>
      </c>
      <c r="C308" t="s">
        <v>3144</v>
      </c>
      <c r="D308" t="s">
        <v>123</v>
      </c>
      <c r="E308">
        <v>24402.072759400002</v>
      </c>
      <c r="F308">
        <v>1095.5</v>
      </c>
      <c r="G308">
        <v>-24.4277990244154</v>
      </c>
      <c r="H308">
        <v>3.1999383793020302</v>
      </c>
      <c r="I308">
        <v>-0.177319392476874</v>
      </c>
      <c r="J308">
        <v>4.9015272385813997</v>
      </c>
      <c r="K308">
        <v>1148.31710905213</v>
      </c>
      <c r="L308">
        <v>1135.49437865185</v>
      </c>
      <c r="M308">
        <v>43.089939195445901</v>
      </c>
      <c r="N308">
        <v>2.2350889901491202</v>
      </c>
      <c r="O308">
        <v>27.7955271565495</v>
      </c>
      <c r="P308">
        <v>14.120527110787</v>
      </c>
      <c r="Q308">
        <v>-5.4992069817904998E-2</v>
      </c>
    </row>
    <row r="309" spans="1:17" x14ac:dyDescent="0.3">
      <c r="A309" t="s">
        <v>722</v>
      </c>
      <c r="B309" t="s">
        <v>723</v>
      </c>
      <c r="C309" t="s">
        <v>3134</v>
      </c>
      <c r="D309" t="s">
        <v>57</v>
      </c>
      <c r="E309">
        <v>24379.891348559999</v>
      </c>
      <c r="F309">
        <v>183.92</v>
      </c>
      <c r="G309">
        <v>83.063506329287307</v>
      </c>
      <c r="H309">
        <v>3.3980316752013202</v>
      </c>
      <c r="I309">
        <v>22.988230471702799</v>
      </c>
      <c r="J309">
        <v>3.0307761318245401</v>
      </c>
      <c r="K309">
        <v>186.81250502421</v>
      </c>
      <c r="L309">
        <v>162.294376144811</v>
      </c>
      <c r="M309">
        <v>46.386512784733497</v>
      </c>
      <c r="N309">
        <v>0.39697222073121902</v>
      </c>
      <c r="O309">
        <v>15.5339277946933</v>
      </c>
      <c r="P309">
        <v>106.535654126895</v>
      </c>
      <c r="Q309">
        <v>9.3009198742046995E-2</v>
      </c>
    </row>
    <row r="310" spans="1:17" x14ac:dyDescent="0.3">
      <c r="A310" t="s">
        <v>724</v>
      </c>
      <c r="B310" t="s">
        <v>725</v>
      </c>
      <c r="C310" t="s">
        <v>3133</v>
      </c>
      <c r="D310" t="s">
        <v>51</v>
      </c>
      <c r="E310">
        <v>24179.048793959999</v>
      </c>
      <c r="F310">
        <v>5285.3</v>
      </c>
      <c r="G310">
        <v>13.0349618106139</v>
      </c>
      <c r="H310">
        <v>-5.9345588194947299</v>
      </c>
      <c r="I310">
        <v>12.934438902754801</v>
      </c>
      <c r="J310">
        <v>1.63978331023736</v>
      </c>
      <c r="K310">
        <v>5479.4150530417201</v>
      </c>
      <c r="L310">
        <v>5072.43390094606</v>
      </c>
      <c r="M310">
        <v>47.853767190979099</v>
      </c>
      <c r="N310">
        <v>0.40152402914813901</v>
      </c>
      <c r="O310">
        <v>22.058350519365</v>
      </c>
      <c r="P310">
        <v>35.656168989502298</v>
      </c>
      <c r="Q310">
        <v>-4.4361379678675997E-2</v>
      </c>
    </row>
    <row r="311" spans="1:17" x14ac:dyDescent="0.3">
      <c r="A311" t="s">
        <v>726</v>
      </c>
      <c r="B311" t="s">
        <v>727</v>
      </c>
      <c r="C311" t="s">
        <v>3129</v>
      </c>
      <c r="D311" t="s">
        <v>390</v>
      </c>
      <c r="E311">
        <v>23526.964176400001</v>
      </c>
      <c r="F311">
        <v>6575.6</v>
      </c>
      <c r="G311">
        <v>119.978880982665</v>
      </c>
      <c r="H311">
        <v>5.5911972401118302</v>
      </c>
      <c r="I311">
        <v>19.603209991686999</v>
      </c>
      <c r="J311">
        <v>-1.1649138435941699</v>
      </c>
      <c r="K311">
        <v>6683.5179634310098</v>
      </c>
      <c r="L311">
        <v>5424.2385554754201</v>
      </c>
      <c r="M311">
        <v>35.952790189281103</v>
      </c>
      <c r="N311">
        <v>0.720784450193104</v>
      </c>
      <c r="O311">
        <v>13.9021534156578</v>
      </c>
      <c r="P311">
        <v>145.81682242990601</v>
      </c>
    </row>
    <row r="312" spans="1:17" x14ac:dyDescent="0.3">
      <c r="A312" t="s">
        <v>728</v>
      </c>
      <c r="B312" t="s">
        <v>729</v>
      </c>
      <c r="C312" t="s">
        <v>3139</v>
      </c>
      <c r="D312" t="s">
        <v>262</v>
      </c>
      <c r="E312">
        <v>23474.8544</v>
      </c>
      <c r="F312">
        <v>2120.1999999999998</v>
      </c>
      <c r="G312">
        <v>-20.396069536130799</v>
      </c>
      <c r="H312">
        <v>-8.1508227646405995</v>
      </c>
      <c r="I312">
        <v>-13.266459155754101</v>
      </c>
      <c r="J312">
        <v>-2.4383467613974301</v>
      </c>
      <c r="K312">
        <v>2320.6048456951498</v>
      </c>
      <c r="L312">
        <v>2347.6258909428402</v>
      </c>
      <c r="M312">
        <v>33.522123667971002</v>
      </c>
      <c r="N312">
        <v>1.61303624005341</v>
      </c>
      <c r="O312">
        <v>39.609470804640999</v>
      </c>
      <c r="P312">
        <v>13.0652730375426</v>
      </c>
      <c r="Q312">
        <v>-2.3890487749159998E-3</v>
      </c>
    </row>
    <row r="313" spans="1:17" x14ac:dyDescent="0.3">
      <c r="A313" t="s">
        <v>730</v>
      </c>
      <c r="B313" t="s">
        <v>731</v>
      </c>
      <c r="C313" t="s">
        <v>3135</v>
      </c>
      <c r="D313" t="s">
        <v>537</v>
      </c>
      <c r="E313">
        <v>23237.81534026</v>
      </c>
      <c r="F313">
        <v>1269.6500000000001</v>
      </c>
      <c r="G313">
        <v>76.467636210990605</v>
      </c>
      <c r="H313">
        <v>-4.5760024279458804</v>
      </c>
      <c r="I313">
        <v>10.8649989476411</v>
      </c>
      <c r="J313">
        <v>-4.2724637912990202</v>
      </c>
      <c r="K313">
        <v>1368.7862926786099</v>
      </c>
      <c r="L313">
        <v>1245.7843100551499</v>
      </c>
      <c r="M313">
        <v>32.814746247178903</v>
      </c>
      <c r="N313">
        <v>0.97454203065980805</v>
      </c>
      <c r="O313">
        <v>39.877131492931099</v>
      </c>
      <c r="P313">
        <v>100.893987341772</v>
      </c>
      <c r="Q313">
        <v>8.0146654249138999E-2</v>
      </c>
    </row>
    <row r="314" spans="1:17" x14ac:dyDescent="0.3">
      <c r="A314" t="s">
        <v>732</v>
      </c>
      <c r="B314" t="s">
        <v>733</v>
      </c>
      <c r="C314" t="s">
        <v>3129</v>
      </c>
      <c r="D314" t="s">
        <v>390</v>
      </c>
      <c r="E314">
        <v>23072.80010601</v>
      </c>
      <c r="F314">
        <v>4681.7</v>
      </c>
      <c r="G314">
        <v>66.022585251112702</v>
      </c>
      <c r="H314">
        <v>8.5270091044264191</v>
      </c>
      <c r="I314">
        <v>41.4554900144527</v>
      </c>
      <c r="J314">
        <v>5.0688196747378198</v>
      </c>
      <c r="K314">
        <v>4467.6090884325104</v>
      </c>
      <c r="L314">
        <v>3842.1717669541099</v>
      </c>
      <c r="M314">
        <v>63.460546602796498</v>
      </c>
      <c r="N314">
        <v>0.92730597628150002</v>
      </c>
      <c r="O314">
        <v>6.15481555845101</v>
      </c>
      <c r="P314">
        <v>90.069626291537205</v>
      </c>
      <c r="Q314">
        <v>4.0244251055356998E-2</v>
      </c>
    </row>
    <row r="315" spans="1:17" hidden="1" x14ac:dyDescent="0.3">
      <c r="A315" t="s">
        <v>734</v>
      </c>
      <c r="B315" t="s">
        <v>735</v>
      </c>
      <c r="C315" t="s">
        <v>3144</v>
      </c>
      <c r="D315" t="s">
        <v>736</v>
      </c>
      <c r="E315">
        <v>23025.673136879999</v>
      </c>
      <c r="F315">
        <v>90.09</v>
      </c>
      <c r="G315">
        <v>39.161590504520099</v>
      </c>
      <c r="H315">
        <v>-1.2193645807834099</v>
      </c>
      <c r="I315">
        <v>-1.6992721673761899</v>
      </c>
      <c r="J315">
        <v>3.12050960277347</v>
      </c>
      <c r="K315">
        <v>95.522548637064602</v>
      </c>
      <c r="L315">
        <v>88.901203942454899</v>
      </c>
      <c r="M315">
        <v>50.681017208567297</v>
      </c>
      <c r="N315">
        <v>0.51056621982332095</v>
      </c>
      <c r="O315">
        <v>18.326118326118301</v>
      </c>
      <c r="P315">
        <v>62.970332850940601</v>
      </c>
      <c r="Q315">
        <v>2.0612820630179999E-2</v>
      </c>
    </row>
    <row r="316" spans="1:17" x14ac:dyDescent="0.3">
      <c r="A316" t="s">
        <v>737</v>
      </c>
      <c r="B316" t="s">
        <v>738</v>
      </c>
      <c r="C316" t="s">
        <v>3129</v>
      </c>
      <c r="D316" t="s">
        <v>390</v>
      </c>
      <c r="E316">
        <v>22974.380403809999</v>
      </c>
      <c r="F316">
        <v>1023.15</v>
      </c>
      <c r="G316">
        <v>-14.963628687090599</v>
      </c>
      <c r="H316">
        <v>0.32568818260841598</v>
      </c>
      <c r="I316">
        <v>15.4587574330584</v>
      </c>
      <c r="J316">
        <v>0.50184719443611503</v>
      </c>
      <c r="K316">
        <v>1049.3005911586099</v>
      </c>
      <c r="L316">
        <v>982.65843521616705</v>
      </c>
      <c r="M316">
        <v>34.153537533922503</v>
      </c>
      <c r="N316">
        <v>0.42752304874233399</v>
      </c>
      <c r="O316">
        <v>11.7920148560817</v>
      </c>
      <c r="P316">
        <v>38.901710562041799</v>
      </c>
      <c r="Q316">
        <v>-6.4118851624975007E-2</v>
      </c>
    </row>
    <row r="317" spans="1:17" x14ac:dyDescent="0.3">
      <c r="A317" t="s">
        <v>739</v>
      </c>
      <c r="B317" t="s">
        <v>740</v>
      </c>
      <c r="C317" t="s">
        <v>3129</v>
      </c>
      <c r="D317" t="s">
        <v>208</v>
      </c>
      <c r="E317">
        <v>22958.844606899998</v>
      </c>
      <c r="F317">
        <v>796.2</v>
      </c>
      <c r="G317">
        <v>50.918636345483797</v>
      </c>
      <c r="H317">
        <v>19.0775664753744</v>
      </c>
      <c r="I317">
        <v>41.428510731410903</v>
      </c>
      <c r="J317">
        <v>2.3993614374565699</v>
      </c>
      <c r="K317">
        <v>751.216740912658</v>
      </c>
      <c r="L317">
        <v>643.02198525095901</v>
      </c>
      <c r="M317">
        <v>54.082389710190199</v>
      </c>
      <c r="N317">
        <v>0.78062761537963998</v>
      </c>
      <c r="O317">
        <v>5.2499372017080903</v>
      </c>
      <c r="P317">
        <v>80.135746606334806</v>
      </c>
      <c r="Q317">
        <v>1.8841269065967E-2</v>
      </c>
    </row>
    <row r="318" spans="1:17" x14ac:dyDescent="0.3">
      <c r="A318" t="s">
        <v>741</v>
      </c>
      <c r="B318" t="s">
        <v>742</v>
      </c>
      <c r="C318" t="s">
        <v>3130</v>
      </c>
      <c r="D318" t="s">
        <v>637</v>
      </c>
      <c r="E318">
        <v>22802.64494346</v>
      </c>
      <c r="F318">
        <v>1299.1500000000001</v>
      </c>
      <c r="G318">
        <v>30.432361185579399</v>
      </c>
      <c r="H318">
        <v>17.200927553101099</v>
      </c>
      <c r="I318">
        <v>-1.3393839116158501E-2</v>
      </c>
      <c r="J318">
        <v>4.3934998813203698</v>
      </c>
      <c r="K318">
        <v>1271.4998701698801</v>
      </c>
      <c r="L318">
        <v>1144.7144647871901</v>
      </c>
      <c r="M318">
        <v>46.7947196508145</v>
      </c>
      <c r="N318">
        <v>2.1171155102445098</v>
      </c>
      <c r="O318">
        <v>15.075241504060299</v>
      </c>
      <c r="P318">
        <v>99.485604606525897</v>
      </c>
      <c r="Q318">
        <v>0.109781271297221</v>
      </c>
    </row>
    <row r="319" spans="1:17" x14ac:dyDescent="0.3">
      <c r="A319" t="s">
        <v>743</v>
      </c>
      <c r="B319" t="s">
        <v>744</v>
      </c>
      <c r="C319" t="s">
        <v>3140</v>
      </c>
      <c r="D319" t="s">
        <v>289</v>
      </c>
      <c r="E319">
        <v>22767.149893500002</v>
      </c>
      <c r="F319">
        <v>1794.5</v>
      </c>
      <c r="G319">
        <v>-9.0369717923704496</v>
      </c>
      <c r="H319">
        <v>-14.025922184117601</v>
      </c>
      <c r="I319">
        <v>17.7775216723774</v>
      </c>
      <c r="J319">
        <v>-2.0674749247605901</v>
      </c>
      <c r="K319">
        <v>2130.2559467856499</v>
      </c>
      <c r="L319">
        <v>1879.95476809446</v>
      </c>
      <c r="M319">
        <v>16.983428274322598</v>
      </c>
      <c r="N319">
        <v>0.72305951921089795</v>
      </c>
      <c r="O319">
        <v>36.511563109501203</v>
      </c>
      <c r="P319">
        <v>51.294157322316799</v>
      </c>
      <c r="Q319">
        <v>-7.8256800171358998E-2</v>
      </c>
    </row>
    <row r="320" spans="1:17" x14ac:dyDescent="0.3">
      <c r="A320" t="s">
        <v>745</v>
      </c>
      <c r="B320" t="s">
        <v>746</v>
      </c>
      <c r="C320" t="s">
        <v>3141</v>
      </c>
      <c r="D320" t="s">
        <v>238</v>
      </c>
      <c r="E320">
        <v>22685.085702050001</v>
      </c>
      <c r="F320">
        <v>362.75</v>
      </c>
      <c r="G320">
        <v>32.305931869891701</v>
      </c>
      <c r="H320">
        <v>-9.2218477750623205</v>
      </c>
      <c r="I320">
        <v>-31.800234880066</v>
      </c>
      <c r="J320">
        <v>3.1704870226139099</v>
      </c>
      <c r="K320">
        <v>381.16713933517502</v>
      </c>
      <c r="L320">
        <v>379.16934077705798</v>
      </c>
      <c r="M320">
        <v>45.052010919050801</v>
      </c>
      <c r="N320">
        <v>0.91142326890967995</v>
      </c>
      <c r="O320">
        <v>38.442453480358303</v>
      </c>
      <c r="P320">
        <v>63.070352888289499</v>
      </c>
      <c r="Q320">
        <v>0.109003137399931</v>
      </c>
    </row>
    <row r="321" spans="1:17" x14ac:dyDescent="0.3">
      <c r="A321" t="s">
        <v>747</v>
      </c>
      <c r="B321" t="s">
        <v>748</v>
      </c>
      <c r="C321" t="s">
        <v>3139</v>
      </c>
      <c r="D321" t="s">
        <v>114</v>
      </c>
      <c r="E321">
        <v>22525.294505505</v>
      </c>
      <c r="F321">
        <v>810.15</v>
      </c>
      <c r="G321">
        <v>49.742204410682199</v>
      </c>
      <c r="H321">
        <v>-8.2320239724660098</v>
      </c>
      <c r="I321">
        <v>31.379565708807601</v>
      </c>
      <c r="J321">
        <v>-2.8651897015098999</v>
      </c>
      <c r="K321">
        <v>844.02528666866499</v>
      </c>
      <c r="L321">
        <v>722.93541529649099</v>
      </c>
      <c r="M321">
        <v>36.884310273357798</v>
      </c>
      <c r="N321">
        <v>0.35990676865004301</v>
      </c>
      <c r="O321">
        <v>18.113929519224801</v>
      </c>
      <c r="P321">
        <v>83.457880434782595</v>
      </c>
      <c r="Q321">
        <v>0.106243159770035</v>
      </c>
    </row>
    <row r="322" spans="1:17" x14ac:dyDescent="0.3">
      <c r="A322" t="s">
        <v>749</v>
      </c>
      <c r="B322" t="s">
        <v>750</v>
      </c>
      <c r="C322" t="s">
        <v>3133</v>
      </c>
      <c r="D322" t="s">
        <v>248</v>
      </c>
      <c r="E322">
        <v>22189.704640425</v>
      </c>
      <c r="F322">
        <v>554.54999999999995</v>
      </c>
      <c r="G322">
        <v>26.708172782370401</v>
      </c>
      <c r="H322">
        <v>6.3685427420591498</v>
      </c>
      <c r="I322">
        <v>32.441443373357899</v>
      </c>
      <c r="J322">
        <v>3.1615445172261198</v>
      </c>
      <c r="K322">
        <v>532.31591275585401</v>
      </c>
      <c r="L322">
        <v>463.84575446583102</v>
      </c>
      <c r="M322">
        <v>53.714372794472503</v>
      </c>
      <c r="N322">
        <v>1.08016934280234</v>
      </c>
      <c r="O322">
        <v>8.8179605085204393</v>
      </c>
      <c r="P322">
        <v>58.4428571428571</v>
      </c>
      <c r="Q322">
        <v>0.101388079582946</v>
      </c>
    </row>
    <row r="323" spans="1:17" x14ac:dyDescent="0.3">
      <c r="A323" t="s">
        <v>751</v>
      </c>
      <c r="B323" t="s">
        <v>752</v>
      </c>
      <c r="C323" t="s">
        <v>3128</v>
      </c>
      <c r="D323" t="s">
        <v>753</v>
      </c>
      <c r="E323">
        <v>22003.074510900002</v>
      </c>
      <c r="F323">
        <v>1567.65</v>
      </c>
      <c r="G323">
        <v>29.313286826189699</v>
      </c>
      <c r="H323">
        <v>1.3653482692105701</v>
      </c>
      <c r="I323">
        <v>36.964220023492203</v>
      </c>
      <c r="J323">
        <v>3.7626780614980202</v>
      </c>
      <c r="K323">
        <v>1547.8243177148499</v>
      </c>
      <c r="L323">
        <v>1383.5832723169999</v>
      </c>
      <c r="M323">
        <v>50.274997402332701</v>
      </c>
      <c r="N323">
        <v>0.84430901350585097</v>
      </c>
      <c r="O323">
        <v>9.3994195132841991</v>
      </c>
      <c r="P323">
        <v>57.047685834502097</v>
      </c>
      <c r="Q323">
        <v>2.4297175854367001E-2</v>
      </c>
    </row>
    <row r="324" spans="1:17" x14ac:dyDescent="0.3">
      <c r="A324" t="s">
        <v>754</v>
      </c>
      <c r="B324" t="s">
        <v>755</v>
      </c>
      <c r="C324" t="s">
        <v>3143</v>
      </c>
      <c r="D324" t="s">
        <v>160</v>
      </c>
      <c r="E324">
        <v>21855.350780375</v>
      </c>
      <c r="F324">
        <v>7423.25</v>
      </c>
      <c r="G324">
        <v>-10.800983033320399</v>
      </c>
      <c r="H324">
        <v>-1.36077072896495</v>
      </c>
      <c r="I324">
        <v>16.815904001184499</v>
      </c>
      <c r="J324">
        <v>-2.61146694086225</v>
      </c>
      <c r="K324">
        <v>7699.3119998359198</v>
      </c>
      <c r="L324">
        <v>7173.0962224881396</v>
      </c>
      <c r="M324">
        <v>32.810270778768498</v>
      </c>
      <c r="N324">
        <v>0.87980735517450603</v>
      </c>
      <c r="O324">
        <v>10.194321894049001</v>
      </c>
      <c r="P324">
        <v>43.448602374948003</v>
      </c>
      <c r="Q324">
        <v>-7.4020564546898995E-2</v>
      </c>
    </row>
    <row r="325" spans="1:17" x14ac:dyDescent="0.3">
      <c r="A325" t="s">
        <v>756</v>
      </c>
      <c r="B325" t="s">
        <v>757</v>
      </c>
      <c r="C325" t="s">
        <v>3133</v>
      </c>
      <c r="D325" t="s">
        <v>248</v>
      </c>
      <c r="E325">
        <v>21828.278400300002</v>
      </c>
      <c r="F325">
        <v>438.3</v>
      </c>
      <c r="G325">
        <v>6.5170172702354803</v>
      </c>
      <c r="H325">
        <v>8.7341529339336095</v>
      </c>
      <c r="I325">
        <v>20.056106063598602</v>
      </c>
      <c r="J325">
        <v>2.9727417177793098</v>
      </c>
      <c r="K325">
        <v>421.29845719916</v>
      </c>
      <c r="L325">
        <v>393.13610390312499</v>
      </c>
      <c r="M325">
        <v>53.521172817205397</v>
      </c>
      <c r="N325">
        <v>0.65929141521397305</v>
      </c>
      <c r="O325">
        <v>27.310061601642701</v>
      </c>
      <c r="P325">
        <v>40.8871745419479</v>
      </c>
      <c r="Q325">
        <v>0.12492695530985599</v>
      </c>
    </row>
    <row r="326" spans="1:17" x14ac:dyDescent="0.3">
      <c r="A326" t="s">
        <v>758</v>
      </c>
      <c r="B326" t="s">
        <v>759</v>
      </c>
      <c r="C326" t="s">
        <v>3140</v>
      </c>
      <c r="D326" t="s">
        <v>111</v>
      </c>
      <c r="E326">
        <v>21600.608106240001</v>
      </c>
      <c r="F326">
        <v>267.2</v>
      </c>
      <c r="G326">
        <v>-35.720355181040702</v>
      </c>
      <c r="H326">
        <v>-3.2343581093534302</v>
      </c>
      <c r="I326">
        <v>-9.4180129872774998</v>
      </c>
      <c r="J326">
        <v>-4.4818879996241101</v>
      </c>
      <c r="K326">
        <v>287.54059240405599</v>
      </c>
      <c r="L326">
        <v>292.08623976208702</v>
      </c>
      <c r="M326">
        <v>23.696874339149499</v>
      </c>
      <c r="N326">
        <v>0.49645745911258898</v>
      </c>
      <c r="O326">
        <v>33.720059880239504</v>
      </c>
      <c r="P326">
        <v>6.0948977566011404</v>
      </c>
      <c r="Q326">
        <v>-0.109955274288438</v>
      </c>
    </row>
    <row r="327" spans="1:17" x14ac:dyDescent="0.3">
      <c r="A327" t="s">
        <v>760</v>
      </c>
      <c r="B327" t="s">
        <v>761</v>
      </c>
      <c r="C327" t="s">
        <v>3137</v>
      </c>
      <c r="D327" t="s">
        <v>75</v>
      </c>
      <c r="E327">
        <v>21502.60658</v>
      </c>
      <c r="F327">
        <v>910</v>
      </c>
      <c r="G327">
        <v>-30.176393724512</v>
      </c>
      <c r="H327">
        <v>5.3624129083429803</v>
      </c>
      <c r="I327">
        <v>11.0704877111353</v>
      </c>
      <c r="J327">
        <v>0.60974518333795402</v>
      </c>
      <c r="K327">
        <v>857.29491185682195</v>
      </c>
      <c r="L327">
        <v>848.42945285549695</v>
      </c>
      <c r="M327">
        <v>72.765070126523497</v>
      </c>
      <c r="N327">
        <v>1.46743501432045</v>
      </c>
      <c r="O327">
        <v>16.285714285714199</v>
      </c>
      <c r="P327">
        <v>30</v>
      </c>
      <c r="Q327">
        <v>-5.938170585574E-2</v>
      </c>
    </row>
    <row r="328" spans="1:17" x14ac:dyDescent="0.3">
      <c r="A328" t="s">
        <v>762</v>
      </c>
      <c r="B328" t="s">
        <v>763</v>
      </c>
      <c r="C328" t="s">
        <v>3131</v>
      </c>
      <c r="D328" t="s">
        <v>123</v>
      </c>
      <c r="E328">
        <v>21281.233389100002</v>
      </c>
      <c r="F328">
        <v>849.95</v>
      </c>
      <c r="G328">
        <v>40.5379075662742</v>
      </c>
      <c r="H328">
        <v>3.4474958190731302</v>
      </c>
      <c r="I328">
        <v>54.209376742126601</v>
      </c>
      <c r="J328">
        <v>0.78409948190452095</v>
      </c>
      <c r="K328">
        <v>860.82932050644695</v>
      </c>
      <c r="L328">
        <v>725.360528454318</v>
      </c>
      <c r="M328">
        <v>39.864608442555401</v>
      </c>
      <c r="N328">
        <v>0.36500076999827802</v>
      </c>
      <c r="O328">
        <v>18.589328784046099</v>
      </c>
      <c r="P328">
        <v>78.523419449695396</v>
      </c>
      <c r="Q328">
        <v>0.162483815510711</v>
      </c>
    </row>
    <row r="329" spans="1:17" x14ac:dyDescent="0.3">
      <c r="A329" t="s">
        <v>764</v>
      </c>
      <c r="B329" t="s">
        <v>765</v>
      </c>
      <c r="C329" t="s">
        <v>3127</v>
      </c>
      <c r="D329" t="s">
        <v>196</v>
      </c>
      <c r="E329">
        <v>20997.126357839999</v>
      </c>
      <c r="F329">
        <v>372.15</v>
      </c>
      <c r="G329">
        <v>11.982734572834699</v>
      </c>
      <c r="H329">
        <v>-2.4785495383596401</v>
      </c>
      <c r="I329">
        <v>19.8393373649543</v>
      </c>
      <c r="J329">
        <v>0.53282253608174701</v>
      </c>
      <c r="K329">
        <v>390.59322213395501</v>
      </c>
      <c r="L329">
        <v>354.45770470747198</v>
      </c>
      <c r="M329">
        <v>26.517376572574499</v>
      </c>
      <c r="N329">
        <v>0.13240663149083801</v>
      </c>
      <c r="O329">
        <v>26.212548703479701</v>
      </c>
      <c r="P329">
        <v>43.107094789463503</v>
      </c>
      <c r="Q329">
        <v>7.4098499995560001E-3</v>
      </c>
    </row>
    <row r="330" spans="1:17" x14ac:dyDescent="0.3">
      <c r="A330" t="s">
        <v>766</v>
      </c>
      <c r="B330" t="s">
        <v>767</v>
      </c>
      <c r="C330" t="s">
        <v>3141</v>
      </c>
      <c r="D330" t="s">
        <v>502</v>
      </c>
      <c r="E330">
        <v>20779.144627427999</v>
      </c>
      <c r="F330">
        <v>172.26</v>
      </c>
      <c r="G330">
        <v>-29.129889345023798</v>
      </c>
      <c r="H330">
        <v>-0.624337876652998</v>
      </c>
      <c r="I330">
        <v>2.59566982200367</v>
      </c>
      <c r="J330">
        <v>5.0624519628425704</v>
      </c>
      <c r="K330">
        <v>176.705925480357</v>
      </c>
      <c r="L330">
        <v>175.23627744228699</v>
      </c>
      <c r="M330">
        <v>51.462117710573999</v>
      </c>
      <c r="N330">
        <v>0.46588494213218801</v>
      </c>
      <c r="O330">
        <v>29.3045396493672</v>
      </c>
      <c r="P330">
        <v>21.0966608084358</v>
      </c>
      <c r="Q330">
        <v>1.77610558487E-4</v>
      </c>
    </row>
    <row r="331" spans="1:17" x14ac:dyDescent="0.3">
      <c r="A331" t="s">
        <v>768</v>
      </c>
      <c r="B331" t="s">
        <v>769</v>
      </c>
      <c r="C331" t="s">
        <v>3140</v>
      </c>
      <c r="D331" t="s">
        <v>289</v>
      </c>
      <c r="E331">
        <v>20722.945901710002</v>
      </c>
      <c r="F331">
        <v>6135.35</v>
      </c>
      <c r="G331">
        <v>71.828468144871593</v>
      </c>
      <c r="H331">
        <v>24.116467038084799</v>
      </c>
      <c r="I331">
        <v>53.258552751137401</v>
      </c>
      <c r="J331">
        <v>1.7523578972353699</v>
      </c>
      <c r="K331">
        <v>5431.1712335852599</v>
      </c>
      <c r="L331">
        <v>4407.9548453940197</v>
      </c>
      <c r="M331">
        <v>55.342700230202801</v>
      </c>
      <c r="N331">
        <v>0.71335368829872903</v>
      </c>
      <c r="O331">
        <v>16.684459729273701</v>
      </c>
      <c r="P331">
        <v>105.024227234753</v>
      </c>
      <c r="Q331">
        <v>6.0191451506106997E-2</v>
      </c>
    </row>
    <row r="332" spans="1:17" x14ac:dyDescent="0.3">
      <c r="A332" t="s">
        <v>770</v>
      </c>
      <c r="B332" t="s">
        <v>771</v>
      </c>
      <c r="C332" t="s">
        <v>3139</v>
      </c>
      <c r="D332" t="s">
        <v>173</v>
      </c>
      <c r="E332">
        <v>20596.834577835001</v>
      </c>
      <c r="F332">
        <v>647.95000000000005</v>
      </c>
      <c r="G332">
        <v>37.274634493369902</v>
      </c>
      <c r="H332">
        <v>-17.340302714173902</v>
      </c>
      <c r="I332">
        <v>8.3532359229974293</v>
      </c>
      <c r="J332">
        <v>-6.1303357057641303</v>
      </c>
      <c r="K332">
        <v>702.28350257671298</v>
      </c>
      <c r="L332">
        <v>616.95284452627197</v>
      </c>
      <c r="M332">
        <v>39.6879982622117</v>
      </c>
      <c r="N332">
        <v>1.2940833328425301</v>
      </c>
      <c r="O332">
        <v>30.249247627131702</v>
      </c>
      <c r="P332">
        <v>84.943627800770599</v>
      </c>
      <c r="Q332">
        <v>0.13754940914189401</v>
      </c>
    </row>
    <row r="333" spans="1:17" x14ac:dyDescent="0.3">
      <c r="A333" t="s">
        <v>772</v>
      </c>
      <c r="B333" t="s">
        <v>773</v>
      </c>
      <c r="C333" t="s">
        <v>3133</v>
      </c>
      <c r="D333" t="s">
        <v>51</v>
      </c>
      <c r="E333">
        <v>20329.5410997</v>
      </c>
      <c r="F333">
        <v>1034.25</v>
      </c>
      <c r="G333">
        <v>17.813820766076901</v>
      </c>
      <c r="H333">
        <v>-7.5891888120845801</v>
      </c>
      <c r="I333">
        <v>0.202127305369701</v>
      </c>
      <c r="J333">
        <v>-6.2387886038321296</v>
      </c>
      <c r="K333">
        <v>1120.89535372208</v>
      </c>
      <c r="L333">
        <v>1029.67608870546</v>
      </c>
      <c r="M333">
        <v>28.3402710994141</v>
      </c>
      <c r="N333">
        <v>0.53139471131490301</v>
      </c>
      <c r="O333">
        <v>26.0720328740633</v>
      </c>
      <c r="P333">
        <v>45.617740232312499</v>
      </c>
      <c r="Q333">
        <v>1.9864198933406001E-2</v>
      </c>
    </row>
    <row r="334" spans="1:17" hidden="1" x14ac:dyDescent="0.3">
      <c r="A334" t="s">
        <v>774</v>
      </c>
      <c r="B334" t="s">
        <v>775</v>
      </c>
      <c r="C334" t="s">
        <v>3144</v>
      </c>
      <c r="D334" t="s">
        <v>144</v>
      </c>
      <c r="E334">
        <v>20173.740000000002</v>
      </c>
      <c r="F334">
        <v>143.91</v>
      </c>
      <c r="G334">
        <v>-11.2601561945441</v>
      </c>
      <c r="H334">
        <v>4.2528958970437403</v>
      </c>
      <c r="I334">
        <v>0.55189672085757902</v>
      </c>
      <c r="J334">
        <v>1.1539200426010201</v>
      </c>
      <c r="K334">
        <v>142.71954639958199</v>
      </c>
      <c r="L334">
        <v>136.924124535385</v>
      </c>
      <c r="M334">
        <v>53.328059728626101</v>
      </c>
      <c r="N334">
        <v>0.39894805082119</v>
      </c>
      <c r="O334">
        <v>7.6019734556319802</v>
      </c>
      <c r="P334">
        <v>19.675675675675599</v>
      </c>
    </row>
    <row r="335" spans="1:17" x14ac:dyDescent="0.3">
      <c r="A335" t="s">
        <v>776</v>
      </c>
      <c r="B335" t="s">
        <v>777</v>
      </c>
      <c r="C335" t="s">
        <v>3132</v>
      </c>
      <c r="D335" t="s">
        <v>218</v>
      </c>
      <c r="E335">
        <v>20170.12646308</v>
      </c>
      <c r="F335">
        <v>1241.6500000000001</v>
      </c>
      <c r="G335">
        <v>73.555782084674703</v>
      </c>
      <c r="H335">
        <v>-0.97722614442019395</v>
      </c>
      <c r="I335">
        <v>-0.88025879325619405</v>
      </c>
      <c r="J335">
        <v>0.69870047456311501</v>
      </c>
      <c r="K335">
        <v>1284.0550214357399</v>
      </c>
      <c r="L335">
        <v>1163.74647041762</v>
      </c>
      <c r="M335">
        <v>44.095329789964097</v>
      </c>
      <c r="N335">
        <v>0.82768710409697899</v>
      </c>
      <c r="O335">
        <v>16.699553014134398</v>
      </c>
      <c r="P335">
        <v>98.632218844984806</v>
      </c>
      <c r="Q335">
        <v>0.154082924112807</v>
      </c>
    </row>
    <row r="336" spans="1:17" hidden="1" x14ac:dyDescent="0.3">
      <c r="A336" t="s">
        <v>778</v>
      </c>
      <c r="B336" t="s">
        <v>779</v>
      </c>
      <c r="C336" t="s">
        <v>3144</v>
      </c>
      <c r="D336" t="s">
        <v>144</v>
      </c>
      <c r="E336">
        <v>20155.501969815999</v>
      </c>
      <c r="F336">
        <v>380.95</v>
      </c>
      <c r="G336">
        <v>-4.2242253762709696</v>
      </c>
      <c r="H336">
        <v>10.038939184484599</v>
      </c>
      <c r="I336">
        <v>1.31439246964441</v>
      </c>
      <c r="J336">
        <v>3.91186569975959</v>
      </c>
      <c r="K336">
        <v>364.49872807682698</v>
      </c>
      <c r="L336">
        <v>347.05940388769801</v>
      </c>
      <c r="M336">
        <v>42.778347382377802</v>
      </c>
      <c r="N336">
        <v>0.87416586062740897</v>
      </c>
      <c r="O336">
        <v>1.0605066281664299</v>
      </c>
      <c r="P336">
        <v>22.788074133763001</v>
      </c>
      <c r="Q336">
        <v>-0.10379904096142301</v>
      </c>
    </row>
    <row r="337" spans="1:17" x14ac:dyDescent="0.3">
      <c r="A337" t="s">
        <v>780</v>
      </c>
      <c r="B337" t="s">
        <v>781</v>
      </c>
      <c r="C337" t="s">
        <v>3128</v>
      </c>
      <c r="D337" t="s">
        <v>241</v>
      </c>
      <c r="E337">
        <v>20043.11549376</v>
      </c>
      <c r="F337">
        <v>1820.8</v>
      </c>
      <c r="G337">
        <v>-13.8960598478167</v>
      </c>
      <c r="H337">
        <v>4.3964925134565398</v>
      </c>
      <c r="I337">
        <v>-1.24651241162439</v>
      </c>
      <c r="J337">
        <v>2.39749819683523</v>
      </c>
      <c r="K337">
        <v>1872.0167501303999</v>
      </c>
      <c r="L337">
        <v>1861.76795716932</v>
      </c>
      <c r="M337">
        <v>41.413637590181096</v>
      </c>
      <c r="N337">
        <v>0.49002207432203898</v>
      </c>
      <c r="O337">
        <v>35.047781195078997</v>
      </c>
      <c r="P337">
        <v>10.2512867090523</v>
      </c>
      <c r="Q337">
        <v>4.7451389785008999E-2</v>
      </c>
    </row>
    <row r="338" spans="1:17" x14ac:dyDescent="0.3">
      <c r="A338" t="s">
        <v>782</v>
      </c>
      <c r="B338" t="s">
        <v>783</v>
      </c>
      <c r="C338" t="s">
        <v>3127</v>
      </c>
      <c r="D338" t="s">
        <v>284</v>
      </c>
      <c r="E338">
        <v>19767.61084424</v>
      </c>
      <c r="F338">
        <v>199.85</v>
      </c>
      <c r="G338">
        <v>23.1322756977209</v>
      </c>
      <c r="H338">
        <v>-6.2344201596394804</v>
      </c>
      <c r="I338">
        <v>-2.7720049009793701</v>
      </c>
      <c r="J338">
        <v>1.7252086459442399</v>
      </c>
      <c r="K338">
        <v>225.50851319415099</v>
      </c>
      <c r="L338">
        <v>216.29526261731999</v>
      </c>
      <c r="M338">
        <v>33.055644649776298</v>
      </c>
      <c r="N338">
        <v>0.51009576459503203</v>
      </c>
      <c r="O338">
        <v>42.306730047535602</v>
      </c>
      <c r="P338">
        <v>50.037537537537503</v>
      </c>
      <c r="Q338">
        <v>3.4127787277197001E-2</v>
      </c>
    </row>
    <row r="339" spans="1:17" x14ac:dyDescent="0.3">
      <c r="A339" t="s">
        <v>784</v>
      </c>
      <c r="B339" t="s">
        <v>785</v>
      </c>
      <c r="C339" t="s">
        <v>3133</v>
      </c>
      <c r="D339" t="s">
        <v>51</v>
      </c>
      <c r="E339">
        <v>19667.578342550001</v>
      </c>
      <c r="F339">
        <v>15329.5</v>
      </c>
      <c r="G339">
        <v>164.40400414047201</v>
      </c>
      <c r="H339">
        <v>-1.7886361817126399</v>
      </c>
      <c r="I339">
        <v>144.628795396681</v>
      </c>
      <c r="J339">
        <v>-6.0097034287080904</v>
      </c>
      <c r="K339">
        <v>13256.4269491716</v>
      </c>
      <c r="L339">
        <v>9708.6238387397007</v>
      </c>
      <c r="M339">
        <v>63.693602913491802</v>
      </c>
      <c r="N339">
        <v>1.5991347155746101</v>
      </c>
      <c r="O339">
        <v>8.0318992791676092</v>
      </c>
      <c r="P339">
        <v>211.19253763156999</v>
      </c>
      <c r="Q339">
        <v>0.19634312453328601</v>
      </c>
    </row>
    <row r="340" spans="1:17" hidden="1" x14ac:dyDescent="0.3">
      <c r="A340" t="s">
        <v>786</v>
      </c>
      <c r="B340" t="s">
        <v>787</v>
      </c>
      <c r="C340" t="s">
        <v>3144</v>
      </c>
      <c r="D340" t="s">
        <v>208</v>
      </c>
      <c r="E340">
        <v>19636.147705379899</v>
      </c>
      <c r="F340">
        <v>17693.400000000001</v>
      </c>
      <c r="G340">
        <v>250.48761239127299</v>
      </c>
      <c r="H340">
        <v>91.335669253645705</v>
      </c>
      <c r="I340">
        <v>181.15183978407001</v>
      </c>
      <c r="J340">
        <v>66.556180938773593</v>
      </c>
      <c r="K340">
        <v>9945.7927037221307</v>
      </c>
      <c r="L340">
        <v>7648.3611089199903</v>
      </c>
      <c r="M340">
        <v>94.165509480480395</v>
      </c>
      <c r="N340">
        <v>3.0615606778176199</v>
      </c>
      <c r="O340">
        <v>4.2761707755433997</v>
      </c>
      <c r="P340">
        <v>288.86593406593403</v>
      </c>
      <c r="Q340">
        <v>0.13625005887358799</v>
      </c>
    </row>
    <row r="341" spans="1:17" x14ac:dyDescent="0.3">
      <c r="A341" t="s">
        <v>788</v>
      </c>
      <c r="B341" t="s">
        <v>789</v>
      </c>
      <c r="C341" t="s">
        <v>3133</v>
      </c>
      <c r="D341" t="s">
        <v>51</v>
      </c>
      <c r="E341">
        <v>19482.152589900001</v>
      </c>
      <c r="F341">
        <v>1862.25</v>
      </c>
      <c r="G341">
        <v>17.6261800890248</v>
      </c>
      <c r="H341">
        <v>3.43723881063389</v>
      </c>
      <c r="I341">
        <v>15.2633996545804</v>
      </c>
      <c r="J341">
        <v>4.9348751052577899</v>
      </c>
      <c r="K341">
        <v>1872.2721114702599</v>
      </c>
      <c r="L341">
        <v>1652.0584991726701</v>
      </c>
      <c r="M341">
        <v>52.054695194678303</v>
      </c>
      <c r="N341">
        <v>0.293339629005059</v>
      </c>
      <c r="O341">
        <v>43.052758759565002</v>
      </c>
      <c r="P341">
        <v>54.485876643577001</v>
      </c>
    </row>
    <row r="342" spans="1:17" x14ac:dyDescent="0.3">
      <c r="A342" t="s">
        <v>790</v>
      </c>
      <c r="B342" t="s">
        <v>791</v>
      </c>
      <c r="C342" t="s">
        <v>3139</v>
      </c>
      <c r="D342" t="s">
        <v>792</v>
      </c>
      <c r="E342">
        <v>19401.683329545001</v>
      </c>
      <c r="F342">
        <v>457.05</v>
      </c>
      <c r="G342">
        <v>20.1085859568493</v>
      </c>
      <c r="H342">
        <v>-3.2904047288801301</v>
      </c>
      <c r="I342">
        <v>-13.7501791966715</v>
      </c>
      <c r="J342">
        <v>-3.5690175232936698</v>
      </c>
      <c r="K342">
        <v>512.272297749784</v>
      </c>
      <c r="L342">
        <v>489.424936943413</v>
      </c>
      <c r="M342">
        <v>32.102693996729997</v>
      </c>
      <c r="N342">
        <v>1.2551064087596</v>
      </c>
      <c r="O342">
        <v>63.6801225248878</v>
      </c>
      <c r="P342">
        <v>52.096505823627197</v>
      </c>
      <c r="Q342">
        <v>0.237452542963075</v>
      </c>
    </row>
    <row r="343" spans="1:17" x14ac:dyDescent="0.3">
      <c r="A343" t="s">
        <v>793</v>
      </c>
      <c r="B343" t="s">
        <v>794</v>
      </c>
      <c r="C343" t="s">
        <v>3143</v>
      </c>
      <c r="D343" t="s">
        <v>407</v>
      </c>
      <c r="E343">
        <v>19389.567913315001</v>
      </c>
      <c r="F343">
        <v>483.95</v>
      </c>
      <c r="G343">
        <v>33.8695167302062</v>
      </c>
      <c r="H343">
        <v>0.34700159551151999</v>
      </c>
      <c r="I343">
        <v>15.072794445252899</v>
      </c>
      <c r="J343">
        <v>2.5325366900773099</v>
      </c>
      <c r="K343">
        <v>491.81920783914398</v>
      </c>
      <c r="L343">
        <v>449.24818509427899</v>
      </c>
      <c r="M343">
        <v>48.929600298040903</v>
      </c>
      <c r="N343">
        <v>1.0151009787643499</v>
      </c>
      <c r="O343">
        <v>18.679615662774999</v>
      </c>
      <c r="P343">
        <v>61.2897850358273</v>
      </c>
      <c r="Q343">
        <v>2.1292245002472E-2</v>
      </c>
    </row>
    <row r="344" spans="1:17" x14ac:dyDescent="0.3">
      <c r="A344" t="s">
        <v>795</v>
      </c>
      <c r="B344" t="s">
        <v>796</v>
      </c>
      <c r="C344" t="s">
        <v>3139</v>
      </c>
      <c r="D344" t="s">
        <v>472</v>
      </c>
      <c r="E344">
        <v>19278.943229789998</v>
      </c>
      <c r="F344">
        <v>302.85000000000002</v>
      </c>
      <c r="G344">
        <v>-0.12812033112562901</v>
      </c>
      <c r="H344">
        <v>-9.7789611152978093</v>
      </c>
      <c r="I344">
        <v>7.2801194527928796</v>
      </c>
      <c r="J344">
        <v>-0.96405976657047998</v>
      </c>
      <c r="K344">
        <v>331.41398344434799</v>
      </c>
      <c r="L344">
        <v>291.462879334153</v>
      </c>
      <c r="M344">
        <v>32.211619921861697</v>
      </c>
      <c r="N344">
        <v>0.60124878132152304</v>
      </c>
      <c r="O344">
        <v>26.745913818722101</v>
      </c>
      <c r="P344">
        <v>59.415712593762301</v>
      </c>
      <c r="Q344">
        <v>0.17814794367655301</v>
      </c>
    </row>
    <row r="345" spans="1:17" x14ac:dyDescent="0.3">
      <c r="A345" t="s">
        <v>797</v>
      </c>
      <c r="B345" t="s">
        <v>798</v>
      </c>
      <c r="C345" t="s">
        <v>3145</v>
      </c>
      <c r="D345" t="s">
        <v>160</v>
      </c>
      <c r="E345">
        <v>19271.439073900001</v>
      </c>
      <c r="F345">
        <v>1244.75</v>
      </c>
      <c r="G345">
        <v>17.125389523709298</v>
      </c>
      <c r="H345">
        <v>28.122070960392499</v>
      </c>
      <c r="I345">
        <v>19.305261831343898</v>
      </c>
      <c r="J345">
        <v>21.215768605566701</v>
      </c>
      <c r="K345">
        <v>1088.7178849654399</v>
      </c>
      <c r="L345">
        <v>1034.46090402206</v>
      </c>
      <c r="M345">
        <v>76.607038209513505</v>
      </c>
      <c r="N345">
        <v>2.8334033606399802</v>
      </c>
      <c r="O345">
        <v>6.4470777264511003</v>
      </c>
      <c r="P345">
        <v>49.5374819798174</v>
      </c>
      <c r="Q345">
        <v>1.3981482258479E-2</v>
      </c>
    </row>
    <row r="346" spans="1:17" x14ac:dyDescent="0.3">
      <c r="A346" t="s">
        <v>799</v>
      </c>
      <c r="B346" t="s">
        <v>800</v>
      </c>
      <c r="C346" t="s">
        <v>3139</v>
      </c>
      <c r="D346" t="s">
        <v>114</v>
      </c>
      <c r="E346">
        <v>19255.32581876</v>
      </c>
      <c r="F346">
        <v>734.2</v>
      </c>
      <c r="G346">
        <v>16.4187557434025</v>
      </c>
      <c r="H346">
        <v>12.4308177843631</v>
      </c>
      <c r="I346">
        <v>17.5051403192967</v>
      </c>
      <c r="J346">
        <v>6.8703334725477099</v>
      </c>
      <c r="K346">
        <v>715.74307646541195</v>
      </c>
      <c r="L346">
        <v>622.06909765268495</v>
      </c>
      <c r="M346">
        <v>45.239353398127598</v>
      </c>
      <c r="N346">
        <v>0.90554174795891595</v>
      </c>
      <c r="O346">
        <v>9.7793516752928191</v>
      </c>
      <c r="P346">
        <v>66.806770419175294</v>
      </c>
      <c r="Q346">
        <v>0.158967545052276</v>
      </c>
    </row>
    <row r="347" spans="1:17" x14ac:dyDescent="0.3">
      <c r="A347" t="s">
        <v>801</v>
      </c>
      <c r="B347" t="s">
        <v>802</v>
      </c>
      <c r="C347" t="s">
        <v>3133</v>
      </c>
      <c r="D347" t="s">
        <v>51</v>
      </c>
      <c r="E347">
        <v>19184.731427520001</v>
      </c>
      <c r="F347">
        <v>1180.8</v>
      </c>
      <c r="G347">
        <v>337.22569692812698</v>
      </c>
      <c r="H347">
        <v>21.1752177933014</v>
      </c>
      <c r="I347">
        <v>111.61931548746701</v>
      </c>
      <c r="J347">
        <v>-4.9327513125564098</v>
      </c>
      <c r="K347">
        <v>1077.2754576115899</v>
      </c>
      <c r="L347">
        <v>802.479825459106</v>
      </c>
      <c r="M347">
        <v>48.310071110117399</v>
      </c>
      <c r="N347">
        <v>1.9061657604842701</v>
      </c>
      <c r="O347">
        <v>13.0293021680216</v>
      </c>
      <c r="P347">
        <v>368.19984139571699</v>
      </c>
      <c r="Q347">
        <v>0.106696291378421</v>
      </c>
    </row>
    <row r="348" spans="1:17" x14ac:dyDescent="0.3">
      <c r="A348" t="s">
        <v>803</v>
      </c>
      <c r="B348" t="s">
        <v>804</v>
      </c>
      <c r="C348" t="s">
        <v>3139</v>
      </c>
      <c r="D348" t="s">
        <v>262</v>
      </c>
      <c r="E348">
        <v>19061.543019500001</v>
      </c>
      <c r="F348">
        <v>602.5</v>
      </c>
      <c r="G348">
        <v>-8.1442410806192402</v>
      </c>
      <c r="H348">
        <v>-2.4482457551829899</v>
      </c>
      <c r="I348">
        <v>-12.135582189582999</v>
      </c>
      <c r="J348">
        <v>-1.6659175735908001</v>
      </c>
      <c r="K348">
        <v>656.95165683104995</v>
      </c>
      <c r="L348">
        <v>642.33896444059496</v>
      </c>
      <c r="M348">
        <v>29.367952754706401</v>
      </c>
      <c r="N348">
        <v>0.45623883043786201</v>
      </c>
      <c r="O348">
        <v>32.605809128630703</v>
      </c>
      <c r="P348">
        <v>19.876641464385099</v>
      </c>
      <c r="Q348">
        <v>0.101595417217475</v>
      </c>
    </row>
    <row r="349" spans="1:17" x14ac:dyDescent="0.3">
      <c r="A349" t="s">
        <v>805</v>
      </c>
      <c r="B349" t="s">
        <v>806</v>
      </c>
      <c r="C349" t="s">
        <v>3143</v>
      </c>
      <c r="D349" t="s">
        <v>477</v>
      </c>
      <c r="E349">
        <v>19020.570159359999</v>
      </c>
      <c r="F349">
        <v>1834.8</v>
      </c>
      <c r="G349">
        <v>-17.953329188962201</v>
      </c>
      <c r="H349">
        <v>-1.9663629971826</v>
      </c>
      <c r="I349">
        <v>8.5024239799317005</v>
      </c>
      <c r="J349">
        <v>-4.0197093844827003E-2</v>
      </c>
      <c r="K349">
        <v>1944.56306681398</v>
      </c>
      <c r="L349">
        <v>1880.4262921079201</v>
      </c>
      <c r="M349">
        <v>33.381681972942999</v>
      </c>
      <c r="N349">
        <v>0.59994912624626195</v>
      </c>
      <c r="O349">
        <v>26.989317636799601</v>
      </c>
      <c r="P349">
        <v>25.4821501846532</v>
      </c>
      <c r="Q349">
        <v>-4.7041270876614999E-2</v>
      </c>
    </row>
    <row r="350" spans="1:17" x14ac:dyDescent="0.3">
      <c r="A350" t="s">
        <v>807</v>
      </c>
      <c r="B350" t="s">
        <v>808</v>
      </c>
      <c r="C350" t="s">
        <v>3133</v>
      </c>
      <c r="D350" t="s">
        <v>51</v>
      </c>
      <c r="E350">
        <v>18853.962652869999</v>
      </c>
      <c r="F350">
        <v>1190.3</v>
      </c>
      <c r="G350">
        <v>166.37858876168801</v>
      </c>
      <c r="H350">
        <v>10.7353629921941</v>
      </c>
      <c r="I350">
        <v>64.731866808834695</v>
      </c>
      <c r="J350">
        <v>5.3999589157754699E-2</v>
      </c>
      <c r="K350">
        <v>1123.7820654612101</v>
      </c>
      <c r="L350">
        <v>858.55833589890005</v>
      </c>
      <c r="M350">
        <v>45.655189276361</v>
      </c>
      <c r="N350">
        <v>0.59691410992792904</v>
      </c>
      <c r="O350">
        <v>10.047887087288901</v>
      </c>
      <c r="P350">
        <v>191.74019607843101</v>
      </c>
      <c r="Q350">
        <v>7.1586928695538996E-2</v>
      </c>
    </row>
    <row r="351" spans="1:17" x14ac:dyDescent="0.3">
      <c r="A351" t="s">
        <v>809</v>
      </c>
      <c r="B351" t="s">
        <v>810</v>
      </c>
      <c r="C351" t="s">
        <v>3141</v>
      </c>
      <c r="D351" t="s">
        <v>238</v>
      </c>
      <c r="E351">
        <v>18738.595807379999</v>
      </c>
      <c r="F351">
        <v>858.6</v>
      </c>
      <c r="G351">
        <v>23.9252898394687</v>
      </c>
      <c r="H351">
        <v>3.4510202112238502</v>
      </c>
      <c r="I351">
        <v>-2.6220847953398501</v>
      </c>
      <c r="J351">
        <v>4.0338023832428904</v>
      </c>
      <c r="K351">
        <v>862.42601736931397</v>
      </c>
      <c r="L351">
        <v>801.73487576980494</v>
      </c>
      <c r="M351">
        <v>44.056405604553198</v>
      </c>
      <c r="N351">
        <v>1.09637554381064</v>
      </c>
      <c r="O351">
        <v>11.576985790822199</v>
      </c>
      <c r="P351">
        <v>53.0344889047322</v>
      </c>
      <c r="Q351">
        <v>0.15440990872194199</v>
      </c>
    </row>
    <row r="352" spans="1:17" x14ac:dyDescent="0.3">
      <c r="A352" t="s">
        <v>811</v>
      </c>
      <c r="B352" t="s">
        <v>812</v>
      </c>
      <c r="C352" t="s">
        <v>3129</v>
      </c>
      <c r="D352" t="s">
        <v>54</v>
      </c>
      <c r="E352">
        <v>18679.855329149999</v>
      </c>
      <c r="F352">
        <v>638.65</v>
      </c>
      <c r="G352">
        <v>-41.148397254609598</v>
      </c>
      <c r="H352">
        <v>-16.646401334192401</v>
      </c>
      <c r="I352">
        <v>-19.8337496730691</v>
      </c>
      <c r="J352">
        <v>-7.2326661238597101</v>
      </c>
      <c r="K352">
        <v>766.22761040027206</v>
      </c>
      <c r="L352">
        <v>751.48055676853198</v>
      </c>
      <c r="M352">
        <v>19.039258907948199</v>
      </c>
      <c r="N352">
        <v>1.35070809887309</v>
      </c>
      <c r="O352">
        <v>47.7726454239411</v>
      </c>
      <c r="P352">
        <v>6.43279726689443</v>
      </c>
    </row>
    <row r="353" spans="1:17" x14ac:dyDescent="0.3">
      <c r="A353" t="s">
        <v>813</v>
      </c>
      <c r="B353" t="s">
        <v>814</v>
      </c>
      <c r="C353" t="s">
        <v>3131</v>
      </c>
      <c r="D353" t="s">
        <v>265</v>
      </c>
      <c r="E353">
        <v>18650.726589000002</v>
      </c>
      <c r="F353">
        <v>2673.1</v>
      </c>
      <c r="G353">
        <v>58.058244142951203</v>
      </c>
      <c r="H353">
        <v>6.6946038608726797</v>
      </c>
      <c r="I353">
        <v>63.757942448873003</v>
      </c>
      <c r="J353">
        <v>3.6106778707195102</v>
      </c>
      <c r="K353">
        <v>2645.0337068606</v>
      </c>
      <c r="L353">
        <v>2145.8840146532302</v>
      </c>
      <c r="M353">
        <v>43.223138943501802</v>
      </c>
      <c r="N353">
        <v>0.42454605899243197</v>
      </c>
      <c r="O353">
        <v>11.2940032172384</v>
      </c>
      <c r="P353">
        <v>112.268720717859</v>
      </c>
      <c r="Q353">
        <v>0.100894274416649</v>
      </c>
    </row>
    <row r="354" spans="1:17" x14ac:dyDescent="0.3">
      <c r="A354" t="s">
        <v>815</v>
      </c>
      <c r="B354" t="s">
        <v>816</v>
      </c>
      <c r="C354" t="s">
        <v>3140</v>
      </c>
      <c r="D354" t="s">
        <v>817</v>
      </c>
      <c r="E354">
        <v>18643.617905949999</v>
      </c>
      <c r="F354">
        <v>1170.55</v>
      </c>
      <c r="G354">
        <v>-31.9848050601097</v>
      </c>
      <c r="H354">
        <v>-10.7461290620223</v>
      </c>
      <c r="I354">
        <v>-7.3973407723207902</v>
      </c>
      <c r="J354">
        <v>-0.92880965864464504</v>
      </c>
      <c r="K354">
        <v>1325.64089996187</v>
      </c>
      <c r="L354">
        <v>1336.6251090647399</v>
      </c>
      <c r="M354">
        <v>20.995601111466701</v>
      </c>
      <c r="N354">
        <v>0.39841035187565699</v>
      </c>
      <c r="O354">
        <v>34.868224338985897</v>
      </c>
      <c r="P354">
        <v>5.4217138740036903</v>
      </c>
      <c r="Q354">
        <v>-2.8268782997849001E-2</v>
      </c>
    </row>
    <row r="355" spans="1:17" x14ac:dyDescent="0.3">
      <c r="A355" t="s">
        <v>818</v>
      </c>
      <c r="B355" t="s">
        <v>819</v>
      </c>
      <c r="C355" t="s">
        <v>3133</v>
      </c>
      <c r="D355" t="s">
        <v>51</v>
      </c>
      <c r="E355">
        <v>18639.007685439999</v>
      </c>
      <c r="F355">
        <v>1369.45</v>
      </c>
      <c r="G355">
        <v>27.642711671225499</v>
      </c>
      <c r="H355">
        <v>1.6459464875420101E-2</v>
      </c>
      <c r="I355">
        <v>52.812859757270701</v>
      </c>
      <c r="J355">
        <v>3.2955652334248899</v>
      </c>
      <c r="K355">
        <v>1309.6852198920601</v>
      </c>
      <c r="L355">
        <v>1121.3689816629601</v>
      </c>
      <c r="M355">
        <v>70.048136320129899</v>
      </c>
      <c r="N355">
        <v>0.27816579473104303</v>
      </c>
      <c r="O355">
        <v>11.143159662638199</v>
      </c>
      <c r="P355">
        <v>69.245504541803101</v>
      </c>
      <c r="Q355">
        <v>6.8152871280326002E-2</v>
      </c>
    </row>
    <row r="356" spans="1:17" x14ac:dyDescent="0.3">
      <c r="A356" t="s">
        <v>820</v>
      </c>
      <c r="B356" t="s">
        <v>821</v>
      </c>
      <c r="C356" t="s">
        <v>3140</v>
      </c>
      <c r="D356" t="s">
        <v>43</v>
      </c>
      <c r="E356">
        <v>18633.86146824</v>
      </c>
      <c r="F356">
        <v>843.6</v>
      </c>
      <c r="G356">
        <v>-16.085489710813199</v>
      </c>
      <c r="H356">
        <v>-3.2364914844920101E-2</v>
      </c>
      <c r="I356">
        <v>-11.9330605535948</v>
      </c>
      <c r="J356">
        <v>5.72956220753239</v>
      </c>
      <c r="K356">
        <v>866.80863343755198</v>
      </c>
      <c r="L356">
        <v>863.686623545202</v>
      </c>
      <c r="M356">
        <v>48.369465784368501</v>
      </c>
      <c r="N356">
        <v>0.55274204943609895</v>
      </c>
      <c r="O356">
        <v>21.503082029397799</v>
      </c>
      <c r="P356">
        <v>18.6164229471315</v>
      </c>
    </row>
    <row r="357" spans="1:17" x14ac:dyDescent="0.3">
      <c r="A357" t="s">
        <v>822</v>
      </c>
      <c r="B357" t="s">
        <v>823</v>
      </c>
      <c r="C357" t="s">
        <v>3132</v>
      </c>
      <c r="D357" t="s">
        <v>48</v>
      </c>
      <c r="E357">
        <v>18612.806494600001</v>
      </c>
      <c r="F357">
        <v>197.9</v>
      </c>
      <c r="G357">
        <v>6.4383578877374603</v>
      </c>
      <c r="H357">
        <v>-7.2984134403482699</v>
      </c>
      <c r="I357">
        <v>-20.177228877712299</v>
      </c>
      <c r="J357">
        <v>-2.1137323480444601</v>
      </c>
      <c r="K357">
        <v>223.815942717773</v>
      </c>
      <c r="L357">
        <v>228.45812500570301</v>
      </c>
      <c r="M357">
        <v>33.852797639547099</v>
      </c>
      <c r="N357">
        <v>1.01488183899652</v>
      </c>
      <c r="O357">
        <v>77.665487620010097</v>
      </c>
      <c r="P357">
        <v>29.515706806282701</v>
      </c>
      <c r="Q357">
        <v>0.14500503652250599</v>
      </c>
    </row>
    <row r="358" spans="1:17" x14ac:dyDescent="0.3">
      <c r="A358" t="s">
        <v>824</v>
      </c>
      <c r="B358" t="s">
        <v>825</v>
      </c>
      <c r="C358" t="s">
        <v>3132</v>
      </c>
      <c r="D358" t="s">
        <v>48</v>
      </c>
      <c r="E358">
        <v>18596.81593656</v>
      </c>
      <c r="F358">
        <v>296.2</v>
      </c>
      <c r="G358">
        <v>65.506022581371397</v>
      </c>
      <c r="H358">
        <v>5.7488967071944197</v>
      </c>
      <c r="I358">
        <v>15.1529554865353</v>
      </c>
      <c r="J358">
        <v>0.30329097910323899</v>
      </c>
      <c r="K358">
        <v>305.112312705004</v>
      </c>
      <c r="L358">
        <v>278.79697794442097</v>
      </c>
      <c r="M358">
        <v>41.466126898271398</v>
      </c>
      <c r="N358">
        <v>1.08155010082292</v>
      </c>
      <c r="O358">
        <v>23.058744091829801</v>
      </c>
      <c r="P358">
        <v>91.529259618493299</v>
      </c>
      <c r="Q358">
        <v>0.16112968371984199</v>
      </c>
    </row>
    <row r="359" spans="1:17" x14ac:dyDescent="0.3">
      <c r="A359" t="s">
        <v>826</v>
      </c>
      <c r="B359" t="s">
        <v>827</v>
      </c>
      <c r="C359" t="s">
        <v>3133</v>
      </c>
      <c r="D359" t="s">
        <v>51</v>
      </c>
      <c r="E359">
        <v>18511.375</v>
      </c>
      <c r="F359">
        <v>7404.55</v>
      </c>
      <c r="G359">
        <v>37.172487191418497</v>
      </c>
      <c r="H359">
        <v>-2.6421803948211098</v>
      </c>
      <c r="I359">
        <v>31.089024565249201</v>
      </c>
      <c r="J359">
        <v>0.76569250206596196</v>
      </c>
      <c r="K359">
        <v>7278.3896202360902</v>
      </c>
      <c r="L359">
        <v>6416.21584823382</v>
      </c>
      <c r="M359">
        <v>49.879398083023197</v>
      </c>
      <c r="N359">
        <v>0.28734992524112102</v>
      </c>
      <c r="O359">
        <v>9.9189012161441106</v>
      </c>
      <c r="P359">
        <v>64.180709534368006</v>
      </c>
      <c r="Q359">
        <v>0.11018594862407299</v>
      </c>
    </row>
    <row r="360" spans="1:17" hidden="1" x14ac:dyDescent="0.3">
      <c r="A360" t="s">
        <v>828</v>
      </c>
      <c r="B360" t="s">
        <v>829</v>
      </c>
      <c r="C360" t="s">
        <v>3129</v>
      </c>
      <c r="D360" t="s">
        <v>54</v>
      </c>
      <c r="E360">
        <v>18438.180470924999</v>
      </c>
      <c r="F360">
        <v>428.95</v>
      </c>
      <c r="G360">
        <v>7.8828900050564599</v>
      </c>
      <c r="H360">
        <v>3.07202809305935</v>
      </c>
      <c r="I360">
        <v>21.912423227370599</v>
      </c>
      <c r="J360">
        <v>-0.56167454970769504</v>
      </c>
      <c r="K360">
        <v>440.106442418124</v>
      </c>
      <c r="M360">
        <v>36.728176782971502</v>
      </c>
      <c r="N360">
        <v>0.58223990730049502</v>
      </c>
      <c r="O360">
        <v>20.4802424525002</v>
      </c>
      <c r="P360">
        <v>46.900684931506802</v>
      </c>
    </row>
    <row r="361" spans="1:17" x14ac:dyDescent="0.3">
      <c r="A361" t="s">
        <v>830</v>
      </c>
      <c r="B361" t="s">
        <v>831</v>
      </c>
      <c r="C361" t="s">
        <v>3136</v>
      </c>
      <c r="D361" t="s">
        <v>114</v>
      </c>
      <c r="E361">
        <v>18418.3563717</v>
      </c>
      <c r="F361">
        <v>1009.5</v>
      </c>
      <c r="G361">
        <v>57.291393384883797</v>
      </c>
      <c r="H361">
        <v>-5.7528682414920898</v>
      </c>
      <c r="I361">
        <v>7.2338307971555498</v>
      </c>
      <c r="J361">
        <v>0.81733523128789598</v>
      </c>
      <c r="K361">
        <v>1047.1551647931201</v>
      </c>
      <c r="L361">
        <v>929.68131984301999</v>
      </c>
      <c r="M361">
        <v>34.6915650001513</v>
      </c>
      <c r="N361">
        <v>0.71522832232538103</v>
      </c>
      <c r="O361">
        <v>30.163447251114398</v>
      </c>
      <c r="P361">
        <v>84.890109890109898</v>
      </c>
      <c r="Q361">
        <v>0.23753493526654201</v>
      </c>
    </row>
    <row r="362" spans="1:17" x14ac:dyDescent="0.3">
      <c r="A362" t="s">
        <v>832</v>
      </c>
      <c r="B362" t="s">
        <v>833</v>
      </c>
      <c r="C362" t="s">
        <v>3129</v>
      </c>
      <c r="D362" t="s">
        <v>516</v>
      </c>
      <c r="E362">
        <v>18383.1599092</v>
      </c>
      <c r="F362">
        <v>433.1</v>
      </c>
      <c r="G362">
        <v>-49.071991045015402</v>
      </c>
      <c r="H362">
        <v>-2.51949035537872</v>
      </c>
      <c r="I362">
        <v>1.03784667865839</v>
      </c>
      <c r="J362">
        <v>-0.30866899405578302</v>
      </c>
      <c r="K362">
        <v>451.80829724457902</v>
      </c>
      <c r="L362">
        <v>468.46429518955699</v>
      </c>
      <c r="M362">
        <v>41.925207354173899</v>
      </c>
      <c r="N362">
        <v>0.47609336387850598</v>
      </c>
      <c r="O362">
        <v>51.320278191202199</v>
      </c>
      <c r="P362">
        <v>42.336006309977599</v>
      </c>
      <c r="Q362">
        <v>3.5589259091683999E-2</v>
      </c>
    </row>
    <row r="363" spans="1:17" x14ac:dyDescent="0.3">
      <c r="A363" t="s">
        <v>834</v>
      </c>
      <c r="B363" t="s">
        <v>835</v>
      </c>
      <c r="C363" t="s">
        <v>3142</v>
      </c>
      <c r="D363" t="s">
        <v>144</v>
      </c>
      <c r="E363">
        <v>18297.302182020001</v>
      </c>
      <c r="F363">
        <v>1302.2</v>
      </c>
      <c r="G363">
        <v>65.846633405718194</v>
      </c>
      <c r="H363">
        <v>-9.9157469779124199</v>
      </c>
      <c r="I363">
        <v>-4.7553396930614804</v>
      </c>
      <c r="J363">
        <v>-2.5396231871102799</v>
      </c>
      <c r="K363">
        <v>1434.8302788605999</v>
      </c>
      <c r="L363">
        <v>1296.61701298752</v>
      </c>
      <c r="M363">
        <v>34.323724731179603</v>
      </c>
      <c r="N363">
        <v>0.77540663334483795</v>
      </c>
      <c r="O363">
        <v>26.478267547227698</v>
      </c>
      <c r="P363">
        <v>90.380116959064296</v>
      </c>
    </row>
    <row r="364" spans="1:17" x14ac:dyDescent="0.3">
      <c r="A364" t="s">
        <v>836</v>
      </c>
      <c r="B364" t="s">
        <v>837</v>
      </c>
      <c r="C364" t="s">
        <v>3138</v>
      </c>
      <c r="D364" t="s">
        <v>454</v>
      </c>
      <c r="E364">
        <v>18221.27371695</v>
      </c>
      <c r="F364">
        <v>7679.25</v>
      </c>
      <c r="G364">
        <v>-9.2100025496517297</v>
      </c>
      <c r="H364">
        <v>-2.1144554514967502</v>
      </c>
      <c r="I364">
        <v>1.1819074656044699</v>
      </c>
      <c r="J364">
        <v>0.46465564300652501</v>
      </c>
      <c r="K364">
        <v>8093.3803777831699</v>
      </c>
      <c r="L364">
        <v>7636.9844494142199</v>
      </c>
      <c r="M364">
        <v>31.294946551507099</v>
      </c>
      <c r="N364">
        <v>0.173938929209906</v>
      </c>
      <c r="O364">
        <v>23.562847934368602</v>
      </c>
      <c r="P364">
        <v>39.963729814456997</v>
      </c>
      <c r="Q364">
        <v>-1.5599327134208E-2</v>
      </c>
    </row>
    <row r="365" spans="1:17" x14ac:dyDescent="0.3">
      <c r="A365" t="s">
        <v>838</v>
      </c>
      <c r="B365" t="s">
        <v>839</v>
      </c>
      <c r="C365" t="s">
        <v>3130</v>
      </c>
      <c r="D365" t="s">
        <v>637</v>
      </c>
      <c r="E365">
        <v>18199.0000292519</v>
      </c>
      <c r="F365">
        <v>126.21</v>
      </c>
      <c r="G365">
        <v>68.186698811615102</v>
      </c>
      <c r="H365">
        <v>-3.8623956833632298</v>
      </c>
      <c r="I365">
        <v>27.566330537087399</v>
      </c>
      <c r="J365">
        <v>8.3887529310051008</v>
      </c>
      <c r="K365">
        <v>131.78927062751001</v>
      </c>
      <c r="L365">
        <v>118.355538199021</v>
      </c>
      <c r="M365">
        <v>52.4816155756006</v>
      </c>
      <c r="N365">
        <v>0.65031604730484904</v>
      </c>
      <c r="O365">
        <v>35.4884715949607</v>
      </c>
      <c r="P365">
        <v>92.246763137852199</v>
      </c>
      <c r="Q365">
        <v>5.9116742757295997E-2</v>
      </c>
    </row>
    <row r="366" spans="1:17" x14ac:dyDescent="0.3">
      <c r="A366" t="s">
        <v>840</v>
      </c>
      <c r="B366" t="s">
        <v>841</v>
      </c>
      <c r="C366" t="s">
        <v>3139</v>
      </c>
      <c r="D366" t="s">
        <v>173</v>
      </c>
      <c r="E366">
        <v>18151.582817024999</v>
      </c>
      <c r="F366">
        <v>759.15</v>
      </c>
      <c r="G366">
        <v>100.99329023599201</v>
      </c>
      <c r="H366">
        <v>-5.8923125880978304</v>
      </c>
      <c r="I366">
        <v>-11.5577769672824</v>
      </c>
      <c r="J366">
        <v>2.94663541780871</v>
      </c>
      <c r="K366">
        <v>793.49861523711195</v>
      </c>
      <c r="L366">
        <v>723.01271131469002</v>
      </c>
      <c r="M366">
        <v>41.150149235163902</v>
      </c>
      <c r="N366">
        <v>0.33659252063296502</v>
      </c>
      <c r="O366">
        <v>29.091747349008699</v>
      </c>
      <c r="P366">
        <v>133.18998617723801</v>
      </c>
      <c r="Q366">
        <v>0.18647955819321199</v>
      </c>
    </row>
    <row r="367" spans="1:17" x14ac:dyDescent="0.3">
      <c r="A367" t="s">
        <v>842</v>
      </c>
      <c r="B367" t="s">
        <v>843</v>
      </c>
      <c r="C367" t="s">
        <v>3140</v>
      </c>
      <c r="D367" t="s">
        <v>251</v>
      </c>
      <c r="E367">
        <v>18145.746261729899</v>
      </c>
      <c r="F367">
        <v>417.1</v>
      </c>
      <c r="G367">
        <v>20.915928544146698</v>
      </c>
      <c r="H367">
        <v>1.77114525484553</v>
      </c>
      <c r="I367">
        <v>9.6353666806024592</v>
      </c>
      <c r="J367">
        <v>-2.88015639789251</v>
      </c>
      <c r="K367">
        <v>439.69397066509401</v>
      </c>
      <c r="L367">
        <v>404.36581976948997</v>
      </c>
      <c r="M367">
        <v>34.547578504466401</v>
      </c>
      <c r="N367">
        <v>0.57278305117362105</v>
      </c>
      <c r="O367">
        <v>38.444018221050101</v>
      </c>
      <c r="P367">
        <v>47.203105699664697</v>
      </c>
      <c r="Q367">
        <v>5.7519800198983E-2</v>
      </c>
    </row>
    <row r="368" spans="1:17" x14ac:dyDescent="0.3">
      <c r="A368" t="s">
        <v>844</v>
      </c>
      <c r="B368" t="s">
        <v>845</v>
      </c>
      <c r="C368" t="s">
        <v>3135</v>
      </c>
      <c r="D368" t="s">
        <v>213</v>
      </c>
      <c r="E368">
        <v>18097.7235526</v>
      </c>
      <c r="F368">
        <v>1530.5</v>
      </c>
      <c r="G368">
        <v>3.4566064993427301</v>
      </c>
      <c r="H368">
        <v>-8.6910182799436804</v>
      </c>
      <c r="I368">
        <v>-23.922524644625302</v>
      </c>
      <c r="J368">
        <v>-0.47843675564569599</v>
      </c>
      <c r="K368">
        <v>1729.36331285246</v>
      </c>
      <c r="L368">
        <v>1785.2597242115901</v>
      </c>
      <c r="M368">
        <v>31.4869260433417</v>
      </c>
      <c r="N368">
        <v>0.82123019287494703</v>
      </c>
      <c r="O368">
        <v>58.663835347925499</v>
      </c>
      <c r="P368">
        <v>29.648454044896202</v>
      </c>
      <c r="Q368">
        <v>0.14895391587068299</v>
      </c>
    </row>
    <row r="369" spans="1:17" x14ac:dyDescent="0.3">
      <c r="A369" t="s">
        <v>846</v>
      </c>
      <c r="B369" t="s">
        <v>847</v>
      </c>
      <c r="C369" t="s">
        <v>3132</v>
      </c>
      <c r="D369" t="s">
        <v>48</v>
      </c>
      <c r="E369">
        <v>18031.085952959998</v>
      </c>
      <c r="F369">
        <v>1550.4</v>
      </c>
      <c r="G369">
        <v>129.94267201707399</v>
      </c>
      <c r="H369">
        <v>-5.2207522373039303</v>
      </c>
      <c r="I369">
        <v>40.995632558790199</v>
      </c>
      <c r="J369">
        <v>2.5385498958137598</v>
      </c>
      <c r="K369">
        <v>1595.40065519625</v>
      </c>
      <c r="L369">
        <v>1320.9807830673701</v>
      </c>
      <c r="M369">
        <v>41.2134681756799</v>
      </c>
      <c r="N369">
        <v>0.58295388380916402</v>
      </c>
      <c r="O369">
        <v>17.518059855521098</v>
      </c>
      <c r="P369">
        <v>160.44011422812</v>
      </c>
      <c r="Q369">
        <v>0.19553592142930801</v>
      </c>
    </row>
    <row r="370" spans="1:17" x14ac:dyDescent="0.3">
      <c r="A370" t="s">
        <v>848</v>
      </c>
      <c r="B370" t="s">
        <v>849</v>
      </c>
      <c r="C370" t="s">
        <v>3135</v>
      </c>
      <c r="D370" t="s">
        <v>213</v>
      </c>
      <c r="E370">
        <v>17985.570293569999</v>
      </c>
      <c r="F370">
        <v>474.1</v>
      </c>
      <c r="G370">
        <v>-22.297864519329799</v>
      </c>
      <c r="H370">
        <v>-7.9211632945533497</v>
      </c>
      <c r="I370">
        <v>-10.3045156638797</v>
      </c>
      <c r="J370">
        <v>-2.1133419115658398</v>
      </c>
      <c r="K370">
        <v>525.822757334583</v>
      </c>
      <c r="L370">
        <v>525.04446160789496</v>
      </c>
      <c r="M370">
        <v>28.6780472872105</v>
      </c>
      <c r="N370">
        <v>0.69160612924880804</v>
      </c>
      <c r="O370">
        <v>31.280320607466699</v>
      </c>
      <c r="P370">
        <v>16.543756145526</v>
      </c>
      <c r="Q370">
        <v>5.4807512520630999E-2</v>
      </c>
    </row>
    <row r="371" spans="1:17" x14ac:dyDescent="0.3">
      <c r="A371" t="s">
        <v>850</v>
      </c>
      <c r="B371" t="s">
        <v>851</v>
      </c>
      <c r="C371" t="s">
        <v>3142</v>
      </c>
      <c r="D371" t="s">
        <v>144</v>
      </c>
      <c r="E371">
        <v>17953.028400715</v>
      </c>
      <c r="F371">
        <v>1597.3</v>
      </c>
      <c r="G371">
        <v>77.257724490303801</v>
      </c>
      <c r="H371">
        <v>-1.69761554786105</v>
      </c>
      <c r="I371">
        <v>-8.2187501672036607</v>
      </c>
      <c r="J371">
        <v>5.8537411642741199</v>
      </c>
      <c r="K371">
        <v>1706.1103911222699</v>
      </c>
      <c r="L371">
        <v>1607.63995572353</v>
      </c>
      <c r="M371">
        <v>43.933164627457202</v>
      </c>
      <c r="N371">
        <v>0.859842330885075</v>
      </c>
      <c r="O371">
        <v>35.278495803668498</v>
      </c>
      <c r="P371">
        <v>102.59988289036001</v>
      </c>
      <c r="Q371">
        <v>6.9949301150393994E-2</v>
      </c>
    </row>
    <row r="372" spans="1:17" x14ac:dyDescent="0.3">
      <c r="A372" t="s">
        <v>852</v>
      </c>
      <c r="B372" t="s">
        <v>853</v>
      </c>
      <c r="C372" t="s">
        <v>3129</v>
      </c>
      <c r="D372" t="s">
        <v>24</v>
      </c>
      <c r="E372">
        <v>17895.151354400001</v>
      </c>
      <c r="F372">
        <v>222.35</v>
      </c>
      <c r="G372">
        <v>22.157971507680902</v>
      </c>
      <c r="H372">
        <v>17.2497890391219</v>
      </c>
      <c r="I372">
        <v>10.4872810582801</v>
      </c>
      <c r="J372">
        <v>3.0786790661862899</v>
      </c>
      <c r="K372">
        <v>217.772354706718</v>
      </c>
      <c r="L372">
        <v>199.55329403894299</v>
      </c>
      <c r="M372">
        <v>47.178250791591097</v>
      </c>
      <c r="N372">
        <v>1.1432299307065401</v>
      </c>
      <c r="O372">
        <v>7.84798740724084</v>
      </c>
      <c r="P372">
        <v>49.983136593591901</v>
      </c>
      <c r="Q372">
        <v>0.186924029151184</v>
      </c>
    </row>
    <row r="373" spans="1:17" hidden="1" x14ac:dyDescent="0.3">
      <c r="A373" t="s">
        <v>854</v>
      </c>
      <c r="B373" t="s">
        <v>855</v>
      </c>
      <c r="C373" t="s">
        <v>3141</v>
      </c>
      <c r="D373" t="s">
        <v>856</v>
      </c>
      <c r="E373">
        <v>17808.372327105</v>
      </c>
      <c r="F373">
        <v>1677.15</v>
      </c>
      <c r="G373">
        <v>-3.05920191275322</v>
      </c>
      <c r="H373">
        <v>0.93878129409901501</v>
      </c>
      <c r="I373">
        <v>10.970331309560899</v>
      </c>
      <c r="J373">
        <v>5.9570726353234296</v>
      </c>
      <c r="K373">
        <v>1682.26091247573</v>
      </c>
      <c r="M373">
        <v>56.539253301842102</v>
      </c>
      <c r="N373">
        <v>1.82417916456143</v>
      </c>
      <c r="O373">
        <v>19.309542974689201</v>
      </c>
      <c r="P373">
        <v>36.170990135184397</v>
      </c>
    </row>
    <row r="374" spans="1:17" x14ac:dyDescent="0.3">
      <c r="A374" t="s">
        <v>857</v>
      </c>
      <c r="B374" t="s">
        <v>858</v>
      </c>
      <c r="C374" t="s">
        <v>3128</v>
      </c>
      <c r="D374" t="s">
        <v>241</v>
      </c>
      <c r="E374">
        <v>17753.983296269998</v>
      </c>
      <c r="F374">
        <v>1269.3</v>
      </c>
      <c r="G374">
        <v>88.065159761899196</v>
      </c>
      <c r="H374">
        <v>-3.96603502477004</v>
      </c>
      <c r="I374">
        <v>26.134717804307002</v>
      </c>
      <c r="J374">
        <v>1.66392106086017</v>
      </c>
      <c r="K374">
        <v>1230.3777905816</v>
      </c>
      <c r="L374">
        <v>1008.13123019436</v>
      </c>
      <c r="M374">
        <v>48.986320784693604</v>
      </c>
      <c r="N374">
        <v>0.43575625498935899</v>
      </c>
      <c r="O374">
        <v>21.956984164500099</v>
      </c>
      <c r="P374">
        <v>120.268980477223</v>
      </c>
      <c r="Q374">
        <v>0.16219477999440499</v>
      </c>
    </row>
    <row r="375" spans="1:17" x14ac:dyDescent="0.3">
      <c r="A375" t="s">
        <v>859</v>
      </c>
      <c r="B375" t="s">
        <v>860</v>
      </c>
      <c r="C375" t="s">
        <v>3140</v>
      </c>
      <c r="D375" t="s">
        <v>861</v>
      </c>
      <c r="E375">
        <v>17736.0697917</v>
      </c>
      <c r="F375">
        <v>798.3</v>
      </c>
      <c r="G375">
        <v>0.19485058895276799</v>
      </c>
      <c r="H375">
        <v>-5.4659629531291598</v>
      </c>
      <c r="I375">
        <v>12.2268760043968</v>
      </c>
      <c r="J375">
        <v>-2.7024380378212101</v>
      </c>
      <c r="K375">
        <v>838.72643771528499</v>
      </c>
      <c r="L375">
        <v>757.66876990820401</v>
      </c>
      <c r="M375">
        <v>18.134130635669599</v>
      </c>
      <c r="N375">
        <v>0.21060595731517701</v>
      </c>
      <c r="O375">
        <v>17.123888262557902</v>
      </c>
      <c r="P375">
        <v>28.323420671917599</v>
      </c>
      <c r="Q375">
        <v>-1.87731663041E-3</v>
      </c>
    </row>
    <row r="376" spans="1:17" x14ac:dyDescent="0.3">
      <c r="A376" t="s">
        <v>862</v>
      </c>
      <c r="B376" t="s">
        <v>863</v>
      </c>
      <c r="C376" t="s">
        <v>3129</v>
      </c>
      <c r="D376" t="s">
        <v>445</v>
      </c>
      <c r="E376">
        <v>17521.594038024999</v>
      </c>
      <c r="F376">
        <v>1020.25</v>
      </c>
      <c r="G376">
        <v>66.411031804840903</v>
      </c>
      <c r="H376">
        <v>-0.77537087559019302</v>
      </c>
      <c r="I376">
        <v>27.5989573784674</v>
      </c>
      <c r="J376">
        <v>0.52134631395500997</v>
      </c>
      <c r="K376">
        <v>1004.53050398339</v>
      </c>
      <c r="L376">
        <v>828.00599694708103</v>
      </c>
      <c r="M376">
        <v>52.422195432960102</v>
      </c>
      <c r="N376">
        <v>0.49587628507946602</v>
      </c>
      <c r="O376">
        <v>16.540063709875</v>
      </c>
      <c r="P376">
        <v>123.616438356164</v>
      </c>
    </row>
    <row r="377" spans="1:17" x14ac:dyDescent="0.3">
      <c r="A377" t="s">
        <v>864</v>
      </c>
      <c r="B377" t="s">
        <v>865</v>
      </c>
      <c r="C377" t="s">
        <v>3139</v>
      </c>
      <c r="D377" t="s">
        <v>114</v>
      </c>
      <c r="E377">
        <v>17510.6757645</v>
      </c>
      <c r="F377">
        <v>11696.25</v>
      </c>
      <c r="G377">
        <v>126.29674025483401</v>
      </c>
      <c r="H377">
        <v>-7.19152749866723</v>
      </c>
      <c r="I377">
        <v>52.285118608794797</v>
      </c>
      <c r="J377">
        <v>-0.56619714548559896</v>
      </c>
      <c r="K377">
        <v>12801.145868368199</v>
      </c>
      <c r="L377">
        <v>11169.864379373599</v>
      </c>
      <c r="M377">
        <v>33.952541590448199</v>
      </c>
      <c r="N377">
        <v>1.0700714060136201</v>
      </c>
      <c r="O377">
        <v>34.249011435288999</v>
      </c>
      <c r="P377">
        <v>161.699128508619</v>
      </c>
    </row>
    <row r="378" spans="1:17" x14ac:dyDescent="0.3">
      <c r="A378" t="s">
        <v>866</v>
      </c>
      <c r="B378" t="s">
        <v>867</v>
      </c>
      <c r="C378" t="s">
        <v>3139</v>
      </c>
      <c r="D378" t="s">
        <v>546</v>
      </c>
      <c r="E378">
        <v>17497.025764725</v>
      </c>
      <c r="F378">
        <v>1144.05</v>
      </c>
      <c r="G378">
        <v>0.28190646190493102</v>
      </c>
      <c r="H378">
        <v>-3.2581650719445601</v>
      </c>
      <c r="I378">
        <v>3.5926312135606602</v>
      </c>
      <c r="J378">
        <v>1.3000426723753999</v>
      </c>
      <c r="K378">
        <v>1311.6483737962801</v>
      </c>
      <c r="L378">
        <v>1276.8343008766201</v>
      </c>
      <c r="M378">
        <v>26.295784429066</v>
      </c>
      <c r="N378">
        <v>0.68614673011049099</v>
      </c>
      <c r="O378">
        <v>48.594904068878101</v>
      </c>
      <c r="P378">
        <v>37.630075187969901</v>
      </c>
      <c r="Q378">
        <v>7.6544277847004003E-2</v>
      </c>
    </row>
    <row r="379" spans="1:17" hidden="1" x14ac:dyDescent="0.3">
      <c r="A379" t="s">
        <v>868</v>
      </c>
      <c r="B379" t="s">
        <v>869</v>
      </c>
      <c r="C379" t="s">
        <v>3144</v>
      </c>
      <c r="D379" t="s">
        <v>595</v>
      </c>
      <c r="E379">
        <v>17408.275318979999</v>
      </c>
      <c r="F379">
        <v>699.3</v>
      </c>
      <c r="G379">
        <v>-44.881388895348501</v>
      </c>
      <c r="H379">
        <v>-2.5712895859026501</v>
      </c>
      <c r="I379">
        <v>-24.611074867301401</v>
      </c>
      <c r="J379">
        <v>-2.06324042506363</v>
      </c>
      <c r="K379">
        <v>784.169922611831</v>
      </c>
      <c r="L379">
        <v>822.81698785716799</v>
      </c>
      <c r="M379">
        <v>19.740541382100499</v>
      </c>
      <c r="N379">
        <v>1.0077501731124801</v>
      </c>
      <c r="O379">
        <v>35.707135707135699</v>
      </c>
      <c r="P379">
        <v>0.61146680094956696</v>
      </c>
      <c r="Q379">
        <v>-0.20061931555345799</v>
      </c>
    </row>
    <row r="380" spans="1:17" x14ac:dyDescent="0.3">
      <c r="A380" t="s">
        <v>870</v>
      </c>
      <c r="B380" t="s">
        <v>871</v>
      </c>
      <c r="C380" t="s">
        <v>3129</v>
      </c>
      <c r="D380" t="s">
        <v>208</v>
      </c>
      <c r="E380">
        <v>17166.120311179999</v>
      </c>
      <c r="F380">
        <v>1345.9</v>
      </c>
      <c r="G380">
        <v>48.838919784800296</v>
      </c>
      <c r="H380">
        <v>12.1634351681307</v>
      </c>
      <c r="I380">
        <v>41.847221776488198</v>
      </c>
      <c r="J380">
        <v>-0.80160006936436701</v>
      </c>
      <c r="K380">
        <v>1245.1165722205501</v>
      </c>
      <c r="L380">
        <v>1069.40499158847</v>
      </c>
      <c r="M380">
        <v>60.411621110301603</v>
      </c>
      <c r="N380">
        <v>1.21769370840318</v>
      </c>
      <c r="O380">
        <v>4.0196151274240099</v>
      </c>
      <c r="P380">
        <v>74.792207792207805</v>
      </c>
      <c r="Q380">
        <v>2.1622903128975999E-2</v>
      </c>
    </row>
    <row r="381" spans="1:17" hidden="1" x14ac:dyDescent="0.3">
      <c r="A381" t="s">
        <v>872</v>
      </c>
      <c r="B381" t="s">
        <v>873</v>
      </c>
      <c r="C381" t="s">
        <v>3144</v>
      </c>
      <c r="D381" t="s">
        <v>477</v>
      </c>
      <c r="E381">
        <v>17159.818016770001</v>
      </c>
      <c r="F381">
        <v>3768.05</v>
      </c>
      <c r="G381">
        <v>30.409895617646299</v>
      </c>
      <c r="H381">
        <v>-1.8939099417020699</v>
      </c>
      <c r="I381">
        <v>41.512786060132903</v>
      </c>
      <c r="J381">
        <v>-7.3536211099868796</v>
      </c>
      <c r="K381">
        <v>3831.88894947267</v>
      </c>
      <c r="L381">
        <v>3206.4988274581801</v>
      </c>
      <c r="M381">
        <v>33.292506576285298</v>
      </c>
      <c r="N381">
        <v>2.5380776652107202</v>
      </c>
      <c r="O381">
        <v>24.0429399822189</v>
      </c>
      <c r="P381">
        <v>66.213056903396506</v>
      </c>
      <c r="Q381">
        <v>5.4542182886619002E-2</v>
      </c>
    </row>
    <row r="382" spans="1:17" x14ac:dyDescent="0.3">
      <c r="A382" t="s">
        <v>874</v>
      </c>
      <c r="B382" t="s">
        <v>875</v>
      </c>
      <c r="C382" t="s">
        <v>3140</v>
      </c>
      <c r="D382" t="s">
        <v>595</v>
      </c>
      <c r="E382">
        <v>17157.141314600001</v>
      </c>
      <c r="F382">
        <v>1334.9</v>
      </c>
      <c r="G382">
        <v>-37.807550087790702</v>
      </c>
      <c r="H382">
        <v>-1.19678465849465</v>
      </c>
      <c r="I382">
        <v>-6.9456688536023004</v>
      </c>
      <c r="J382">
        <v>2.9693220873839601</v>
      </c>
      <c r="K382">
        <v>1397.3801630104001</v>
      </c>
      <c r="L382">
        <v>1449.81666109044</v>
      </c>
      <c r="M382">
        <v>34.1578128079923</v>
      </c>
      <c r="N382">
        <v>1.1117089113841501</v>
      </c>
      <c r="O382">
        <v>29.166978799910101</v>
      </c>
      <c r="P382">
        <v>5.1930654058313701</v>
      </c>
      <c r="Q382">
        <v>-0.162254087805909</v>
      </c>
    </row>
    <row r="383" spans="1:17" x14ac:dyDescent="0.3">
      <c r="A383" t="s">
        <v>876</v>
      </c>
      <c r="B383" t="s">
        <v>877</v>
      </c>
      <c r="C383" t="s">
        <v>3135</v>
      </c>
      <c r="D383" t="s">
        <v>792</v>
      </c>
      <c r="E383">
        <v>17060.517163515</v>
      </c>
      <c r="F383">
        <v>943.85</v>
      </c>
      <c r="G383">
        <v>11.172304964205001</v>
      </c>
      <c r="H383">
        <v>1.13886228431367</v>
      </c>
      <c r="I383">
        <v>28.6989606260918</v>
      </c>
      <c r="J383">
        <v>6.5342118196802197</v>
      </c>
      <c r="K383">
        <v>952.01244659132999</v>
      </c>
      <c r="L383">
        <v>848.29430197096497</v>
      </c>
      <c r="M383">
        <v>49.0614215017576</v>
      </c>
      <c r="N383">
        <v>0.32206819544988902</v>
      </c>
      <c r="O383">
        <v>12.7350744291995</v>
      </c>
      <c r="P383">
        <v>56.772693297898797</v>
      </c>
      <c r="Q383">
        <v>0.19305000978339101</v>
      </c>
    </row>
    <row r="384" spans="1:17" x14ac:dyDescent="0.3">
      <c r="A384" t="s">
        <v>878</v>
      </c>
      <c r="B384" t="s">
        <v>879</v>
      </c>
      <c r="C384" t="s">
        <v>3139</v>
      </c>
      <c r="D384" t="s">
        <v>546</v>
      </c>
      <c r="E384">
        <v>17034.237469989999</v>
      </c>
      <c r="F384">
        <v>1506.7</v>
      </c>
      <c r="G384">
        <v>-30.236455836178799</v>
      </c>
      <c r="H384">
        <v>-8.2764579450753306</v>
      </c>
      <c r="I384">
        <v>-18.412310710406</v>
      </c>
      <c r="J384">
        <v>-4.0783668961880197</v>
      </c>
      <c r="K384">
        <v>1617.6350467325899</v>
      </c>
      <c r="L384">
        <v>1612.72537024538</v>
      </c>
      <c r="M384">
        <v>36.553685451131997</v>
      </c>
      <c r="N384">
        <v>0.79471438293794305</v>
      </c>
      <c r="O384">
        <v>26.2328267073737</v>
      </c>
      <c r="P384">
        <v>14.988933831946801</v>
      </c>
    </row>
    <row r="385" spans="1:17" x14ac:dyDescent="0.3">
      <c r="A385" t="s">
        <v>880</v>
      </c>
      <c r="B385" t="s">
        <v>881</v>
      </c>
      <c r="C385" t="s">
        <v>3139</v>
      </c>
      <c r="D385" t="s">
        <v>472</v>
      </c>
      <c r="E385">
        <v>17019.090235125001</v>
      </c>
      <c r="F385">
        <v>275.25</v>
      </c>
      <c r="G385">
        <v>19.125026101265899</v>
      </c>
      <c r="H385">
        <v>-1.09553339138588</v>
      </c>
      <c r="I385">
        <v>-6.7773501579230198</v>
      </c>
      <c r="J385">
        <v>-5.03733321929806</v>
      </c>
      <c r="K385">
        <v>298.04531533135003</v>
      </c>
      <c r="L385">
        <v>281.66587053056799</v>
      </c>
      <c r="M385">
        <v>25.910407780285301</v>
      </c>
      <c r="N385">
        <v>0.37504486154021499</v>
      </c>
      <c r="O385">
        <v>29.300635785649401</v>
      </c>
      <c r="P385">
        <v>44.868421052631497</v>
      </c>
      <c r="Q385">
        <v>1.9176878686523999E-2</v>
      </c>
    </row>
    <row r="386" spans="1:17" x14ac:dyDescent="0.3">
      <c r="A386" t="s">
        <v>882</v>
      </c>
      <c r="B386" t="s">
        <v>883</v>
      </c>
      <c r="C386" t="s">
        <v>3140</v>
      </c>
      <c r="D386" t="s">
        <v>128</v>
      </c>
      <c r="E386">
        <v>16954.356991950001</v>
      </c>
      <c r="F386">
        <v>649.25</v>
      </c>
      <c r="G386">
        <v>196.58177029731399</v>
      </c>
      <c r="H386">
        <v>9.5022255147349401</v>
      </c>
      <c r="I386">
        <v>200.54634285409699</v>
      </c>
      <c r="J386">
        <v>5.8383121202043204</v>
      </c>
      <c r="K386">
        <v>594.79092452880695</v>
      </c>
      <c r="L386">
        <v>421.512177160786</v>
      </c>
      <c r="M386">
        <v>55.335350437907699</v>
      </c>
      <c r="N386">
        <v>0.91391354668802005</v>
      </c>
      <c r="O386">
        <v>9.3569503273007193</v>
      </c>
      <c r="P386">
        <v>342.55478681708098</v>
      </c>
      <c r="Q386">
        <v>0.26551757173170498</v>
      </c>
    </row>
    <row r="387" spans="1:17" hidden="1" x14ac:dyDescent="0.3">
      <c r="A387" t="s">
        <v>884</v>
      </c>
      <c r="B387" t="s">
        <v>885</v>
      </c>
      <c r="C387" t="s">
        <v>3144</v>
      </c>
      <c r="D387" t="s">
        <v>48</v>
      </c>
      <c r="E387">
        <v>16859.247485039999</v>
      </c>
      <c r="F387">
        <v>458.4</v>
      </c>
      <c r="G387">
        <v>-25.650889022512601</v>
      </c>
      <c r="H387">
        <v>20.505861617407</v>
      </c>
      <c r="I387">
        <v>-11.621355800198501</v>
      </c>
      <c r="J387">
        <v>5.8485655908019503</v>
      </c>
      <c r="O387">
        <v>12.0200698080279</v>
      </c>
      <c r="P387">
        <v>9.0779298036882601</v>
      </c>
    </row>
    <row r="388" spans="1:17" x14ac:dyDescent="0.3">
      <c r="A388" t="s">
        <v>886</v>
      </c>
      <c r="B388" t="s">
        <v>887</v>
      </c>
      <c r="C388" t="s">
        <v>3145</v>
      </c>
      <c r="D388" t="s">
        <v>574</v>
      </c>
      <c r="E388">
        <v>16809.12551175</v>
      </c>
      <c r="F388">
        <v>536.25</v>
      </c>
      <c r="G388">
        <v>-3.0064685186858302</v>
      </c>
      <c r="H388">
        <v>-3.3063357659246102</v>
      </c>
      <c r="I388">
        <v>-8.1213140256931506</v>
      </c>
      <c r="J388">
        <v>11.3059826662953</v>
      </c>
      <c r="K388">
        <v>553.14352593635294</v>
      </c>
      <c r="L388">
        <v>575.34284741777901</v>
      </c>
      <c r="M388">
        <v>64.902221561103104</v>
      </c>
      <c r="N388">
        <v>2.22512582117254</v>
      </c>
      <c r="O388">
        <v>45.874125874125802</v>
      </c>
      <c r="P388">
        <v>29.842615012106499</v>
      </c>
      <c r="Q388">
        <v>0.138569644416938</v>
      </c>
    </row>
    <row r="389" spans="1:17" x14ac:dyDescent="0.3">
      <c r="A389" t="s">
        <v>888</v>
      </c>
      <c r="B389" t="s">
        <v>889</v>
      </c>
      <c r="C389" t="s">
        <v>3139</v>
      </c>
      <c r="D389" t="s">
        <v>311</v>
      </c>
      <c r="E389">
        <v>16753.802759999999</v>
      </c>
      <c r="F389">
        <v>1462.55</v>
      </c>
      <c r="G389">
        <v>65.669470310863304</v>
      </c>
      <c r="H389">
        <v>-10.390741209770299</v>
      </c>
      <c r="I389">
        <v>52.9797303289712</v>
      </c>
      <c r="J389">
        <v>-0.59061396679892497</v>
      </c>
      <c r="K389">
        <v>1680.4122569493099</v>
      </c>
      <c r="L389">
        <v>1515.6128961047</v>
      </c>
      <c r="M389">
        <v>28.939651058306701</v>
      </c>
      <c r="N389">
        <v>0.32159214670585001</v>
      </c>
      <c r="O389">
        <v>93.757478376807597</v>
      </c>
      <c r="P389">
        <v>117.17276709481</v>
      </c>
      <c r="Q389">
        <v>0.15957873758316299</v>
      </c>
    </row>
    <row r="390" spans="1:17" x14ac:dyDescent="0.3">
      <c r="A390" t="s">
        <v>890</v>
      </c>
      <c r="B390" t="s">
        <v>891</v>
      </c>
      <c r="C390" t="s">
        <v>3139</v>
      </c>
      <c r="D390" t="s">
        <v>262</v>
      </c>
      <c r="E390">
        <v>16639.360065000001</v>
      </c>
      <c r="F390">
        <v>15575.55</v>
      </c>
      <c r="G390">
        <v>-4.0504426605332702</v>
      </c>
      <c r="H390">
        <v>6.7783886314565195E-2</v>
      </c>
      <c r="I390">
        <v>-12.7760968088923</v>
      </c>
      <c r="J390">
        <v>-1.48278547756637</v>
      </c>
      <c r="K390">
        <v>16373.9922711278</v>
      </c>
      <c r="L390">
        <v>15666.923818237699</v>
      </c>
      <c r="M390">
        <v>23.5472594179688</v>
      </c>
      <c r="N390">
        <v>0.86305862201526695</v>
      </c>
      <c r="O390">
        <v>23.269804276574501</v>
      </c>
      <c r="P390">
        <v>22.427155467171801</v>
      </c>
      <c r="Q390">
        <v>5.9140162791264002E-2</v>
      </c>
    </row>
    <row r="391" spans="1:17" x14ac:dyDescent="0.3">
      <c r="A391" t="s">
        <v>892</v>
      </c>
      <c r="B391" t="s">
        <v>893</v>
      </c>
      <c r="C391" t="s">
        <v>3135</v>
      </c>
      <c r="D391" t="s">
        <v>213</v>
      </c>
      <c r="E391">
        <v>16553.208851445001</v>
      </c>
      <c r="F391">
        <v>680.95</v>
      </c>
      <c r="G391">
        <v>-5.7378966795937201</v>
      </c>
      <c r="H391">
        <v>-2.2787170789363902</v>
      </c>
      <c r="I391">
        <v>7.4101723701890103</v>
      </c>
      <c r="J391">
        <v>-2.2500055166956101</v>
      </c>
      <c r="K391">
        <v>707.50995951340303</v>
      </c>
      <c r="L391">
        <v>649.16426391181597</v>
      </c>
      <c r="M391">
        <v>34.401986637216901</v>
      </c>
      <c r="N391">
        <v>0.44059948638067697</v>
      </c>
      <c r="O391">
        <v>22.468610030105001</v>
      </c>
      <c r="P391">
        <v>35.769115741202199</v>
      </c>
      <c r="Q391">
        <v>2.7580960510596001E-2</v>
      </c>
    </row>
    <row r="392" spans="1:17" x14ac:dyDescent="0.3">
      <c r="A392" t="s">
        <v>894</v>
      </c>
      <c r="B392" t="s">
        <v>895</v>
      </c>
      <c r="C392" t="s">
        <v>3129</v>
      </c>
      <c r="D392" t="s">
        <v>138</v>
      </c>
      <c r="E392">
        <v>16525.736215473</v>
      </c>
      <c r="F392">
        <v>63.23</v>
      </c>
      <c r="G392">
        <v>150.224141882532</v>
      </c>
      <c r="H392">
        <v>7.75349016499431</v>
      </c>
      <c r="I392">
        <v>16.179075593578599</v>
      </c>
      <c r="J392">
        <v>13.5086610552813</v>
      </c>
      <c r="K392">
        <v>62.7105049427444</v>
      </c>
      <c r="L392">
        <v>56.934465160343599</v>
      </c>
      <c r="M392">
        <v>59.1092357574407</v>
      </c>
      <c r="N392">
        <v>0.92615998750609396</v>
      </c>
      <c r="O392">
        <v>44.551636881227203</v>
      </c>
      <c r="P392">
        <v>176.11353711790301</v>
      </c>
      <c r="Q392">
        <v>0.14223821809950901</v>
      </c>
    </row>
    <row r="393" spans="1:17" x14ac:dyDescent="0.3">
      <c r="A393" t="s">
        <v>896</v>
      </c>
      <c r="B393" t="s">
        <v>897</v>
      </c>
      <c r="C393" t="s">
        <v>3139</v>
      </c>
      <c r="D393" t="s">
        <v>262</v>
      </c>
      <c r="E393">
        <v>16509.444460429899</v>
      </c>
      <c r="F393">
        <v>1137.7</v>
      </c>
      <c r="G393">
        <v>91.376572695692104</v>
      </c>
      <c r="H393">
        <v>4.4988897367440597</v>
      </c>
      <c r="I393">
        <v>-5.0732795568562903</v>
      </c>
      <c r="J393">
        <v>7.0870319216371298</v>
      </c>
      <c r="K393">
        <v>1181.57880384341</v>
      </c>
      <c r="L393">
        <v>1085.91062047891</v>
      </c>
      <c r="M393">
        <v>47.137731724544999</v>
      </c>
      <c r="N393">
        <v>0.53351414344872405</v>
      </c>
      <c r="O393">
        <v>27.450118660455299</v>
      </c>
      <c r="P393">
        <v>116.148950318229</v>
      </c>
      <c r="Q393">
        <v>0.188231837539346</v>
      </c>
    </row>
    <row r="394" spans="1:17" x14ac:dyDescent="0.3">
      <c r="A394" t="s">
        <v>898</v>
      </c>
      <c r="B394" t="s">
        <v>899</v>
      </c>
      <c r="C394" t="s">
        <v>3129</v>
      </c>
      <c r="D394" t="s">
        <v>54</v>
      </c>
      <c r="E394">
        <v>16497.9745000279</v>
      </c>
      <c r="F394">
        <v>199.99</v>
      </c>
      <c r="G394">
        <v>-17.605302294848599</v>
      </c>
      <c r="H394">
        <v>6.6660047056794003</v>
      </c>
      <c r="I394">
        <v>-21.488213065651401</v>
      </c>
      <c r="J394">
        <v>-0.77565986166007095</v>
      </c>
      <c r="K394">
        <v>202.560723536312</v>
      </c>
      <c r="L394">
        <v>208.241499276306</v>
      </c>
      <c r="M394">
        <v>46.013306436821303</v>
      </c>
      <c r="N394">
        <v>2.8232003515564599</v>
      </c>
      <c r="O394">
        <v>44.632231611580501</v>
      </c>
      <c r="P394">
        <v>12.3602449575818</v>
      </c>
      <c r="Q394">
        <v>4.3244660712844003E-2</v>
      </c>
    </row>
    <row r="395" spans="1:17" x14ac:dyDescent="0.3">
      <c r="A395" t="s">
        <v>900</v>
      </c>
      <c r="B395" t="s">
        <v>901</v>
      </c>
      <c r="C395" t="s">
        <v>3133</v>
      </c>
      <c r="D395" t="s">
        <v>248</v>
      </c>
      <c r="E395">
        <v>16496.61464</v>
      </c>
      <c r="F395">
        <v>1624.45</v>
      </c>
      <c r="G395">
        <v>35.655364992654</v>
      </c>
      <c r="H395">
        <v>15.5895392819073</v>
      </c>
      <c r="I395">
        <v>11.1510334043006</v>
      </c>
      <c r="J395">
        <v>-0.75865256661010605</v>
      </c>
      <c r="K395">
        <v>1433.8427744511</v>
      </c>
      <c r="L395">
        <v>1293.71281078733</v>
      </c>
      <c r="M395">
        <v>65.580692232802306</v>
      </c>
      <c r="N395">
        <v>2.1659180620690002</v>
      </c>
      <c r="O395">
        <v>3.9613407614885001</v>
      </c>
      <c r="P395">
        <v>60.463278510396599</v>
      </c>
      <c r="Q395">
        <v>0.15848385234218501</v>
      </c>
    </row>
    <row r="396" spans="1:17" x14ac:dyDescent="0.3">
      <c r="A396" t="s">
        <v>902</v>
      </c>
      <c r="B396" t="s">
        <v>903</v>
      </c>
      <c r="C396" t="s">
        <v>3143</v>
      </c>
      <c r="D396" t="s">
        <v>477</v>
      </c>
      <c r="E396">
        <v>16473.886491599998</v>
      </c>
      <c r="F396">
        <v>3322.05</v>
      </c>
      <c r="G396">
        <v>-30.663560820813</v>
      </c>
      <c r="H396">
        <v>6.1352733821128904</v>
      </c>
      <c r="I396">
        <v>-5.6508977639720497</v>
      </c>
      <c r="J396">
        <v>5.6213039891100296</v>
      </c>
      <c r="K396">
        <v>3384.6261690649999</v>
      </c>
      <c r="L396">
        <v>3462.19562927075</v>
      </c>
      <c r="M396">
        <v>40.402229223627401</v>
      </c>
      <c r="N396">
        <v>0.58572175930718695</v>
      </c>
      <c r="O396">
        <v>19.788985716650799</v>
      </c>
      <c r="P396">
        <v>15.511396234287799</v>
      </c>
      <c r="Q396">
        <v>-4.7298260756076002E-2</v>
      </c>
    </row>
    <row r="397" spans="1:17" x14ac:dyDescent="0.3">
      <c r="A397" t="s">
        <v>904</v>
      </c>
      <c r="B397" t="s">
        <v>905</v>
      </c>
      <c r="C397" t="s">
        <v>3128</v>
      </c>
      <c r="D397" t="s">
        <v>21</v>
      </c>
      <c r="E397">
        <v>16465.073553779999</v>
      </c>
      <c r="F397">
        <v>725.8</v>
      </c>
      <c r="G397">
        <v>25.2163570641987</v>
      </c>
      <c r="H397">
        <v>11.0884650503206</v>
      </c>
      <c r="I397">
        <v>11.0561278515884</v>
      </c>
      <c r="J397">
        <v>7.5900511517974696</v>
      </c>
      <c r="K397">
        <v>715.99356771668999</v>
      </c>
      <c r="L397">
        <v>668.00171950180402</v>
      </c>
      <c r="M397">
        <v>54.481710467565001</v>
      </c>
      <c r="N397">
        <v>0.90968385263198104</v>
      </c>
      <c r="O397">
        <v>15.6654725819785</v>
      </c>
      <c r="P397">
        <v>50.269151138716303</v>
      </c>
      <c r="Q397">
        <v>4.9296462030111003E-2</v>
      </c>
    </row>
    <row r="398" spans="1:17" x14ac:dyDescent="0.3">
      <c r="A398" t="s">
        <v>906</v>
      </c>
      <c r="B398" t="s">
        <v>907</v>
      </c>
      <c r="C398" t="s">
        <v>574</v>
      </c>
      <c r="D398" t="s">
        <v>574</v>
      </c>
      <c r="E398">
        <v>16455.192074099999</v>
      </c>
      <c r="F398">
        <v>32.700000000000003</v>
      </c>
      <c r="G398">
        <v>-33.096587759467702</v>
      </c>
      <c r="H398">
        <v>-2.7973058034074598</v>
      </c>
      <c r="I398">
        <v>-22.3498751239811</v>
      </c>
      <c r="J398">
        <v>-2.3044966025201998</v>
      </c>
      <c r="K398">
        <v>34.958565258732598</v>
      </c>
      <c r="L398">
        <v>37.0057048216932</v>
      </c>
      <c r="M398">
        <v>33.442982702593497</v>
      </c>
      <c r="N398">
        <v>0.72978858084734799</v>
      </c>
      <c r="O398">
        <v>61.773700305810301</v>
      </c>
      <c r="P398">
        <v>2.9272898961284199</v>
      </c>
      <c r="Q398">
        <v>-4.0224645403675E-2</v>
      </c>
    </row>
    <row r="399" spans="1:17" x14ac:dyDescent="0.3">
      <c r="A399" t="s">
        <v>908</v>
      </c>
      <c r="B399" t="s">
        <v>909</v>
      </c>
      <c r="C399" t="s">
        <v>3139</v>
      </c>
      <c r="D399" t="s">
        <v>792</v>
      </c>
      <c r="E399">
        <v>16451.4515025</v>
      </c>
      <c r="F399">
        <v>3950.45</v>
      </c>
      <c r="G399">
        <v>56.986140104554401</v>
      </c>
      <c r="H399">
        <v>12.2483694295617</v>
      </c>
      <c r="I399">
        <v>-0.83658660751549097</v>
      </c>
      <c r="J399">
        <v>4.4982879956652102</v>
      </c>
      <c r="K399">
        <v>3939.4182026931599</v>
      </c>
      <c r="L399">
        <v>3699.0405514466102</v>
      </c>
      <c r="M399">
        <v>44.068303685131099</v>
      </c>
      <c r="N399">
        <v>0.97264144359207305</v>
      </c>
      <c r="O399">
        <v>38.920882431115402</v>
      </c>
      <c r="P399">
        <v>81.525560022975199</v>
      </c>
      <c r="Q399">
        <v>0.11583048535781899</v>
      </c>
    </row>
    <row r="400" spans="1:17" x14ac:dyDescent="0.3">
      <c r="A400" t="s">
        <v>910</v>
      </c>
      <c r="B400" t="s">
        <v>911</v>
      </c>
      <c r="C400" t="s">
        <v>3143</v>
      </c>
      <c r="D400" t="s">
        <v>407</v>
      </c>
      <c r="E400">
        <v>16434.902436749999</v>
      </c>
      <c r="F400">
        <v>1301.9000000000001</v>
      </c>
      <c r="G400">
        <v>88.225228617809606</v>
      </c>
      <c r="H400">
        <v>25.4049037406356</v>
      </c>
      <c r="I400">
        <v>140.35457471233801</v>
      </c>
      <c r="J400">
        <v>2.5310272222463102</v>
      </c>
      <c r="K400">
        <v>1120.1635583723801</v>
      </c>
      <c r="L400">
        <v>866.85694073531795</v>
      </c>
      <c r="M400">
        <v>60.157985612737001</v>
      </c>
      <c r="N400">
        <v>1.1129505298919</v>
      </c>
      <c r="O400">
        <v>7.83854366694829</v>
      </c>
      <c r="P400">
        <v>189.31111111111099</v>
      </c>
      <c r="Q400">
        <v>0.128242121549865</v>
      </c>
    </row>
    <row r="401" spans="1:17" x14ac:dyDescent="0.3">
      <c r="A401" t="s">
        <v>912</v>
      </c>
      <c r="B401" t="s">
        <v>913</v>
      </c>
      <c r="C401" t="s">
        <v>3141</v>
      </c>
      <c r="D401" t="s">
        <v>717</v>
      </c>
      <c r="E401">
        <v>16377.212368300001</v>
      </c>
      <c r="F401">
        <v>398.05</v>
      </c>
      <c r="G401">
        <v>20.428035027406999</v>
      </c>
      <c r="H401">
        <v>17.776692146414899</v>
      </c>
      <c r="I401">
        <v>17.895386999731301</v>
      </c>
      <c r="J401">
        <v>8.08634027710103</v>
      </c>
      <c r="K401">
        <v>390.16634350158398</v>
      </c>
      <c r="L401">
        <v>359.13050966393803</v>
      </c>
      <c r="M401">
        <v>47.820710728149798</v>
      </c>
      <c r="N401">
        <v>0.78277901289450602</v>
      </c>
      <c r="O401">
        <v>19.181007411129201</v>
      </c>
      <c r="P401">
        <v>54.462553356616198</v>
      </c>
      <c r="Q401">
        <v>0.21171527347059499</v>
      </c>
    </row>
    <row r="402" spans="1:17" x14ac:dyDescent="0.3">
      <c r="A402" t="s">
        <v>914</v>
      </c>
      <c r="B402" t="s">
        <v>915</v>
      </c>
      <c r="C402" t="s">
        <v>3129</v>
      </c>
      <c r="D402" t="s">
        <v>569</v>
      </c>
      <c r="E402">
        <v>16364.090429100001</v>
      </c>
      <c r="F402">
        <v>327.45</v>
      </c>
      <c r="G402">
        <v>-15.2391708528591</v>
      </c>
      <c r="H402">
        <v>-6.83513888535819</v>
      </c>
      <c r="I402">
        <v>-5.3501010878492101</v>
      </c>
      <c r="J402">
        <v>-3.96081783722176</v>
      </c>
      <c r="K402">
        <v>346.65248224604898</v>
      </c>
      <c r="L402">
        <v>330.77346735469598</v>
      </c>
      <c r="M402">
        <v>26.652224395556601</v>
      </c>
      <c r="N402">
        <v>0.53229173435501798</v>
      </c>
      <c r="O402">
        <v>22.659948083676799</v>
      </c>
      <c r="P402">
        <v>16.302610548748</v>
      </c>
      <c r="Q402">
        <v>-3.1155320515614E-2</v>
      </c>
    </row>
    <row r="403" spans="1:17" x14ac:dyDescent="0.3">
      <c r="A403" t="s">
        <v>916</v>
      </c>
      <c r="B403" t="s">
        <v>917</v>
      </c>
      <c r="C403" t="s">
        <v>3131</v>
      </c>
      <c r="D403" t="s">
        <v>918</v>
      </c>
      <c r="E403">
        <v>16261.4483223799</v>
      </c>
      <c r="F403">
        <v>2679.55</v>
      </c>
      <c r="G403">
        <v>79.751096124388994</v>
      </c>
      <c r="H403">
        <v>7.8472216383841804</v>
      </c>
      <c r="I403">
        <v>40.731760689438801</v>
      </c>
      <c r="J403">
        <v>1.4251055974536699</v>
      </c>
      <c r="K403">
        <v>2667.5716027721101</v>
      </c>
      <c r="L403">
        <v>2098.9833516887102</v>
      </c>
      <c r="M403">
        <v>40.894048623711399</v>
      </c>
      <c r="N403">
        <v>0.67613338322118999</v>
      </c>
      <c r="O403">
        <v>13.399637998917701</v>
      </c>
      <c r="P403">
        <v>118.63169060052201</v>
      </c>
    </row>
    <row r="404" spans="1:17" x14ac:dyDescent="0.3">
      <c r="A404" t="s">
        <v>919</v>
      </c>
      <c r="B404" t="s">
        <v>920</v>
      </c>
      <c r="C404" t="s">
        <v>3128</v>
      </c>
      <c r="D404" t="s">
        <v>21</v>
      </c>
      <c r="E404">
        <v>16243.10597076</v>
      </c>
      <c r="F404">
        <v>585.1</v>
      </c>
      <c r="G404">
        <v>-35.013407046401298</v>
      </c>
      <c r="H404">
        <v>0.82047560303071199</v>
      </c>
      <c r="I404">
        <v>7.4459094075350798</v>
      </c>
      <c r="J404">
        <v>-1.3027486571184399</v>
      </c>
      <c r="K404">
        <v>617.83140472176694</v>
      </c>
      <c r="L404">
        <v>630.38929219597901</v>
      </c>
      <c r="M404">
        <v>36.5901750473706</v>
      </c>
      <c r="N404">
        <v>0.488104399339225</v>
      </c>
      <c r="O404">
        <v>48.692531191249302</v>
      </c>
      <c r="P404">
        <v>24.5954003407155</v>
      </c>
      <c r="Q404">
        <v>7.0767167978288997E-2</v>
      </c>
    </row>
    <row r="405" spans="1:17" x14ac:dyDescent="0.3">
      <c r="A405" t="s">
        <v>921</v>
      </c>
      <c r="B405" t="s">
        <v>922</v>
      </c>
      <c r="C405" t="s">
        <v>3131</v>
      </c>
      <c r="D405" t="s">
        <v>43</v>
      </c>
      <c r="E405">
        <v>16206.7535029399</v>
      </c>
      <c r="F405">
        <v>441.35</v>
      </c>
      <c r="G405">
        <v>-17.009966099267501</v>
      </c>
      <c r="H405">
        <v>-5.3358255397709797</v>
      </c>
      <c r="I405">
        <v>-11.1720336905521</v>
      </c>
      <c r="J405">
        <v>-2.3474095748231099</v>
      </c>
      <c r="K405">
        <v>513.84715641015805</v>
      </c>
      <c r="L405">
        <v>480.61009356977399</v>
      </c>
      <c r="M405">
        <v>20.661031603795902</v>
      </c>
      <c r="N405">
        <v>1.0776918225652801</v>
      </c>
      <c r="O405">
        <v>35.006230882519503</v>
      </c>
      <c r="P405">
        <v>20.324427480916</v>
      </c>
      <c r="Q405">
        <v>0.12718172056357999</v>
      </c>
    </row>
    <row r="406" spans="1:17" x14ac:dyDescent="0.3">
      <c r="A406" t="s">
        <v>923</v>
      </c>
      <c r="B406" t="s">
        <v>924</v>
      </c>
      <c r="C406" t="s">
        <v>3129</v>
      </c>
      <c r="D406" t="s">
        <v>208</v>
      </c>
      <c r="E406">
        <v>16205.2126536299</v>
      </c>
      <c r="F406">
        <v>3903.9</v>
      </c>
      <c r="G406">
        <v>62.893107890561701</v>
      </c>
      <c r="H406">
        <v>1.54538274739409</v>
      </c>
      <c r="I406">
        <v>-9.4852827149413006</v>
      </c>
      <c r="J406">
        <v>8.9426793217577794E-2</v>
      </c>
      <c r="K406">
        <v>3961.80665423953</v>
      </c>
      <c r="L406">
        <v>3600.5548975319798</v>
      </c>
      <c r="M406">
        <v>38.631470891376502</v>
      </c>
      <c r="N406">
        <v>0.68940247945438404</v>
      </c>
      <c r="O406">
        <v>12.246727631342999</v>
      </c>
      <c r="P406">
        <v>87.999325804820401</v>
      </c>
      <c r="Q406">
        <v>0.25910183215231097</v>
      </c>
    </row>
    <row r="407" spans="1:17" x14ac:dyDescent="0.3">
      <c r="A407" t="s">
        <v>925</v>
      </c>
      <c r="B407" t="s">
        <v>926</v>
      </c>
      <c r="C407" t="s">
        <v>3143</v>
      </c>
      <c r="D407" t="s">
        <v>477</v>
      </c>
      <c r="E407">
        <v>16141.16960625</v>
      </c>
      <c r="F407">
        <v>445.25</v>
      </c>
      <c r="G407">
        <v>-36.462810389499602</v>
      </c>
      <c r="H407">
        <v>-12.855166409622999</v>
      </c>
      <c r="I407">
        <v>-41.729894746000397</v>
      </c>
      <c r="J407">
        <v>-11.0817341465086</v>
      </c>
      <c r="K407">
        <v>542.42977653234402</v>
      </c>
      <c r="L407">
        <v>605.534660064072</v>
      </c>
      <c r="M407">
        <v>25.661692107317201</v>
      </c>
      <c r="N407">
        <v>1.6625069177468601</v>
      </c>
      <c r="O407">
        <v>72.768107804604099</v>
      </c>
      <c r="P407">
        <v>4.2740046838407597</v>
      </c>
      <c r="Q407">
        <v>-0.12842349153864199</v>
      </c>
    </row>
    <row r="408" spans="1:17" x14ac:dyDescent="0.3">
      <c r="A408" t="s">
        <v>927</v>
      </c>
      <c r="B408" t="s">
        <v>928</v>
      </c>
      <c r="C408" t="s">
        <v>3138</v>
      </c>
      <c r="D408" t="s">
        <v>461</v>
      </c>
      <c r="E408">
        <v>16059.877940889901</v>
      </c>
      <c r="F408">
        <v>1124.9000000000001</v>
      </c>
      <c r="G408">
        <v>22.2883144337424</v>
      </c>
      <c r="H408">
        <v>-3.1172090100209102</v>
      </c>
      <c r="I408">
        <v>3.9984534693078699</v>
      </c>
      <c r="J408">
        <v>-7.07123351258344</v>
      </c>
      <c r="K408">
        <v>1257.0182355879299</v>
      </c>
      <c r="L408">
        <v>1157.9925444978701</v>
      </c>
      <c r="M408">
        <v>22.8429804392375</v>
      </c>
      <c r="N408">
        <v>1.10258248523737</v>
      </c>
      <c r="O408">
        <v>37.229975997866397</v>
      </c>
      <c r="P408">
        <v>47.238219895287898</v>
      </c>
      <c r="Q408">
        <v>0.16123894431781699</v>
      </c>
    </row>
    <row r="409" spans="1:17" x14ac:dyDescent="0.3">
      <c r="A409" t="s">
        <v>929</v>
      </c>
      <c r="B409" t="s">
        <v>930</v>
      </c>
      <c r="C409" t="s">
        <v>3139</v>
      </c>
      <c r="D409" t="s">
        <v>128</v>
      </c>
      <c r="E409">
        <v>16058.494336239901</v>
      </c>
      <c r="F409">
        <v>1786.9</v>
      </c>
      <c r="G409">
        <v>118.470689424689</v>
      </c>
      <c r="H409">
        <v>-2.8037682397577801</v>
      </c>
      <c r="I409">
        <v>83.695530023479193</v>
      </c>
      <c r="J409">
        <v>-2.4299961533043599</v>
      </c>
      <c r="K409">
        <v>1757.4758714002601</v>
      </c>
      <c r="L409">
        <v>1369.2758955055001</v>
      </c>
      <c r="M409">
        <v>41.031478692510099</v>
      </c>
      <c r="N409">
        <v>0.74830330502497699</v>
      </c>
      <c r="O409">
        <v>11.7969668140354</v>
      </c>
      <c r="P409">
        <v>159.70496330208499</v>
      </c>
      <c r="Q409">
        <v>0.20661210066023</v>
      </c>
    </row>
    <row r="410" spans="1:17" x14ac:dyDescent="0.3">
      <c r="A410" t="s">
        <v>931</v>
      </c>
      <c r="B410" t="s">
        <v>932</v>
      </c>
      <c r="C410" t="s">
        <v>3139</v>
      </c>
      <c r="D410" t="s">
        <v>262</v>
      </c>
      <c r="E410">
        <v>15970.326152489901</v>
      </c>
      <c r="F410">
        <v>2011.15</v>
      </c>
      <c r="G410">
        <v>114.71294657573701</v>
      </c>
      <c r="H410">
        <v>21.976449852701101</v>
      </c>
      <c r="I410">
        <v>32.863715957525301</v>
      </c>
      <c r="J410">
        <v>6.9853876861484503</v>
      </c>
      <c r="K410">
        <v>1857.8463626515199</v>
      </c>
      <c r="L410">
        <v>1631.11977153099</v>
      </c>
      <c r="M410">
        <v>57.430095292031503</v>
      </c>
      <c r="N410">
        <v>2.3967134250301001</v>
      </c>
      <c r="O410">
        <v>33.455982895358297</v>
      </c>
      <c r="P410">
        <v>140.28076463560299</v>
      </c>
      <c r="Q410">
        <v>0.16220409842671599</v>
      </c>
    </row>
    <row r="411" spans="1:17" x14ac:dyDescent="0.3">
      <c r="A411" t="s">
        <v>933</v>
      </c>
      <c r="B411" t="s">
        <v>934</v>
      </c>
      <c r="C411" t="s">
        <v>3128</v>
      </c>
      <c r="D411" t="s">
        <v>21</v>
      </c>
      <c r="E411">
        <v>15865.000653839999</v>
      </c>
      <c r="F411">
        <v>2814.6</v>
      </c>
      <c r="G411">
        <v>238.226737531163</v>
      </c>
      <c r="H411">
        <v>11.8732172486839</v>
      </c>
      <c r="I411">
        <v>28.644089864262501</v>
      </c>
      <c r="J411">
        <v>8.6423910173728604</v>
      </c>
      <c r="K411">
        <v>2624.1804030927101</v>
      </c>
      <c r="L411">
        <v>2161.5670325961601</v>
      </c>
      <c r="M411">
        <v>66.388900878114598</v>
      </c>
      <c r="N411">
        <v>0.99314922258929506</v>
      </c>
      <c r="O411">
        <v>5.8765011013998496</v>
      </c>
      <c r="P411">
        <v>264.58549222797899</v>
      </c>
    </row>
    <row r="412" spans="1:17" hidden="1" x14ac:dyDescent="0.3">
      <c r="A412" t="s">
        <v>935</v>
      </c>
      <c r="B412" t="s">
        <v>936</v>
      </c>
      <c r="C412" t="s">
        <v>3133</v>
      </c>
      <c r="D412" t="s">
        <v>445</v>
      </c>
      <c r="E412">
        <v>15856.350599429999</v>
      </c>
      <c r="F412">
        <v>662.7</v>
      </c>
      <c r="G412">
        <v>-6.23908768240124</v>
      </c>
      <c r="H412">
        <v>1.9671290724919599</v>
      </c>
      <c r="I412">
        <v>7.7904455399128896</v>
      </c>
      <c r="J412">
        <v>4.1553501830685997</v>
      </c>
      <c r="K412">
        <v>657.00827647999495</v>
      </c>
      <c r="M412">
        <v>46.500531431017798</v>
      </c>
      <c r="N412">
        <v>0.76775402928181402</v>
      </c>
      <c r="O412">
        <v>11.106081183039</v>
      </c>
      <c r="P412">
        <v>40.970006381620898</v>
      </c>
    </row>
    <row r="413" spans="1:17" x14ac:dyDescent="0.3">
      <c r="A413" t="s">
        <v>937</v>
      </c>
      <c r="B413" t="s">
        <v>938</v>
      </c>
      <c r="C413" t="s">
        <v>3136</v>
      </c>
      <c r="D413" t="s">
        <v>114</v>
      </c>
      <c r="E413">
        <v>15725.01417375</v>
      </c>
      <c r="F413">
        <v>446.25</v>
      </c>
      <c r="G413">
        <v>84.421830651073805</v>
      </c>
      <c r="H413">
        <v>-3.8750205887542202</v>
      </c>
      <c r="I413">
        <v>54.754049917440298</v>
      </c>
      <c r="J413">
        <v>8.1427160042902305</v>
      </c>
      <c r="K413">
        <v>434.563167618676</v>
      </c>
      <c r="L413">
        <v>325.50776295720402</v>
      </c>
      <c r="M413">
        <v>41.748400126990298</v>
      </c>
      <c r="N413">
        <v>0.54301930227015904</v>
      </c>
      <c r="O413">
        <v>17.647058823529399</v>
      </c>
      <c r="P413">
        <v>147.57281553397999</v>
      </c>
      <c r="Q413">
        <v>0.179760000664487</v>
      </c>
    </row>
    <row r="414" spans="1:17" x14ac:dyDescent="0.3">
      <c r="A414" t="s">
        <v>939</v>
      </c>
      <c r="B414" t="s">
        <v>940</v>
      </c>
      <c r="C414" t="s">
        <v>3128</v>
      </c>
      <c r="D414" t="s">
        <v>21</v>
      </c>
      <c r="E414">
        <v>15615.49488961</v>
      </c>
      <c r="F414">
        <v>564.54999999999995</v>
      </c>
      <c r="G414">
        <v>-26.6892503774652</v>
      </c>
      <c r="H414">
        <v>-1.2639135780540001</v>
      </c>
      <c r="I414">
        <v>-11.9333948906215</v>
      </c>
      <c r="J414">
        <v>4.9349951172589801</v>
      </c>
      <c r="K414">
        <v>595.40492013730602</v>
      </c>
      <c r="L414">
        <v>627.52335213391302</v>
      </c>
      <c r="M414">
        <v>44.811650784033297</v>
      </c>
      <c r="N414">
        <v>0.519426813004638</v>
      </c>
      <c r="O414">
        <v>52.6614117438668</v>
      </c>
      <c r="P414">
        <v>5.2675741189632497</v>
      </c>
      <c r="Q414">
        <v>1.0222948563425999E-2</v>
      </c>
    </row>
    <row r="415" spans="1:17" x14ac:dyDescent="0.3">
      <c r="A415" t="s">
        <v>941</v>
      </c>
      <c r="B415" t="s">
        <v>942</v>
      </c>
      <c r="C415" t="s">
        <v>3138</v>
      </c>
      <c r="D415" t="s">
        <v>717</v>
      </c>
      <c r="E415">
        <v>15603.868111329901</v>
      </c>
      <c r="F415">
        <v>3321.7</v>
      </c>
      <c r="G415">
        <v>28.437840576449201</v>
      </c>
      <c r="H415">
        <v>13.3117261461854</v>
      </c>
      <c r="I415">
        <v>44.383274694673403</v>
      </c>
      <c r="J415">
        <v>13.567305845261799</v>
      </c>
      <c r="K415">
        <v>2944.8071848162899</v>
      </c>
      <c r="L415">
        <v>2602.4527730856998</v>
      </c>
      <c r="M415">
        <v>69.472977648072401</v>
      </c>
      <c r="N415">
        <v>1.43607906058753</v>
      </c>
      <c r="O415">
        <v>3.6517445886142501</v>
      </c>
      <c r="P415">
        <v>57.128666035950701</v>
      </c>
      <c r="Q415">
        <v>8.4972479535757997E-2</v>
      </c>
    </row>
    <row r="416" spans="1:17" x14ac:dyDescent="0.3">
      <c r="A416" t="s">
        <v>943</v>
      </c>
      <c r="B416" t="s">
        <v>944</v>
      </c>
      <c r="C416" t="s">
        <v>3132</v>
      </c>
      <c r="D416" t="s">
        <v>48</v>
      </c>
      <c r="E416">
        <v>15517.5047077049</v>
      </c>
      <c r="F416">
        <v>1604.35</v>
      </c>
      <c r="G416">
        <v>19.139399321264499</v>
      </c>
      <c r="H416">
        <v>5.3854255119303298</v>
      </c>
      <c r="I416">
        <v>12.8392994783903</v>
      </c>
      <c r="J416">
        <v>5.8941149782896796</v>
      </c>
      <c r="K416">
        <v>1610.98142015396</v>
      </c>
      <c r="L416">
        <v>1522.0328714188399</v>
      </c>
      <c r="M416">
        <v>50.872946160323004</v>
      </c>
      <c r="N416">
        <v>0.76281084713320602</v>
      </c>
      <c r="O416">
        <v>15.934802256365501</v>
      </c>
      <c r="P416">
        <v>56.529586809112601</v>
      </c>
      <c r="Q416">
        <v>-5.2382134872473E-2</v>
      </c>
    </row>
    <row r="417" spans="1:17" hidden="1" x14ac:dyDescent="0.3">
      <c r="A417" t="s">
        <v>945</v>
      </c>
      <c r="B417" t="s">
        <v>946</v>
      </c>
      <c r="C417" t="s">
        <v>3144</v>
      </c>
      <c r="D417" t="s">
        <v>736</v>
      </c>
      <c r="E417">
        <v>15502.9956089399</v>
      </c>
      <c r="F417">
        <v>857.33</v>
      </c>
      <c r="G417">
        <v>-0.34855325730686398</v>
      </c>
      <c r="H417">
        <v>1.8744490212590701</v>
      </c>
      <c r="I417">
        <v>-0.2003679906675</v>
      </c>
      <c r="J417">
        <v>3.16203493349667</v>
      </c>
      <c r="K417">
        <v>878.87815345440799</v>
      </c>
      <c r="L417">
        <v>838.31882209707805</v>
      </c>
      <c r="M417">
        <v>63.673105172010501</v>
      </c>
      <c r="N417">
        <v>0.47232155876672899</v>
      </c>
      <c r="O417">
        <v>9.5144226843805608</v>
      </c>
      <c r="P417">
        <v>23.002869440459101</v>
      </c>
      <c r="Q417">
        <v>-2.790653939747E-3</v>
      </c>
    </row>
    <row r="418" spans="1:17" x14ac:dyDescent="0.3">
      <c r="A418" t="s">
        <v>947</v>
      </c>
      <c r="B418" t="s">
        <v>948</v>
      </c>
      <c r="C418" t="s">
        <v>3139</v>
      </c>
      <c r="D418" t="s">
        <v>949</v>
      </c>
      <c r="E418">
        <v>15492.0408345</v>
      </c>
      <c r="F418">
        <v>1301.75</v>
      </c>
      <c r="G418">
        <v>26.750606141098899</v>
      </c>
      <c r="H418">
        <v>3.7140520366966401</v>
      </c>
      <c r="I418">
        <v>-11.523028046086701</v>
      </c>
      <c r="J418">
        <v>4.3033313883980897</v>
      </c>
      <c r="K418">
        <v>1326.6769381305701</v>
      </c>
      <c r="L418">
        <v>1262.77675818384</v>
      </c>
      <c r="M418">
        <v>46.338508503809201</v>
      </c>
      <c r="N418">
        <v>1.1717957215275201</v>
      </c>
      <c r="O418">
        <v>30.209333589398799</v>
      </c>
      <c r="P418">
        <v>66.891025641025607</v>
      </c>
      <c r="Q418">
        <v>0.193386996358696</v>
      </c>
    </row>
    <row r="419" spans="1:17" x14ac:dyDescent="0.3">
      <c r="A419" t="s">
        <v>950</v>
      </c>
      <c r="B419" t="s">
        <v>951</v>
      </c>
      <c r="C419" t="s">
        <v>3135</v>
      </c>
      <c r="D419" t="s">
        <v>537</v>
      </c>
      <c r="E419">
        <v>15435.600568010001</v>
      </c>
      <c r="F419">
        <v>556.85</v>
      </c>
      <c r="G419">
        <v>50.535298871940903</v>
      </c>
      <c r="H419">
        <v>-7.1775032584185698</v>
      </c>
      <c r="I419">
        <v>2.7474609885747698</v>
      </c>
      <c r="J419">
        <v>-1.06307152198411</v>
      </c>
      <c r="K419">
        <v>582.85413360072903</v>
      </c>
      <c r="L419">
        <v>530.18859396297796</v>
      </c>
      <c r="M419">
        <v>47.270832294164698</v>
      </c>
      <c r="N419">
        <v>0.58599168885895703</v>
      </c>
      <c r="O419">
        <v>30.0170602496183</v>
      </c>
      <c r="P419">
        <v>78.534786790637995</v>
      </c>
      <c r="Q419">
        <v>0.22987076832022199</v>
      </c>
    </row>
    <row r="420" spans="1:17" hidden="1" x14ac:dyDescent="0.3">
      <c r="A420" t="s">
        <v>952</v>
      </c>
      <c r="B420" t="s">
        <v>953</v>
      </c>
      <c r="C420" t="s">
        <v>3144</v>
      </c>
      <c r="D420" t="s">
        <v>57</v>
      </c>
      <c r="E420">
        <v>15417.134567507999</v>
      </c>
      <c r="F420">
        <v>38.380000000000003</v>
      </c>
      <c r="G420">
        <v>64.445028701896504</v>
      </c>
      <c r="H420">
        <v>-4.7824359381545598</v>
      </c>
      <c r="I420">
        <v>49.0056536237839</v>
      </c>
      <c r="J420">
        <v>-4.0269537123544996</v>
      </c>
      <c r="K420">
        <v>40.069877213253697</v>
      </c>
      <c r="L420">
        <v>32.150118278969401</v>
      </c>
      <c r="M420">
        <v>31.112118277076199</v>
      </c>
      <c r="N420">
        <v>0.34082654471364299</v>
      </c>
      <c r="O420">
        <v>39.760291818655503</v>
      </c>
      <c r="P420">
        <v>97.835051546391696</v>
      </c>
      <c r="Q420">
        <v>9.8540312617258E-2</v>
      </c>
    </row>
    <row r="421" spans="1:17" hidden="1" x14ac:dyDescent="0.3">
      <c r="A421" t="s">
        <v>954</v>
      </c>
      <c r="B421" t="s">
        <v>955</v>
      </c>
      <c r="C421" t="s">
        <v>3144</v>
      </c>
      <c r="D421" t="s">
        <v>48</v>
      </c>
      <c r="E421">
        <v>15409.727829579901</v>
      </c>
      <c r="F421">
        <v>1478.2</v>
      </c>
      <c r="G421">
        <v>402.815146217836</v>
      </c>
      <c r="H421">
        <v>-8.16064200420338</v>
      </c>
      <c r="I421">
        <v>-47.603000886330904</v>
      </c>
      <c r="J421">
        <v>-2.5464250885514499</v>
      </c>
      <c r="K421">
        <v>1636.81568951861</v>
      </c>
      <c r="L421">
        <v>1525.62909292473</v>
      </c>
      <c r="M421">
        <v>36.3881820090537</v>
      </c>
      <c r="N421">
        <v>1.55156892697992</v>
      </c>
      <c r="O421">
        <v>105.503314842375</v>
      </c>
      <c r="P421">
        <v>451.36143230137998</v>
      </c>
      <c r="Q421">
        <v>0.27301041833344702</v>
      </c>
    </row>
    <row r="422" spans="1:17" x14ac:dyDescent="0.3">
      <c r="A422" t="s">
        <v>956</v>
      </c>
      <c r="B422" t="s">
        <v>957</v>
      </c>
      <c r="C422" t="s">
        <v>3139</v>
      </c>
      <c r="D422" t="s">
        <v>792</v>
      </c>
      <c r="E422">
        <v>15408.0257968799</v>
      </c>
      <c r="F422">
        <v>1144.0999999999999</v>
      </c>
      <c r="G422">
        <v>21.574888264466601</v>
      </c>
      <c r="H422">
        <v>10.3981343159601</v>
      </c>
      <c r="I422">
        <v>-1.17900377759109</v>
      </c>
      <c r="J422">
        <v>3.30213622596747</v>
      </c>
      <c r="K422">
        <v>1229.4498622436499</v>
      </c>
      <c r="L422">
        <v>1206.9842742922599</v>
      </c>
      <c r="M422">
        <v>42.040711901033397</v>
      </c>
      <c r="N422">
        <v>0.696735052477781</v>
      </c>
      <c r="O422">
        <v>65.802814439297194</v>
      </c>
      <c r="P422">
        <v>46.510436675630601</v>
      </c>
      <c r="Q422">
        <v>0.23055238025199401</v>
      </c>
    </row>
    <row r="423" spans="1:17" x14ac:dyDescent="0.3">
      <c r="A423" t="s">
        <v>958</v>
      </c>
      <c r="B423" t="s">
        <v>959</v>
      </c>
      <c r="C423" t="s">
        <v>3133</v>
      </c>
      <c r="D423" t="s">
        <v>51</v>
      </c>
      <c r="E423">
        <v>15285.19194864</v>
      </c>
      <c r="F423">
        <v>2010.9</v>
      </c>
      <c r="G423">
        <v>33.167004567404398</v>
      </c>
      <c r="H423">
        <v>9.7933706932090292</v>
      </c>
      <c r="I423">
        <v>45.714017951803399</v>
      </c>
      <c r="J423">
        <v>3.5355185807965599</v>
      </c>
      <c r="K423">
        <v>1909.4565284415701</v>
      </c>
      <c r="L423">
        <v>1610.0005906921001</v>
      </c>
      <c r="M423">
        <v>53.376613795503097</v>
      </c>
      <c r="N423">
        <v>0.33634827486226299</v>
      </c>
      <c r="O423">
        <v>8.2475508478790402</v>
      </c>
      <c r="P423">
        <v>70.704584040746994</v>
      </c>
      <c r="Q423">
        <v>0.10635526229496201</v>
      </c>
    </row>
    <row r="424" spans="1:17" x14ac:dyDescent="0.3">
      <c r="A424" t="s">
        <v>960</v>
      </c>
      <c r="B424" t="s">
        <v>961</v>
      </c>
      <c r="C424" t="s">
        <v>3143</v>
      </c>
      <c r="D424" t="s">
        <v>284</v>
      </c>
      <c r="E424">
        <v>15266.4750187799</v>
      </c>
      <c r="F424">
        <v>404.45</v>
      </c>
      <c r="G424">
        <v>66.104052643434301</v>
      </c>
      <c r="H424">
        <v>-14.8867168781687</v>
      </c>
      <c r="I424">
        <v>54.336225054238596</v>
      </c>
      <c r="J424">
        <v>0.58195571968177795</v>
      </c>
      <c r="K424">
        <v>452.74387768620699</v>
      </c>
      <c r="L424">
        <v>362.59213684898202</v>
      </c>
      <c r="M424">
        <v>33.000591873084097</v>
      </c>
      <c r="N424">
        <v>0.51801282914725799</v>
      </c>
      <c r="O424">
        <v>44.492520707133103</v>
      </c>
      <c r="P424">
        <v>93.516746411483197</v>
      </c>
      <c r="Q424">
        <v>0.135346198053651</v>
      </c>
    </row>
    <row r="425" spans="1:17" x14ac:dyDescent="0.3">
      <c r="A425" t="s">
        <v>962</v>
      </c>
      <c r="B425" t="s">
        <v>963</v>
      </c>
      <c r="C425" t="s">
        <v>3143</v>
      </c>
      <c r="D425" t="s">
        <v>477</v>
      </c>
      <c r="E425">
        <v>14929.8753132</v>
      </c>
      <c r="F425">
        <v>4869.5</v>
      </c>
      <c r="G425">
        <v>-9.1063697309065592</v>
      </c>
      <c r="H425">
        <v>3.16503506049632</v>
      </c>
      <c r="I425">
        <v>5.3047863880106796</v>
      </c>
      <c r="J425">
        <v>-0.26700827180603198</v>
      </c>
      <c r="K425">
        <v>5061.6158888787204</v>
      </c>
      <c r="L425">
        <v>4925.21097055465</v>
      </c>
      <c r="M425">
        <v>43.0532821042748</v>
      </c>
      <c r="N425">
        <v>1.5744178631891499</v>
      </c>
      <c r="O425">
        <v>22.3708799671424</v>
      </c>
      <c r="P425">
        <v>21.101715991046898</v>
      </c>
      <c r="Q425">
        <v>1.9441776404518E-2</v>
      </c>
    </row>
    <row r="426" spans="1:17" x14ac:dyDescent="0.3">
      <c r="A426" t="s">
        <v>964</v>
      </c>
      <c r="B426" t="s">
        <v>965</v>
      </c>
      <c r="C426" t="s">
        <v>3138</v>
      </c>
      <c r="D426" t="s">
        <v>966</v>
      </c>
      <c r="E426">
        <v>14847.4599935519</v>
      </c>
      <c r="F426">
        <v>189.92</v>
      </c>
      <c r="G426">
        <v>0.72606596908009202</v>
      </c>
      <c r="H426">
        <v>7.6213500146007398</v>
      </c>
      <c r="I426">
        <v>-18.386469763547499</v>
      </c>
      <c r="J426">
        <v>3.3878541984762802</v>
      </c>
      <c r="K426">
        <v>187.55924790688701</v>
      </c>
      <c r="L426">
        <v>193.28321543355599</v>
      </c>
      <c r="M426">
        <v>54.668876299940699</v>
      </c>
      <c r="N426">
        <v>3.0043288253001199</v>
      </c>
      <c r="O426">
        <v>25.078980623420399</v>
      </c>
      <c r="P426">
        <v>24.496886266797699</v>
      </c>
      <c r="Q426">
        <v>2.0089428383649001E-2</v>
      </c>
    </row>
    <row r="427" spans="1:17" x14ac:dyDescent="0.3">
      <c r="A427" t="s">
        <v>967</v>
      </c>
      <c r="B427" t="s">
        <v>968</v>
      </c>
      <c r="C427" t="s">
        <v>3136</v>
      </c>
      <c r="D427" t="s">
        <v>969</v>
      </c>
      <c r="E427">
        <v>14809.47255081</v>
      </c>
      <c r="F427">
        <v>2176.65</v>
      </c>
      <c r="G427">
        <v>71.161038434256596</v>
      </c>
      <c r="H427">
        <v>-6.9748020791848502</v>
      </c>
      <c r="I427">
        <v>131.74696336367199</v>
      </c>
      <c r="J427">
        <v>6.9269737268846496</v>
      </c>
      <c r="K427">
        <v>2211.1871916748901</v>
      </c>
      <c r="L427">
        <v>1679.55413754955</v>
      </c>
      <c r="M427">
        <v>46.797734955352396</v>
      </c>
      <c r="N427">
        <v>0.48592682616181798</v>
      </c>
      <c r="O427">
        <v>24.0438288195162</v>
      </c>
      <c r="P427">
        <v>198.171232876712</v>
      </c>
      <c r="Q427">
        <v>0.23984273129525499</v>
      </c>
    </row>
    <row r="428" spans="1:17" x14ac:dyDescent="0.3">
      <c r="A428" t="s">
        <v>970</v>
      </c>
      <c r="B428" t="s">
        <v>971</v>
      </c>
      <c r="C428" t="s">
        <v>3129</v>
      </c>
      <c r="D428" t="s">
        <v>972</v>
      </c>
      <c r="E428">
        <v>14781.826961774999</v>
      </c>
      <c r="F428">
        <v>166.23</v>
      </c>
      <c r="G428">
        <v>3.5651732316818401</v>
      </c>
      <c r="H428">
        <v>-12.624913736468599</v>
      </c>
      <c r="I428">
        <v>6.2729424353440404</v>
      </c>
      <c r="J428">
        <v>-1.28730971739713</v>
      </c>
      <c r="K428">
        <v>188.89361620314401</v>
      </c>
      <c r="L428">
        <v>176.606291255619</v>
      </c>
      <c r="M428">
        <v>24.004081292357501</v>
      </c>
      <c r="N428">
        <v>0.34581757908245497</v>
      </c>
      <c r="O428">
        <v>47.025206039824297</v>
      </c>
      <c r="P428">
        <v>27.672811059907801</v>
      </c>
      <c r="Q428">
        <v>-7.7279395424355996E-2</v>
      </c>
    </row>
    <row r="429" spans="1:17" x14ac:dyDescent="0.3">
      <c r="A429" t="s">
        <v>973</v>
      </c>
      <c r="B429" t="s">
        <v>974</v>
      </c>
      <c r="C429" t="s">
        <v>3133</v>
      </c>
      <c r="D429" t="s">
        <v>51</v>
      </c>
      <c r="E429">
        <v>14760.325639799999</v>
      </c>
      <c r="F429">
        <v>6409</v>
      </c>
      <c r="G429">
        <v>8.9811439330051694</v>
      </c>
      <c r="H429">
        <v>-4.6856735332386199</v>
      </c>
      <c r="I429">
        <v>19.8764096855178</v>
      </c>
      <c r="J429">
        <v>-3.2042548564058202</v>
      </c>
      <c r="K429">
        <v>6715.4869021643099</v>
      </c>
      <c r="L429">
        <v>6176.6186736546497</v>
      </c>
      <c r="M429">
        <v>36.900577141144801</v>
      </c>
      <c r="N429">
        <v>0.41184005939503399</v>
      </c>
      <c r="O429">
        <v>18.583242315493798</v>
      </c>
      <c r="P429">
        <v>36.534614701310197</v>
      </c>
      <c r="Q429">
        <v>1.9697232804031E-2</v>
      </c>
    </row>
    <row r="430" spans="1:17" x14ac:dyDescent="0.3">
      <c r="A430" t="s">
        <v>975</v>
      </c>
      <c r="B430" t="s">
        <v>976</v>
      </c>
      <c r="C430" t="s">
        <v>574</v>
      </c>
      <c r="D430" t="s">
        <v>574</v>
      </c>
      <c r="E430">
        <v>14680.323987923901</v>
      </c>
      <c r="F430">
        <v>154.63</v>
      </c>
      <c r="G430">
        <v>-19.540629894091602</v>
      </c>
      <c r="H430">
        <v>-1.7721822196169299</v>
      </c>
      <c r="I430">
        <v>2.8752014193313902</v>
      </c>
      <c r="J430">
        <v>3.82979183434828</v>
      </c>
      <c r="K430">
        <v>163.84252582147201</v>
      </c>
      <c r="L430">
        <v>158.21332673792401</v>
      </c>
      <c r="M430">
        <v>43.895202670011301</v>
      </c>
      <c r="N430">
        <v>0.43483581397788101</v>
      </c>
      <c r="O430">
        <v>37.715837806376499</v>
      </c>
      <c r="P430">
        <v>26.074194863432499</v>
      </c>
      <c r="Q430">
        <v>5.22609990021E-3</v>
      </c>
    </row>
    <row r="431" spans="1:17" x14ac:dyDescent="0.3">
      <c r="A431" t="s">
        <v>977</v>
      </c>
      <c r="B431" t="s">
        <v>978</v>
      </c>
      <c r="C431" t="s">
        <v>3129</v>
      </c>
      <c r="D431" t="s">
        <v>54</v>
      </c>
      <c r="E431">
        <v>14580.499512799999</v>
      </c>
      <c r="F431">
        <v>913.9</v>
      </c>
      <c r="G431">
        <v>-68.802535964056801</v>
      </c>
      <c r="H431">
        <v>-11.141698581517</v>
      </c>
      <c r="I431">
        <v>-43.117924385645502</v>
      </c>
      <c r="J431">
        <v>-2.5147164903558998</v>
      </c>
      <c r="K431">
        <v>1074.3868803266701</v>
      </c>
      <c r="L431">
        <v>1262.9905887364901</v>
      </c>
      <c r="M431">
        <v>28.082326848992199</v>
      </c>
      <c r="N431">
        <v>0.81036637974875703</v>
      </c>
      <c r="O431">
        <v>96.520407046722795</v>
      </c>
      <c r="P431">
        <v>0.51141050316194603</v>
      </c>
      <c r="Q431">
        <v>4.2231118908670998E-2</v>
      </c>
    </row>
    <row r="432" spans="1:17" x14ac:dyDescent="0.3">
      <c r="A432" t="s">
        <v>979</v>
      </c>
      <c r="B432" t="s">
        <v>980</v>
      </c>
      <c r="C432" t="s">
        <v>3147</v>
      </c>
      <c r="D432" t="s">
        <v>981</v>
      </c>
      <c r="E432">
        <v>14518.86074656</v>
      </c>
      <c r="F432">
        <v>1478.6</v>
      </c>
      <c r="G432">
        <v>-33.434080291321898</v>
      </c>
      <c r="H432">
        <v>-5.51727440589202</v>
      </c>
      <c r="I432">
        <v>4.1003557854853501</v>
      </c>
      <c r="J432">
        <v>-0.96936429796803403</v>
      </c>
      <c r="K432">
        <v>1550.53437969265</v>
      </c>
      <c r="L432">
        <v>1513.6561868234701</v>
      </c>
      <c r="M432">
        <v>35.989868086133001</v>
      </c>
      <c r="N432">
        <v>0.92169959382373401</v>
      </c>
      <c r="O432">
        <v>23.792776951170001</v>
      </c>
      <c r="P432">
        <v>22.7869124730111</v>
      </c>
      <c r="Q432">
        <v>-4.9956702566277003E-2</v>
      </c>
    </row>
    <row r="433" spans="1:17" x14ac:dyDescent="0.3">
      <c r="A433" t="s">
        <v>982</v>
      </c>
      <c r="B433" t="s">
        <v>983</v>
      </c>
      <c r="C433" t="s">
        <v>3143</v>
      </c>
      <c r="D433" t="s">
        <v>984</v>
      </c>
      <c r="E433">
        <v>14503.6857104799</v>
      </c>
      <c r="F433">
        <v>816.8</v>
      </c>
      <c r="G433">
        <v>37.134430332743698</v>
      </c>
      <c r="H433">
        <v>4.0414714016294404</v>
      </c>
      <c r="I433">
        <v>25.436832298352002</v>
      </c>
      <c r="J433">
        <v>5.3753038212714399</v>
      </c>
      <c r="K433">
        <v>806.48278602887399</v>
      </c>
      <c r="L433">
        <v>726.26145150027696</v>
      </c>
      <c r="M433">
        <v>52.637926955674999</v>
      </c>
      <c r="N433">
        <v>0.69446392269416202</v>
      </c>
      <c r="O433">
        <v>7.1865817825661198</v>
      </c>
      <c r="P433">
        <v>73.197625106022002</v>
      </c>
      <c r="Q433">
        <v>5.0329120348387997E-2</v>
      </c>
    </row>
    <row r="434" spans="1:17" x14ac:dyDescent="0.3">
      <c r="A434" t="s">
        <v>985</v>
      </c>
      <c r="B434" t="s">
        <v>986</v>
      </c>
      <c r="C434" t="s">
        <v>3143</v>
      </c>
      <c r="D434" t="s">
        <v>477</v>
      </c>
      <c r="E434">
        <v>14464.69011836</v>
      </c>
      <c r="F434">
        <v>1361.2</v>
      </c>
      <c r="G434">
        <v>-23.688427546469299</v>
      </c>
      <c r="H434">
        <v>-7.1944184946378096</v>
      </c>
      <c r="I434">
        <v>-1.83756316786027</v>
      </c>
      <c r="J434">
        <v>-5.8984801922046</v>
      </c>
      <c r="K434">
        <v>1519.81296616738</v>
      </c>
      <c r="L434">
        <v>1476.6695445968501</v>
      </c>
      <c r="M434">
        <v>22.091272341040199</v>
      </c>
      <c r="N434">
        <v>0.74424297402273298</v>
      </c>
      <c r="O434">
        <v>24.155157214222701</v>
      </c>
      <c r="P434">
        <v>9.5092518101367691</v>
      </c>
      <c r="Q434">
        <v>-0.102858087492984</v>
      </c>
    </row>
    <row r="435" spans="1:17" x14ac:dyDescent="0.3">
      <c r="A435" t="s">
        <v>987</v>
      </c>
      <c r="B435" t="s">
        <v>988</v>
      </c>
      <c r="C435" t="s">
        <v>3139</v>
      </c>
      <c r="D435" t="s">
        <v>262</v>
      </c>
      <c r="E435">
        <v>14367.8078071</v>
      </c>
      <c r="F435">
        <v>825.55</v>
      </c>
      <c r="G435">
        <v>12.618926633014301</v>
      </c>
      <c r="H435">
        <v>-6.3766368247832297</v>
      </c>
      <c r="I435">
        <v>-17.8102630467456</v>
      </c>
      <c r="J435">
        <v>6.6501197339560001</v>
      </c>
      <c r="K435">
        <v>863.33444701958399</v>
      </c>
      <c r="L435">
        <v>842.39329968228799</v>
      </c>
      <c r="M435">
        <v>50.794343577230102</v>
      </c>
      <c r="N435">
        <v>1.6747684509604099</v>
      </c>
      <c r="O435">
        <v>28.3992489855248</v>
      </c>
      <c r="P435">
        <v>37.089006974427001</v>
      </c>
      <c r="Q435">
        <v>0.15202672462000699</v>
      </c>
    </row>
    <row r="436" spans="1:17" hidden="1" x14ac:dyDescent="0.3">
      <c r="A436" t="s">
        <v>989</v>
      </c>
      <c r="B436" t="s">
        <v>990</v>
      </c>
      <c r="C436" t="s">
        <v>3144</v>
      </c>
      <c r="D436" t="s">
        <v>173</v>
      </c>
      <c r="E436">
        <v>14061.2684937299</v>
      </c>
      <c r="F436">
        <v>936.9</v>
      </c>
      <c r="G436">
        <v>404.02935304099799</v>
      </c>
      <c r="H436">
        <v>24.700439485170701</v>
      </c>
      <c r="I436">
        <v>46.595676632599798</v>
      </c>
      <c r="J436">
        <v>5.2876590664085201</v>
      </c>
      <c r="K436">
        <v>816.424210157978</v>
      </c>
      <c r="L436">
        <v>630.454023165384</v>
      </c>
      <c r="M436">
        <v>52.052679860833102</v>
      </c>
      <c r="N436">
        <v>1.02777257724875</v>
      </c>
      <c r="O436">
        <v>11.538051019318999</v>
      </c>
      <c r="P436">
        <v>435.065676756139</v>
      </c>
      <c r="Q436">
        <v>0.27942062569158699</v>
      </c>
    </row>
    <row r="437" spans="1:17" x14ac:dyDescent="0.3">
      <c r="A437" t="s">
        <v>991</v>
      </c>
      <c r="B437" t="s">
        <v>992</v>
      </c>
      <c r="C437" t="s">
        <v>3139</v>
      </c>
      <c r="D437" t="s">
        <v>262</v>
      </c>
      <c r="E437">
        <v>14029.673843119999</v>
      </c>
      <c r="F437">
        <v>2108.6</v>
      </c>
      <c r="G437">
        <v>81.282641292365</v>
      </c>
      <c r="H437">
        <v>20.6186126811109</v>
      </c>
      <c r="I437">
        <v>30.6536396586793</v>
      </c>
      <c r="J437">
        <v>12.6379317517745</v>
      </c>
      <c r="K437">
        <v>1904.9980464017599</v>
      </c>
      <c r="L437">
        <v>1616.1252195011</v>
      </c>
      <c r="M437">
        <v>62.110129030340403</v>
      </c>
      <c r="N437">
        <v>1.59320295680633</v>
      </c>
      <c r="O437">
        <v>10.447690410699</v>
      </c>
      <c r="P437">
        <v>118.74578556979</v>
      </c>
      <c r="Q437">
        <v>0.1469525364132</v>
      </c>
    </row>
    <row r="438" spans="1:17" x14ac:dyDescent="0.3">
      <c r="A438" t="s">
        <v>993</v>
      </c>
      <c r="B438" t="s">
        <v>994</v>
      </c>
      <c r="C438" t="s">
        <v>574</v>
      </c>
      <c r="D438" t="s">
        <v>574</v>
      </c>
      <c r="E438">
        <v>14006.181438</v>
      </c>
      <c r="F438">
        <v>484.35</v>
      </c>
      <c r="G438">
        <v>9.6205644489665296</v>
      </c>
      <c r="H438">
        <v>7.9752800487376296</v>
      </c>
      <c r="I438">
        <v>-9.1059081729213107E-2</v>
      </c>
      <c r="J438">
        <v>5.64367920425632</v>
      </c>
      <c r="K438">
        <v>472.93846316395002</v>
      </c>
      <c r="L438">
        <v>461.22556357987798</v>
      </c>
      <c r="M438">
        <v>69.094084912293496</v>
      </c>
      <c r="N438">
        <v>1.15510820846828</v>
      </c>
      <c r="O438">
        <v>22.225663260039202</v>
      </c>
      <c r="P438">
        <v>34.373699542238803</v>
      </c>
      <c r="Q438">
        <v>1.3645100077755001E-2</v>
      </c>
    </row>
    <row r="439" spans="1:17" x14ac:dyDescent="0.3">
      <c r="A439" t="s">
        <v>995</v>
      </c>
      <c r="B439" t="s">
        <v>996</v>
      </c>
      <c r="C439" t="s">
        <v>3141</v>
      </c>
      <c r="D439" t="s">
        <v>120</v>
      </c>
      <c r="E439">
        <v>13838.52348086</v>
      </c>
      <c r="F439">
        <v>2308.15</v>
      </c>
      <c r="G439">
        <v>-34.059937399331503</v>
      </c>
      <c r="H439">
        <v>-17.116232313003302</v>
      </c>
      <c r="I439">
        <v>-21.070942853707301</v>
      </c>
      <c r="J439">
        <v>-1.98894679230105</v>
      </c>
      <c r="K439">
        <v>2707.0259310921601</v>
      </c>
      <c r="L439">
        <v>2749.06332028836</v>
      </c>
      <c r="M439">
        <v>21.4061932044645</v>
      </c>
      <c r="N439">
        <v>0.83131261618487595</v>
      </c>
      <c r="O439">
        <v>38.569850313021199</v>
      </c>
      <c r="P439">
        <v>3.5044843049327299</v>
      </c>
      <c r="Q439">
        <v>-9.9996068751079997E-2</v>
      </c>
    </row>
    <row r="440" spans="1:17" x14ac:dyDescent="0.3">
      <c r="A440" t="s">
        <v>997</v>
      </c>
      <c r="B440" t="s">
        <v>998</v>
      </c>
      <c r="C440" t="s">
        <v>3131</v>
      </c>
      <c r="D440" t="s">
        <v>999</v>
      </c>
      <c r="E440">
        <v>13813.020642224999</v>
      </c>
      <c r="F440">
        <v>718.45</v>
      </c>
      <c r="G440">
        <v>26.551738807236301</v>
      </c>
      <c r="H440">
        <v>-0.63951197466579801</v>
      </c>
      <c r="I440">
        <v>21.312808510543899</v>
      </c>
      <c r="J440">
        <v>2.01398473310915</v>
      </c>
      <c r="K440">
        <v>750.84765440349804</v>
      </c>
      <c r="L440">
        <v>681.79073275382495</v>
      </c>
      <c r="M440">
        <v>40.031489230432598</v>
      </c>
      <c r="N440">
        <v>0.36463541374261699</v>
      </c>
      <c r="O440">
        <v>22.026585009395198</v>
      </c>
      <c r="P440">
        <v>51.173066806943702</v>
      </c>
      <c r="Q440">
        <v>-2.479410889102E-3</v>
      </c>
    </row>
    <row r="441" spans="1:17" x14ac:dyDescent="0.3">
      <c r="A441" t="s">
        <v>1000</v>
      </c>
      <c r="B441" t="s">
        <v>1001</v>
      </c>
      <c r="C441" t="s">
        <v>3133</v>
      </c>
      <c r="D441" t="s">
        <v>51</v>
      </c>
      <c r="E441">
        <v>13624.75736994</v>
      </c>
      <c r="F441">
        <v>562.15</v>
      </c>
      <c r="G441">
        <v>30.004571830815301</v>
      </c>
      <c r="H441">
        <v>-1.2939598943111399</v>
      </c>
      <c r="I441">
        <v>30.4445301955638</v>
      </c>
      <c r="J441">
        <v>5.5114944141404401</v>
      </c>
      <c r="K441">
        <v>578.32299248265997</v>
      </c>
      <c r="L441">
        <v>519.754026235678</v>
      </c>
      <c r="M441">
        <v>45.900777567323203</v>
      </c>
      <c r="N441">
        <v>0.62797961485984299</v>
      </c>
      <c r="O441">
        <v>28.2575824957751</v>
      </c>
      <c r="P441">
        <v>56.109414051652301</v>
      </c>
      <c r="Q441">
        <v>6.8878851094180002E-2</v>
      </c>
    </row>
    <row r="442" spans="1:17" x14ac:dyDescent="0.3">
      <c r="A442" t="s">
        <v>1002</v>
      </c>
      <c r="B442" t="s">
        <v>1003</v>
      </c>
      <c r="C442" t="s">
        <v>3133</v>
      </c>
      <c r="D442" t="s">
        <v>51</v>
      </c>
      <c r="E442">
        <v>13617.570567299999</v>
      </c>
      <c r="F442">
        <v>300.5</v>
      </c>
      <c r="G442">
        <v>95.750704617130296</v>
      </c>
      <c r="H442">
        <v>3.50464876113048</v>
      </c>
      <c r="I442">
        <v>84.338776784775902</v>
      </c>
      <c r="J442">
        <v>2.9819861543908801</v>
      </c>
      <c r="K442">
        <v>275.48854376437299</v>
      </c>
      <c r="L442">
        <v>213.082583026468</v>
      </c>
      <c r="M442">
        <v>61.818921800552701</v>
      </c>
      <c r="N442">
        <v>0.49309987703810199</v>
      </c>
      <c r="O442">
        <v>9.4176372712146499</v>
      </c>
      <c r="P442">
        <v>131.15384615384599</v>
      </c>
      <c r="Q442">
        <v>0.20367127840433499</v>
      </c>
    </row>
    <row r="443" spans="1:17" x14ac:dyDescent="0.3">
      <c r="A443" t="s">
        <v>1004</v>
      </c>
      <c r="B443" t="s">
        <v>1005</v>
      </c>
      <c r="C443" t="s">
        <v>3130</v>
      </c>
      <c r="D443" t="s">
        <v>27</v>
      </c>
      <c r="E443">
        <v>13592.612485831</v>
      </c>
      <c r="F443">
        <v>69.53</v>
      </c>
      <c r="G443">
        <v>-43.886925468732599</v>
      </c>
      <c r="H443">
        <v>-9.8412424384225901</v>
      </c>
      <c r="I443">
        <v>-15.767804923602201</v>
      </c>
      <c r="J443">
        <v>-0.97106548880162402</v>
      </c>
      <c r="K443">
        <v>79.140843143676193</v>
      </c>
      <c r="L443">
        <v>83.695719889973205</v>
      </c>
      <c r="M443">
        <v>31.365904937304499</v>
      </c>
      <c r="N443">
        <v>0.32761004452724302</v>
      </c>
      <c r="O443">
        <v>60.218610671652499</v>
      </c>
      <c r="P443">
        <v>6.8870099923136197</v>
      </c>
      <c r="Q443">
        <v>1.8287315960178002E-2</v>
      </c>
    </row>
    <row r="444" spans="1:17" x14ac:dyDescent="0.3">
      <c r="A444" t="s">
        <v>1006</v>
      </c>
      <c r="B444" t="s">
        <v>1007</v>
      </c>
      <c r="C444" t="s">
        <v>3127</v>
      </c>
      <c r="D444" t="s">
        <v>196</v>
      </c>
      <c r="E444">
        <v>13534.531141560001</v>
      </c>
      <c r="F444">
        <v>1370.2</v>
      </c>
      <c r="G444">
        <v>9.2855142542633509</v>
      </c>
      <c r="H444">
        <v>-19.5083395906147</v>
      </c>
      <c r="I444">
        <v>-1.72542149944102</v>
      </c>
      <c r="J444">
        <v>2.9092011488826799</v>
      </c>
      <c r="K444">
        <v>1631.6237427626099</v>
      </c>
      <c r="L444">
        <v>1554.2774482366999</v>
      </c>
      <c r="M444">
        <v>25.934978664326199</v>
      </c>
      <c r="N444">
        <v>0.80243526490989503</v>
      </c>
      <c r="O444">
        <v>45.088308276164</v>
      </c>
      <c r="P444">
        <v>35.462184873949496</v>
      </c>
      <c r="Q444">
        <v>3.0253152023217999E-2</v>
      </c>
    </row>
    <row r="445" spans="1:17" x14ac:dyDescent="0.3">
      <c r="A445" t="s">
        <v>1008</v>
      </c>
      <c r="B445" t="s">
        <v>1009</v>
      </c>
      <c r="C445" t="s">
        <v>3136</v>
      </c>
      <c r="D445" t="s">
        <v>114</v>
      </c>
      <c r="E445">
        <v>13524.74599775</v>
      </c>
      <c r="F445">
        <v>46.15</v>
      </c>
      <c r="G445">
        <v>-11.381461565743299</v>
      </c>
      <c r="H445">
        <v>-4.3814781133520997</v>
      </c>
      <c r="I445">
        <v>-32.695652749653597</v>
      </c>
      <c r="J445">
        <v>1.1497279933096201</v>
      </c>
      <c r="K445">
        <v>49.9787613520474</v>
      </c>
      <c r="L445">
        <v>53.486186007638402</v>
      </c>
      <c r="M445">
        <v>39.323218288402003</v>
      </c>
      <c r="N445">
        <v>0.66550369218016803</v>
      </c>
      <c r="O445">
        <v>59.696641386782197</v>
      </c>
      <c r="P445">
        <v>12.6984126984126</v>
      </c>
    </row>
    <row r="446" spans="1:17" x14ac:dyDescent="0.3">
      <c r="A446" t="s">
        <v>1010</v>
      </c>
      <c r="B446" t="s">
        <v>1011</v>
      </c>
      <c r="C446" t="s">
        <v>3133</v>
      </c>
      <c r="D446" t="s">
        <v>51</v>
      </c>
      <c r="E446">
        <v>13495.78748664</v>
      </c>
      <c r="F446">
        <v>1467.6</v>
      </c>
      <c r="G446">
        <v>181.21774991305699</v>
      </c>
      <c r="H446">
        <v>0.33129790983275798</v>
      </c>
      <c r="I446">
        <v>64.359239381998705</v>
      </c>
      <c r="J446">
        <v>-1.1895096895027399</v>
      </c>
      <c r="K446">
        <v>1450.5154413954499</v>
      </c>
      <c r="L446">
        <v>1103.89286120207</v>
      </c>
      <c r="M446">
        <v>27.940543847304099</v>
      </c>
      <c r="N446">
        <v>0.54811940002447301</v>
      </c>
      <c r="O446">
        <v>14.1319160534205</v>
      </c>
      <c r="P446">
        <v>210.734702519584</v>
      </c>
      <c r="Q446">
        <v>0.132027040805719</v>
      </c>
    </row>
    <row r="447" spans="1:17" x14ac:dyDescent="0.3">
      <c r="A447" t="s">
        <v>1012</v>
      </c>
      <c r="B447" t="s">
        <v>1013</v>
      </c>
      <c r="C447" t="s">
        <v>3133</v>
      </c>
      <c r="D447" t="s">
        <v>51</v>
      </c>
      <c r="E447">
        <v>13469.42485535</v>
      </c>
      <c r="F447">
        <v>1099.25</v>
      </c>
      <c r="G447">
        <v>51.723153697081202</v>
      </c>
      <c r="H447">
        <v>-3.2129818521842202</v>
      </c>
      <c r="I447">
        <v>27.036190270383401</v>
      </c>
      <c r="J447">
        <v>3.5445287792512001</v>
      </c>
      <c r="K447">
        <v>1082.10085138812</v>
      </c>
      <c r="L447">
        <v>937.35472456163802</v>
      </c>
      <c r="M447">
        <v>56.316407477427298</v>
      </c>
      <c r="N447">
        <v>0.36672738562131102</v>
      </c>
      <c r="O447">
        <v>21.455537866727301</v>
      </c>
      <c r="P447">
        <v>77.241212512092801</v>
      </c>
      <c r="Q447">
        <v>5.7482009241893998E-2</v>
      </c>
    </row>
    <row r="448" spans="1:17" x14ac:dyDescent="0.3">
      <c r="A448" t="s">
        <v>1014</v>
      </c>
      <c r="B448" t="s">
        <v>1015</v>
      </c>
      <c r="C448" t="s">
        <v>3134</v>
      </c>
      <c r="D448" t="s">
        <v>114</v>
      </c>
      <c r="E448">
        <v>13468.24121916</v>
      </c>
      <c r="F448">
        <v>928.2</v>
      </c>
      <c r="G448">
        <v>108.864101946087</v>
      </c>
      <c r="H448">
        <v>-6.7727236593403797</v>
      </c>
      <c r="I448">
        <v>79.017604246622199</v>
      </c>
      <c r="J448">
        <v>-5.1257081073720796</v>
      </c>
      <c r="K448">
        <v>983.32732041493898</v>
      </c>
      <c r="L448">
        <v>782.19675349280305</v>
      </c>
      <c r="M448">
        <v>34.039802604141002</v>
      </c>
      <c r="N448">
        <v>0.34585486799349202</v>
      </c>
      <c r="O448">
        <v>45.205774617539298</v>
      </c>
      <c r="P448">
        <v>148.11547714514799</v>
      </c>
      <c r="Q448">
        <v>0.19273261634057501</v>
      </c>
    </row>
    <row r="449" spans="1:17" x14ac:dyDescent="0.3">
      <c r="A449" t="s">
        <v>1016</v>
      </c>
      <c r="B449" t="s">
        <v>1017</v>
      </c>
      <c r="C449" t="s">
        <v>3132</v>
      </c>
      <c r="D449" t="s">
        <v>445</v>
      </c>
      <c r="E449">
        <v>13454.502653130001</v>
      </c>
      <c r="F449">
        <v>279.95</v>
      </c>
      <c r="G449">
        <v>2.6308264280080298</v>
      </c>
      <c r="H449">
        <v>-7.637509034482</v>
      </c>
      <c r="I449">
        <v>-20.654430691214401</v>
      </c>
      <c r="J449">
        <v>-2.8952607120622398</v>
      </c>
      <c r="K449">
        <v>311.24185126510099</v>
      </c>
      <c r="L449">
        <v>318.54387524821402</v>
      </c>
      <c r="M449">
        <v>34.520421968560903</v>
      </c>
      <c r="N449">
        <v>0.45775158008234401</v>
      </c>
      <c r="O449">
        <v>47.517413823897101</v>
      </c>
      <c r="P449">
        <v>26.316976875352498</v>
      </c>
      <c r="Q449">
        <v>7.3077034498694002E-2</v>
      </c>
    </row>
    <row r="450" spans="1:17" x14ac:dyDescent="0.3">
      <c r="A450" t="s">
        <v>1018</v>
      </c>
      <c r="B450" t="s">
        <v>1019</v>
      </c>
      <c r="C450" t="s">
        <v>3143</v>
      </c>
      <c r="D450" t="s">
        <v>477</v>
      </c>
      <c r="E450">
        <v>13423.331198669999</v>
      </c>
      <c r="F450">
        <v>713.85</v>
      </c>
      <c r="G450">
        <v>3.1710621663477001</v>
      </c>
      <c r="H450">
        <v>-3.4011098821474999</v>
      </c>
      <c r="I450">
        <v>-9.0195076091780599</v>
      </c>
      <c r="J450">
        <v>-2.3878141065598699</v>
      </c>
      <c r="K450">
        <v>793.75370029691703</v>
      </c>
      <c r="L450">
        <v>743.92572766109799</v>
      </c>
      <c r="M450">
        <v>22.964179997581301</v>
      </c>
      <c r="N450">
        <v>0.54348149910747501</v>
      </c>
      <c r="O450">
        <v>29.803179939763201</v>
      </c>
      <c r="P450">
        <v>36.949640287769697</v>
      </c>
      <c r="Q450">
        <v>0.11594463407790501</v>
      </c>
    </row>
    <row r="451" spans="1:17" hidden="1" x14ac:dyDescent="0.3">
      <c r="A451" t="s">
        <v>1020</v>
      </c>
      <c r="B451" t="s">
        <v>1021</v>
      </c>
      <c r="C451" t="s">
        <v>3144</v>
      </c>
      <c r="D451" t="s">
        <v>423</v>
      </c>
      <c r="E451">
        <v>13392.269414265</v>
      </c>
      <c r="F451">
        <v>2198.85</v>
      </c>
      <c r="G451">
        <v>-45.677274566789002</v>
      </c>
      <c r="H451">
        <v>9.4934477032954998</v>
      </c>
      <c r="I451">
        <v>-31.647741344474799</v>
      </c>
      <c r="J451">
        <v>1.9170930411715801</v>
      </c>
      <c r="M451">
        <v>48.446289626406497</v>
      </c>
      <c r="O451">
        <v>40.982786456556802</v>
      </c>
      <c r="P451">
        <v>11.900763358778599</v>
      </c>
    </row>
    <row r="452" spans="1:17" x14ac:dyDescent="0.3">
      <c r="A452" t="s">
        <v>1022</v>
      </c>
      <c r="B452" t="s">
        <v>1023</v>
      </c>
      <c r="C452" t="s">
        <v>3129</v>
      </c>
      <c r="D452" t="s">
        <v>54</v>
      </c>
      <c r="E452">
        <v>13372.822283471</v>
      </c>
      <c r="F452">
        <v>157.99</v>
      </c>
      <c r="G452">
        <v>-8.1230815512872496</v>
      </c>
      <c r="H452">
        <v>-12.0551831540098</v>
      </c>
      <c r="I452">
        <v>-17.2551442754372</v>
      </c>
      <c r="J452">
        <v>3.9986912501859</v>
      </c>
      <c r="K452">
        <v>175.32980350884</v>
      </c>
      <c r="L452">
        <v>182.39255625253901</v>
      </c>
      <c r="M452">
        <v>51.3371058014759</v>
      </c>
      <c r="N452">
        <v>1.3077103895633999</v>
      </c>
      <c r="O452">
        <v>45.832014684473599</v>
      </c>
      <c r="P452">
        <v>16.083761939750101</v>
      </c>
      <c r="Q452">
        <v>-3.4520512757425001E-2</v>
      </c>
    </row>
    <row r="453" spans="1:17" hidden="1" x14ac:dyDescent="0.3">
      <c r="A453" t="s">
        <v>1024</v>
      </c>
      <c r="B453" t="s">
        <v>1025</v>
      </c>
      <c r="C453" t="s">
        <v>3144</v>
      </c>
      <c r="D453" t="s">
        <v>173</v>
      </c>
      <c r="E453">
        <v>13315.70053398</v>
      </c>
      <c r="F453">
        <v>11052.6</v>
      </c>
      <c r="G453">
        <v>209.700624483702</v>
      </c>
      <c r="H453">
        <v>-1.56074496951746</v>
      </c>
      <c r="I453">
        <v>53.043554665854302</v>
      </c>
      <c r="J453">
        <v>-1.3640425966572101</v>
      </c>
      <c r="K453">
        <v>11675.982037818199</v>
      </c>
      <c r="L453">
        <v>8907.7959593404394</v>
      </c>
      <c r="M453">
        <v>29.901461492132899</v>
      </c>
      <c r="N453">
        <v>0.28970646860869698</v>
      </c>
      <c r="O453">
        <v>25.7622640826592</v>
      </c>
      <c r="P453">
        <v>245.39375000000001</v>
      </c>
      <c r="Q453">
        <v>0.23120218728150099</v>
      </c>
    </row>
    <row r="454" spans="1:17" x14ac:dyDescent="0.3">
      <c r="A454" t="s">
        <v>1026</v>
      </c>
      <c r="B454" t="s">
        <v>1027</v>
      </c>
      <c r="C454" t="s">
        <v>3139</v>
      </c>
      <c r="D454" t="s">
        <v>262</v>
      </c>
      <c r="E454">
        <v>13242.30248</v>
      </c>
      <c r="F454">
        <v>4194.8500000000004</v>
      </c>
      <c r="G454">
        <v>19.677179521522199</v>
      </c>
      <c r="H454">
        <v>-0.20946560325347699</v>
      </c>
      <c r="I454">
        <v>-10.941923615118499</v>
      </c>
      <c r="J454">
        <v>3.87425825220557</v>
      </c>
      <c r="K454">
        <v>4265.3454666505504</v>
      </c>
      <c r="L454">
        <v>4021.0999440758101</v>
      </c>
      <c r="M454">
        <v>42.843810176711102</v>
      </c>
      <c r="N454">
        <v>1.01913378859816</v>
      </c>
      <c r="O454">
        <v>19.193773317281799</v>
      </c>
      <c r="P454">
        <v>45.601430034188901</v>
      </c>
      <c r="Q454">
        <v>0.159786704905371</v>
      </c>
    </row>
    <row r="455" spans="1:17" x14ac:dyDescent="0.3">
      <c r="A455" t="s">
        <v>1028</v>
      </c>
      <c r="B455" t="s">
        <v>1029</v>
      </c>
      <c r="C455" t="s">
        <v>3129</v>
      </c>
      <c r="D455" t="s">
        <v>569</v>
      </c>
      <c r="E455">
        <v>13094.3701189</v>
      </c>
      <c r="F455">
        <v>1654.55</v>
      </c>
      <c r="G455">
        <v>-12.5024812949439</v>
      </c>
      <c r="H455">
        <v>-3.65138621464062</v>
      </c>
      <c r="I455">
        <v>-3.62737944568432</v>
      </c>
      <c r="J455">
        <v>6.6120530685289197E-2</v>
      </c>
      <c r="K455">
        <v>1720.8767367467899</v>
      </c>
      <c r="L455">
        <v>1682.41872260834</v>
      </c>
      <c r="M455">
        <v>35.710725569305502</v>
      </c>
      <c r="N455">
        <v>0.40509850045286899</v>
      </c>
      <c r="O455">
        <v>19.606539542473801</v>
      </c>
      <c r="P455">
        <v>26.591430757459801</v>
      </c>
      <c r="Q455">
        <v>-9.7549497256630993E-2</v>
      </c>
    </row>
    <row r="456" spans="1:17" x14ac:dyDescent="0.3">
      <c r="A456" t="s">
        <v>1030</v>
      </c>
      <c r="B456" t="s">
        <v>1031</v>
      </c>
      <c r="C456" t="s">
        <v>3139</v>
      </c>
      <c r="D456" t="s">
        <v>114</v>
      </c>
      <c r="E456">
        <v>13041.666455299999</v>
      </c>
      <c r="F456">
        <v>194.95</v>
      </c>
      <c r="G456">
        <v>33.516370168868903</v>
      </c>
      <c r="H456">
        <v>7.3789993842630901</v>
      </c>
      <c r="I456">
        <v>0.69424786408420003</v>
      </c>
      <c r="J456">
        <v>1.3724036645195601</v>
      </c>
      <c r="K456">
        <v>194.743443303183</v>
      </c>
      <c r="L456">
        <v>182.36065822512401</v>
      </c>
      <c r="M456">
        <v>49.322958614115201</v>
      </c>
      <c r="N456">
        <v>0.54485745951850295</v>
      </c>
      <c r="O456">
        <v>25.5655296229802</v>
      </c>
      <c r="P456">
        <v>57.6627577840679</v>
      </c>
      <c r="Q456">
        <v>0.130077519382331</v>
      </c>
    </row>
    <row r="457" spans="1:17" x14ac:dyDescent="0.3">
      <c r="A457" t="s">
        <v>1032</v>
      </c>
      <c r="B457" t="s">
        <v>1033</v>
      </c>
      <c r="C457" t="s">
        <v>3129</v>
      </c>
      <c r="D457" t="s">
        <v>516</v>
      </c>
      <c r="E457">
        <v>12989.649039566901</v>
      </c>
      <c r="F457">
        <v>135.91</v>
      </c>
      <c r="G457">
        <v>41.724490455982597</v>
      </c>
      <c r="H457">
        <v>-4.9075567619929403</v>
      </c>
      <c r="I457">
        <v>61.9172091017805</v>
      </c>
      <c r="J457">
        <v>4.2857289874728197</v>
      </c>
      <c r="K457">
        <v>135.06108700046499</v>
      </c>
      <c r="L457">
        <v>109.08823715433201</v>
      </c>
      <c r="M457">
        <v>39.024262352437603</v>
      </c>
      <c r="N457">
        <v>0.38490122263558302</v>
      </c>
      <c r="O457">
        <v>24.163049076594799</v>
      </c>
      <c r="P457">
        <v>96.971014492753596</v>
      </c>
      <c r="Q457">
        <v>5.7509176940157003E-2</v>
      </c>
    </row>
    <row r="458" spans="1:17" hidden="1" x14ac:dyDescent="0.3">
      <c r="A458" t="s">
        <v>1034</v>
      </c>
      <c r="B458" t="s">
        <v>1035</v>
      </c>
      <c r="C458" t="s">
        <v>3144</v>
      </c>
      <c r="D458" t="s">
        <v>1036</v>
      </c>
      <c r="E458">
        <v>12906.893384999599</v>
      </c>
      <c r="F458">
        <v>100</v>
      </c>
      <c r="G458">
        <v>-22.318961565743301</v>
      </c>
      <c r="M458">
        <v>50</v>
      </c>
      <c r="N458">
        <v>1</v>
      </c>
      <c r="O458">
        <v>0</v>
      </c>
      <c r="P458">
        <v>0</v>
      </c>
    </row>
    <row r="459" spans="1:17" x14ac:dyDescent="0.3">
      <c r="A459" t="s">
        <v>1037</v>
      </c>
      <c r="B459" t="s">
        <v>1038</v>
      </c>
      <c r="C459" t="s">
        <v>3129</v>
      </c>
      <c r="D459" t="s">
        <v>24</v>
      </c>
      <c r="E459">
        <v>12898.060536256</v>
      </c>
      <c r="F459">
        <v>174.14</v>
      </c>
      <c r="G459">
        <v>-1.1359413848108499</v>
      </c>
      <c r="H459">
        <v>17.327770283628698</v>
      </c>
      <c r="I459">
        <v>7.6879276339267504</v>
      </c>
      <c r="J459">
        <v>-0.57866042551046903</v>
      </c>
      <c r="K459">
        <v>167.94988710431201</v>
      </c>
      <c r="L459">
        <v>158.39054590143701</v>
      </c>
      <c r="M459">
        <v>49.616153067959999</v>
      </c>
      <c r="N459">
        <v>1.0476565874197099</v>
      </c>
      <c r="O459">
        <v>4.6514298840014003</v>
      </c>
      <c r="P459">
        <v>38.867623604465599</v>
      </c>
      <c r="Q459">
        <v>-6.0593407840890002E-3</v>
      </c>
    </row>
    <row r="460" spans="1:17" x14ac:dyDescent="0.3">
      <c r="A460" t="s">
        <v>1039</v>
      </c>
      <c r="B460" t="s">
        <v>1040</v>
      </c>
      <c r="C460" t="s">
        <v>3139</v>
      </c>
      <c r="D460" t="s">
        <v>48</v>
      </c>
      <c r="E460">
        <v>12815.44849536</v>
      </c>
      <c r="F460">
        <v>697.2</v>
      </c>
      <c r="G460">
        <v>0.362720644356961</v>
      </c>
      <c r="H460">
        <v>-4.7357282487135102</v>
      </c>
      <c r="I460">
        <v>30.969535004218798</v>
      </c>
      <c r="J460">
        <v>1.3764502300089501</v>
      </c>
      <c r="K460">
        <v>735.38585015707997</v>
      </c>
      <c r="L460">
        <v>657.00522186151295</v>
      </c>
      <c r="M460">
        <v>34.566915549885003</v>
      </c>
      <c r="N460">
        <v>0.32237476390196901</v>
      </c>
      <c r="O460">
        <v>18.574297188755001</v>
      </c>
      <c r="P460">
        <v>55.625</v>
      </c>
      <c r="Q460">
        <v>7.9997617878799998E-2</v>
      </c>
    </row>
    <row r="461" spans="1:17" x14ac:dyDescent="0.3">
      <c r="A461" t="s">
        <v>1041</v>
      </c>
      <c r="B461" t="s">
        <v>1042</v>
      </c>
      <c r="C461" t="s">
        <v>3139</v>
      </c>
      <c r="D461" t="s">
        <v>88</v>
      </c>
      <c r="E461">
        <v>12655.736032139999</v>
      </c>
      <c r="F461">
        <v>2260.6</v>
      </c>
      <c r="G461">
        <v>-3.72388772580421</v>
      </c>
      <c r="H461">
        <v>-8.6538416203089099</v>
      </c>
      <c r="I461">
        <v>-26.636577573170399</v>
      </c>
      <c r="J461">
        <v>-5.4010997400103804</v>
      </c>
      <c r="K461">
        <v>2471.1496509711901</v>
      </c>
      <c r="L461">
        <v>2556.69035591801</v>
      </c>
      <c r="M461">
        <v>42.514808752727603</v>
      </c>
      <c r="N461">
        <v>1.84838352580541</v>
      </c>
      <c r="O461">
        <v>61.682739095815201</v>
      </c>
      <c r="P461">
        <v>29.103369503141</v>
      </c>
      <c r="Q461">
        <v>0.11345155790592</v>
      </c>
    </row>
    <row r="462" spans="1:17" x14ac:dyDescent="0.3">
      <c r="A462" t="s">
        <v>1043</v>
      </c>
      <c r="B462" t="s">
        <v>1044</v>
      </c>
      <c r="C462" t="s">
        <v>3147</v>
      </c>
      <c r="D462" t="s">
        <v>1045</v>
      </c>
      <c r="E462">
        <v>12601.224147096</v>
      </c>
      <c r="F462">
        <v>81.72</v>
      </c>
      <c r="G462">
        <v>-17.683878339110802</v>
      </c>
      <c r="H462">
        <v>3.7748623785247499</v>
      </c>
      <c r="I462">
        <v>-1.3960339680204501</v>
      </c>
      <c r="J462">
        <v>-3.146074363491</v>
      </c>
      <c r="K462">
        <v>83.548699813993693</v>
      </c>
      <c r="L462">
        <v>85.715304783451799</v>
      </c>
      <c r="M462">
        <v>47.622884806699702</v>
      </c>
      <c r="N462">
        <v>0.43380604267366102</v>
      </c>
      <c r="O462">
        <v>66.054821341164896</v>
      </c>
      <c r="P462">
        <v>13.421235253296301</v>
      </c>
      <c r="Q462">
        <v>1.1722295687048001E-2</v>
      </c>
    </row>
    <row r="463" spans="1:17" x14ac:dyDescent="0.3">
      <c r="A463" t="s">
        <v>1046</v>
      </c>
      <c r="B463" t="s">
        <v>1047</v>
      </c>
      <c r="C463" t="s">
        <v>3130</v>
      </c>
      <c r="D463" t="s">
        <v>1048</v>
      </c>
      <c r="E463">
        <v>12540.668253525</v>
      </c>
      <c r="F463">
        <v>390.75</v>
      </c>
      <c r="G463">
        <v>31.549910259419001</v>
      </c>
      <c r="H463">
        <v>-0.137921319496565</v>
      </c>
      <c r="I463">
        <v>1.30249424807267</v>
      </c>
      <c r="J463">
        <v>-1.45792919980325</v>
      </c>
      <c r="K463">
        <v>429.82162365644501</v>
      </c>
      <c r="L463">
        <v>411.45091590352598</v>
      </c>
      <c r="M463">
        <v>33.669158290377801</v>
      </c>
      <c r="N463">
        <v>0.49365053163230199</v>
      </c>
      <c r="O463">
        <v>58.106206014075397</v>
      </c>
      <c r="P463">
        <v>58.7769199512393</v>
      </c>
      <c r="Q463">
        <v>0.112835647836561</v>
      </c>
    </row>
    <row r="464" spans="1:17" x14ac:dyDescent="0.3">
      <c r="A464" t="s">
        <v>1049</v>
      </c>
      <c r="B464" t="s">
        <v>1050</v>
      </c>
      <c r="C464" t="s">
        <v>3139</v>
      </c>
      <c r="D464" t="s">
        <v>173</v>
      </c>
      <c r="E464">
        <v>12510.296097500001</v>
      </c>
      <c r="F464">
        <v>557.5</v>
      </c>
      <c r="G464">
        <v>0.41081278758630901</v>
      </c>
      <c r="H464">
        <v>-12.7767275867352</v>
      </c>
      <c r="I464">
        <v>2.3695633199292598</v>
      </c>
      <c r="J464">
        <v>-0.88664603228914296</v>
      </c>
      <c r="K464">
        <v>614.54884298593799</v>
      </c>
      <c r="L464">
        <v>572.60997227526798</v>
      </c>
      <c r="M464">
        <v>36.559300876361398</v>
      </c>
      <c r="N464">
        <v>0.65453165866563001</v>
      </c>
      <c r="O464">
        <v>32.573991031390101</v>
      </c>
      <c r="P464">
        <v>41.085663672023202</v>
      </c>
      <c r="Q464">
        <v>0.186409090941488</v>
      </c>
    </row>
    <row r="465" spans="1:17" hidden="1" x14ac:dyDescent="0.3">
      <c r="A465" t="s">
        <v>1051</v>
      </c>
      <c r="B465" t="s">
        <v>1052</v>
      </c>
      <c r="C465" t="s">
        <v>3144</v>
      </c>
      <c r="D465" t="s">
        <v>128</v>
      </c>
      <c r="E465">
        <v>12506.723908559999</v>
      </c>
      <c r="F465">
        <v>411.6</v>
      </c>
      <c r="G465">
        <v>49.503204996560903</v>
      </c>
      <c r="H465">
        <v>6.4507159268270904</v>
      </c>
      <c r="I465">
        <v>44.437844383843498</v>
      </c>
      <c r="J465">
        <v>3.4962628817525601</v>
      </c>
      <c r="K465">
        <v>405.92987407406599</v>
      </c>
      <c r="L465">
        <v>345.17704828023898</v>
      </c>
      <c r="M465">
        <v>47.996026213952703</v>
      </c>
      <c r="N465">
        <v>0.72178027185307503</v>
      </c>
      <c r="O465">
        <v>15.779883381924099</v>
      </c>
      <c r="P465">
        <v>101.271393643031</v>
      </c>
      <c r="Q465">
        <v>0.18423999122299101</v>
      </c>
    </row>
    <row r="466" spans="1:17" x14ac:dyDescent="0.3">
      <c r="A466" t="s">
        <v>1053</v>
      </c>
      <c r="B466" t="s">
        <v>1054</v>
      </c>
      <c r="C466" t="s">
        <v>3131</v>
      </c>
      <c r="D466" t="s">
        <v>355</v>
      </c>
      <c r="E466">
        <v>12440.336718799999</v>
      </c>
      <c r="F466">
        <v>358.25</v>
      </c>
      <c r="G466">
        <v>57.570568938901303</v>
      </c>
      <c r="H466">
        <v>-1.0980519571959799</v>
      </c>
      <c r="I466">
        <v>60.417894472676203</v>
      </c>
      <c r="J466">
        <v>-5.7573517750879102</v>
      </c>
      <c r="K466">
        <v>382.51073003488801</v>
      </c>
      <c r="L466">
        <v>301.63841579713301</v>
      </c>
      <c r="M466">
        <v>31.365079282384499</v>
      </c>
      <c r="N466">
        <v>0.68236930383504901</v>
      </c>
      <c r="O466">
        <v>25.038381018841498</v>
      </c>
      <c r="P466">
        <v>123.90625</v>
      </c>
      <c r="Q466">
        <v>0.18266599686916199</v>
      </c>
    </row>
    <row r="467" spans="1:17" x14ac:dyDescent="0.3">
      <c r="A467" t="s">
        <v>1055</v>
      </c>
      <c r="B467" t="s">
        <v>1056</v>
      </c>
      <c r="C467" t="s">
        <v>3135</v>
      </c>
      <c r="D467" t="s">
        <v>251</v>
      </c>
      <c r="E467">
        <v>12396.243305425</v>
      </c>
      <c r="F467">
        <v>1510.25</v>
      </c>
      <c r="G467">
        <v>5.5004282188616198</v>
      </c>
      <c r="H467">
        <v>-6.2044616458196797</v>
      </c>
      <c r="I467">
        <v>-15.3481070720054</v>
      </c>
      <c r="J467">
        <v>-1.8447473074529099</v>
      </c>
      <c r="K467">
        <v>1641.0719797807501</v>
      </c>
      <c r="L467">
        <v>1618.3762822782301</v>
      </c>
      <c r="M467">
        <v>23.534981329366602</v>
      </c>
      <c r="N467">
        <v>0.37678904273798702</v>
      </c>
      <c r="O467">
        <v>47.124648237046799</v>
      </c>
      <c r="P467">
        <v>29.3022260273972</v>
      </c>
      <c r="Q467">
        <v>6.0493261090688998E-2</v>
      </c>
    </row>
    <row r="468" spans="1:17" x14ac:dyDescent="0.3">
      <c r="A468" t="s">
        <v>1057</v>
      </c>
      <c r="B468" t="s">
        <v>1058</v>
      </c>
      <c r="C468" t="s">
        <v>3129</v>
      </c>
      <c r="D468" t="s">
        <v>208</v>
      </c>
      <c r="E468">
        <v>12344.573508400001</v>
      </c>
      <c r="F468">
        <v>2981.3</v>
      </c>
      <c r="G468">
        <v>120.151861092952</v>
      </c>
      <c r="H468">
        <v>15.9479320626063</v>
      </c>
      <c r="I468">
        <v>87.726219771235904</v>
      </c>
      <c r="J468">
        <v>0.76338440687312104</v>
      </c>
      <c r="K468">
        <v>2647.9291542045598</v>
      </c>
      <c r="L468">
        <v>2061.77185190925</v>
      </c>
      <c r="M468">
        <v>55.587767845266498</v>
      </c>
      <c r="N468">
        <v>1.9947792645781901</v>
      </c>
      <c r="O468">
        <v>25.287626203334099</v>
      </c>
      <c r="P468">
        <v>162.66960352422899</v>
      </c>
      <c r="Q468">
        <v>0.17960116165665499</v>
      </c>
    </row>
    <row r="469" spans="1:17" x14ac:dyDescent="0.3">
      <c r="A469" t="s">
        <v>1059</v>
      </c>
      <c r="B469" t="s">
        <v>1060</v>
      </c>
      <c r="C469" t="s">
        <v>3140</v>
      </c>
      <c r="D469" t="s">
        <v>117</v>
      </c>
      <c r="E469">
        <v>12329.6825085</v>
      </c>
      <c r="F469">
        <v>892.15</v>
      </c>
      <c r="G469">
        <v>67.783318425733299</v>
      </c>
      <c r="H469">
        <v>11.4513422486839</v>
      </c>
      <c r="I469">
        <v>19.4525533289648</v>
      </c>
      <c r="J469">
        <v>3.6977941603211799</v>
      </c>
      <c r="K469">
        <v>846.44535138428398</v>
      </c>
      <c r="L469">
        <v>715.32225240482501</v>
      </c>
      <c r="M469">
        <v>41.383154098439903</v>
      </c>
      <c r="N469">
        <v>0.72636844926410005</v>
      </c>
      <c r="O469">
        <v>9.8469988230678709</v>
      </c>
      <c r="P469">
        <v>104.129962246882</v>
      </c>
    </row>
    <row r="470" spans="1:17" x14ac:dyDescent="0.3">
      <c r="A470" t="s">
        <v>1061</v>
      </c>
      <c r="B470" t="s">
        <v>1062</v>
      </c>
      <c r="C470" t="s">
        <v>3137</v>
      </c>
      <c r="D470" t="s">
        <v>75</v>
      </c>
      <c r="E470">
        <v>12195.096844185</v>
      </c>
      <c r="F470">
        <v>341.45</v>
      </c>
      <c r="G470">
        <v>-24.4682666237745</v>
      </c>
      <c r="H470">
        <v>0.5708329741207</v>
      </c>
      <c r="I470">
        <v>2.0158535173363998</v>
      </c>
      <c r="J470">
        <v>-1.9911768025848899</v>
      </c>
      <c r="K470">
        <v>349.66556972617201</v>
      </c>
      <c r="L470">
        <v>345.88068650347702</v>
      </c>
      <c r="M470">
        <v>36.250275840968598</v>
      </c>
      <c r="N470">
        <v>0.26905108512290299</v>
      </c>
      <c r="O470">
        <v>16.5617220676526</v>
      </c>
      <c r="P470">
        <v>17.215928595949102</v>
      </c>
      <c r="Q470">
        <v>-9.1765225905150002E-2</v>
      </c>
    </row>
    <row r="471" spans="1:17" x14ac:dyDescent="0.3">
      <c r="A471" t="s">
        <v>1063</v>
      </c>
      <c r="B471" t="s">
        <v>1064</v>
      </c>
      <c r="C471" t="s">
        <v>3131</v>
      </c>
      <c r="D471" t="s">
        <v>205</v>
      </c>
      <c r="E471">
        <v>12153.290184489901</v>
      </c>
      <c r="F471">
        <v>374.15</v>
      </c>
      <c r="G471">
        <v>-3.8667659880417</v>
      </c>
      <c r="H471">
        <v>-7.4325855396718001</v>
      </c>
      <c r="I471">
        <v>-20.3575834550625</v>
      </c>
      <c r="J471">
        <v>-0.64726455273736705</v>
      </c>
      <c r="K471">
        <v>426.58252050869999</v>
      </c>
      <c r="L471">
        <v>434.33428921931898</v>
      </c>
      <c r="M471">
        <v>23.6025019730473</v>
      </c>
      <c r="N471">
        <v>0.174548313875934</v>
      </c>
      <c r="O471">
        <v>46.1980489108646</v>
      </c>
      <c r="P471">
        <v>21.064552661381601</v>
      </c>
    </row>
    <row r="472" spans="1:17" x14ac:dyDescent="0.3">
      <c r="A472" t="s">
        <v>1065</v>
      </c>
      <c r="B472" t="s">
        <v>1066</v>
      </c>
      <c r="C472" t="s">
        <v>3131</v>
      </c>
      <c r="D472" t="s">
        <v>123</v>
      </c>
      <c r="E472">
        <v>12069.10875248</v>
      </c>
      <c r="F472">
        <v>1896.7</v>
      </c>
      <c r="G472">
        <v>1.09983072993598</v>
      </c>
      <c r="H472">
        <v>2.4754198687230899</v>
      </c>
      <c r="I472">
        <v>4.1742538386045798</v>
      </c>
      <c r="J472">
        <v>0.78006371242804495</v>
      </c>
      <c r="K472">
        <v>1990.9364757686501</v>
      </c>
      <c r="L472">
        <v>1910.53561895856</v>
      </c>
      <c r="M472">
        <v>41.365448909966602</v>
      </c>
      <c r="N472">
        <v>1.3122928900791699</v>
      </c>
      <c r="O472">
        <v>30.964306426952</v>
      </c>
      <c r="P472">
        <v>31.701558865395899</v>
      </c>
      <c r="Q472">
        <v>-5.1520728419003001E-2</v>
      </c>
    </row>
    <row r="473" spans="1:17" hidden="1" x14ac:dyDescent="0.3">
      <c r="A473" t="s">
        <v>1067</v>
      </c>
      <c r="B473" t="s">
        <v>1068</v>
      </c>
      <c r="C473" t="s">
        <v>3144</v>
      </c>
      <c r="D473" t="s">
        <v>94</v>
      </c>
      <c r="E473">
        <v>12033.53924708</v>
      </c>
      <c r="F473">
        <v>10529.35</v>
      </c>
      <c r="G473">
        <v>12.669243864886599</v>
      </c>
      <c r="H473">
        <v>0.96607358741584604</v>
      </c>
      <c r="I473">
        <v>30.407947703780799</v>
      </c>
      <c r="J473">
        <v>5.5630437902155201</v>
      </c>
      <c r="K473">
        <v>10717.7856273245</v>
      </c>
      <c r="L473">
        <v>9220.7229018050894</v>
      </c>
      <c r="M473">
        <v>46.363207374544302</v>
      </c>
      <c r="N473">
        <v>0.29244399830562101</v>
      </c>
      <c r="O473">
        <v>21.450991751627502</v>
      </c>
      <c r="P473">
        <v>56.405133613582599</v>
      </c>
      <c r="Q473">
        <v>0.13093717363992499</v>
      </c>
    </row>
    <row r="474" spans="1:17" x14ac:dyDescent="0.3">
      <c r="A474" t="s">
        <v>1069</v>
      </c>
      <c r="B474" t="s">
        <v>1070</v>
      </c>
      <c r="C474" t="s">
        <v>3138</v>
      </c>
      <c r="D474" t="s">
        <v>69</v>
      </c>
      <c r="E474">
        <v>11913</v>
      </c>
      <c r="F474">
        <v>79.42</v>
      </c>
      <c r="G474">
        <v>25.991029097188498</v>
      </c>
      <c r="H474">
        <v>-4.5906323216747502</v>
      </c>
      <c r="I474">
        <v>6.7286744806113399</v>
      </c>
      <c r="J474">
        <v>3.4695976874636498</v>
      </c>
      <c r="K474">
        <v>84.167191329076999</v>
      </c>
      <c r="L474">
        <v>80.645029756941099</v>
      </c>
      <c r="M474">
        <v>52.013580197568103</v>
      </c>
      <c r="N474">
        <v>0.80419903764442502</v>
      </c>
      <c r="O474">
        <v>65.953160412994194</v>
      </c>
      <c r="P474">
        <v>59.158316633266502</v>
      </c>
      <c r="Q474">
        <v>7.0218598016175998E-2</v>
      </c>
    </row>
    <row r="475" spans="1:17" x14ac:dyDescent="0.3">
      <c r="A475" t="s">
        <v>1071</v>
      </c>
      <c r="B475" t="s">
        <v>1072</v>
      </c>
      <c r="C475" t="s">
        <v>3135</v>
      </c>
      <c r="D475" t="s">
        <v>262</v>
      </c>
      <c r="E475">
        <v>11899.522634145</v>
      </c>
      <c r="F475">
        <v>4988.1499999999996</v>
      </c>
      <c r="G475">
        <v>-21.258343226264401</v>
      </c>
      <c r="H475">
        <v>-15.8134994080987</v>
      </c>
      <c r="I475">
        <v>7.0328539888406301</v>
      </c>
      <c r="J475">
        <v>0.29396836225374801</v>
      </c>
      <c r="K475">
        <v>5586.4753205649004</v>
      </c>
      <c r="L475">
        <v>5218.3357938775198</v>
      </c>
      <c r="M475">
        <v>30.185892419626001</v>
      </c>
      <c r="N475">
        <v>0.41628840849444498</v>
      </c>
      <c r="O475">
        <v>42.763349137455698</v>
      </c>
      <c r="P475">
        <v>31.890112505122801</v>
      </c>
      <c r="Q475">
        <v>9.5296230961579007E-2</v>
      </c>
    </row>
    <row r="476" spans="1:17" x14ac:dyDescent="0.3">
      <c r="A476" t="s">
        <v>1073</v>
      </c>
      <c r="B476" t="s">
        <v>1074</v>
      </c>
      <c r="C476" t="s">
        <v>3132</v>
      </c>
      <c r="D476" t="s">
        <v>308</v>
      </c>
      <c r="E476">
        <v>11892.67644046</v>
      </c>
      <c r="F476">
        <v>509.35</v>
      </c>
      <c r="G476">
        <v>55.216765168310303</v>
      </c>
      <c r="H476">
        <v>-2.1750993361609301</v>
      </c>
      <c r="I476">
        <v>-34.358083543371102</v>
      </c>
      <c r="J476">
        <v>-6.1342814998437198</v>
      </c>
      <c r="K476">
        <v>606.10021368993205</v>
      </c>
      <c r="L476">
        <v>602.51156730323703</v>
      </c>
      <c r="M476">
        <v>23.263655162890601</v>
      </c>
      <c r="N476">
        <v>0.43100987350451397</v>
      </c>
      <c r="O476">
        <v>62.560125650338598</v>
      </c>
      <c r="P476">
        <v>84.280028943559998</v>
      </c>
      <c r="Q476">
        <v>2.4395146221707999E-2</v>
      </c>
    </row>
    <row r="477" spans="1:17" x14ac:dyDescent="0.3">
      <c r="A477" t="s">
        <v>1075</v>
      </c>
      <c r="B477" t="s">
        <v>1076</v>
      </c>
      <c r="C477" t="s">
        <v>3134</v>
      </c>
      <c r="D477" t="s">
        <v>108</v>
      </c>
      <c r="E477">
        <v>11863.337229536901</v>
      </c>
      <c r="F477">
        <v>17.309999999999999</v>
      </c>
      <c r="G477">
        <v>1.76705993963298</v>
      </c>
      <c r="H477">
        <v>-15.9914645858015</v>
      </c>
      <c r="I477">
        <v>-12.3891513351189</v>
      </c>
      <c r="J477">
        <v>2.0946622107288899</v>
      </c>
      <c r="K477">
        <v>18.612045909736398</v>
      </c>
      <c r="L477">
        <v>17.514444771659701</v>
      </c>
      <c r="M477">
        <v>32.352442284788197</v>
      </c>
      <c r="N477">
        <v>0.83059549093775997</v>
      </c>
      <c r="O477">
        <v>38.648180242634297</v>
      </c>
      <c r="P477">
        <v>41.306122448979501</v>
      </c>
      <c r="Q477">
        <v>0.12728489497574799</v>
      </c>
    </row>
    <row r="478" spans="1:17" x14ac:dyDescent="0.3">
      <c r="A478" t="s">
        <v>1077</v>
      </c>
      <c r="B478" t="s">
        <v>1078</v>
      </c>
      <c r="C478" t="s">
        <v>3139</v>
      </c>
      <c r="D478" t="s">
        <v>114</v>
      </c>
      <c r="E478">
        <v>11720.3777046</v>
      </c>
      <c r="F478">
        <v>384.6</v>
      </c>
      <c r="G478">
        <v>-0.18495076866490101</v>
      </c>
      <c r="H478">
        <v>-1.07568902379567</v>
      </c>
      <c r="I478">
        <v>6.0387523937883998</v>
      </c>
      <c r="J478">
        <v>-2.4918860769169502</v>
      </c>
      <c r="K478">
        <v>387.96011506111699</v>
      </c>
      <c r="L478">
        <v>356.62528456213602</v>
      </c>
      <c r="M478">
        <v>32.384619538571798</v>
      </c>
      <c r="N478">
        <v>0.427327894959731</v>
      </c>
      <c r="O478">
        <v>17.264690587623399</v>
      </c>
      <c r="P478">
        <v>40.853323567112199</v>
      </c>
      <c r="Q478">
        <v>0.160240842373884</v>
      </c>
    </row>
    <row r="479" spans="1:17" hidden="1" x14ac:dyDescent="0.3">
      <c r="A479" t="s">
        <v>1079</v>
      </c>
      <c r="B479" t="s">
        <v>1080</v>
      </c>
      <c r="C479" t="s">
        <v>3144</v>
      </c>
      <c r="D479" t="s">
        <v>289</v>
      </c>
      <c r="E479">
        <v>11689.365030769901</v>
      </c>
      <c r="F479">
        <v>853.55</v>
      </c>
      <c r="G479">
        <v>-16.287905665122199</v>
      </c>
      <c r="H479">
        <v>2.5440841617293199</v>
      </c>
      <c r="I479">
        <v>14.3470659094443</v>
      </c>
      <c r="J479">
        <v>0.64728197126873799</v>
      </c>
      <c r="K479">
        <v>879.88698593202298</v>
      </c>
      <c r="L479">
        <v>838.07049603427004</v>
      </c>
      <c r="M479">
        <v>39.378673095157097</v>
      </c>
      <c r="N479">
        <v>0.68646110689262896</v>
      </c>
      <c r="O479">
        <v>20.086696737156501</v>
      </c>
      <c r="P479">
        <v>31.893687707641099</v>
      </c>
      <c r="Q479">
        <v>-8.7684429399754002E-2</v>
      </c>
    </row>
    <row r="480" spans="1:17" x14ac:dyDescent="0.3">
      <c r="A480" t="s">
        <v>1081</v>
      </c>
      <c r="B480" t="s">
        <v>1082</v>
      </c>
      <c r="C480" t="s">
        <v>3135</v>
      </c>
      <c r="D480" t="s">
        <v>213</v>
      </c>
      <c r="E480">
        <v>11633.464644395001</v>
      </c>
      <c r="F480">
        <v>494.45</v>
      </c>
      <c r="G480">
        <v>16.5519835262381</v>
      </c>
      <c r="H480">
        <v>-8.6497030474833299</v>
      </c>
      <c r="I480">
        <v>11.2439936316705</v>
      </c>
      <c r="J480">
        <v>8.7438315922174104E-2</v>
      </c>
      <c r="K480">
        <v>531.44398858137197</v>
      </c>
      <c r="L480">
        <v>478.87339692379697</v>
      </c>
      <c r="M480">
        <v>35.771973797532098</v>
      </c>
      <c r="N480">
        <v>0.241041480479042</v>
      </c>
      <c r="O480">
        <v>31.863686924865998</v>
      </c>
      <c r="P480">
        <v>47.597014925373102</v>
      </c>
      <c r="Q480">
        <v>0.125439020997168</v>
      </c>
    </row>
    <row r="481" spans="1:17" x14ac:dyDescent="0.3">
      <c r="A481" t="s">
        <v>1083</v>
      </c>
      <c r="B481" t="s">
        <v>1084</v>
      </c>
      <c r="C481" t="s">
        <v>3141</v>
      </c>
      <c r="D481" t="s">
        <v>502</v>
      </c>
      <c r="E481">
        <v>11611.006695800001</v>
      </c>
      <c r="F481">
        <v>747.05</v>
      </c>
      <c r="G481">
        <v>-32.356292972294398</v>
      </c>
      <c r="H481">
        <v>-11.642240176502</v>
      </c>
      <c r="I481">
        <v>-18.044200027410799</v>
      </c>
      <c r="J481">
        <v>-3.8233915664797999</v>
      </c>
      <c r="K481">
        <v>819.07411702584204</v>
      </c>
      <c r="L481">
        <v>828.59082703719901</v>
      </c>
      <c r="M481">
        <v>33.336779445480403</v>
      </c>
      <c r="N481">
        <v>0.27263455651191498</v>
      </c>
      <c r="O481">
        <v>28.103875242620902</v>
      </c>
      <c r="P481">
        <v>5.3741448621200201</v>
      </c>
      <c r="Q481">
        <v>1.1956639271495E-2</v>
      </c>
    </row>
    <row r="482" spans="1:17" hidden="1" x14ac:dyDescent="0.3">
      <c r="A482" t="s">
        <v>1085</v>
      </c>
      <c r="B482" t="s">
        <v>1086</v>
      </c>
      <c r="C482" t="s">
        <v>3144</v>
      </c>
      <c r="D482" t="s">
        <v>78</v>
      </c>
      <c r="E482">
        <v>11516.9498752</v>
      </c>
      <c r="F482">
        <v>88.86</v>
      </c>
      <c r="G482">
        <v>-34.129203725330498</v>
      </c>
      <c r="H482">
        <v>7.5595542255701398</v>
      </c>
      <c r="I482">
        <v>-17.374756765774201</v>
      </c>
      <c r="J482">
        <v>2.7103341428742498</v>
      </c>
      <c r="K482">
        <v>90.433260919776899</v>
      </c>
      <c r="L482">
        <v>94.945241720757906</v>
      </c>
      <c r="M482">
        <v>13.715137464591701</v>
      </c>
      <c r="N482">
        <v>0.68868047603910398</v>
      </c>
      <c r="O482">
        <v>17.0380373621426</v>
      </c>
      <c r="P482">
        <v>1.9855388499942599</v>
      </c>
    </row>
    <row r="483" spans="1:17" x14ac:dyDescent="0.3">
      <c r="A483" t="s">
        <v>1087</v>
      </c>
      <c r="B483" t="s">
        <v>1088</v>
      </c>
      <c r="C483" t="s">
        <v>3131</v>
      </c>
      <c r="D483" t="s">
        <v>984</v>
      </c>
      <c r="E483">
        <v>11446.854923845</v>
      </c>
      <c r="F483">
        <v>566.95000000000005</v>
      </c>
      <c r="G483">
        <v>7.5813706601702702</v>
      </c>
      <c r="H483">
        <v>-7.1740785159323703</v>
      </c>
      <c r="I483">
        <v>43.911913938449899</v>
      </c>
      <c r="J483">
        <v>-4.0206354610490198</v>
      </c>
      <c r="K483">
        <v>600.35522670236003</v>
      </c>
      <c r="L483">
        <v>503.19084517376302</v>
      </c>
      <c r="M483">
        <v>22.288360394813601</v>
      </c>
      <c r="N483">
        <v>0.43820085370775602</v>
      </c>
      <c r="O483">
        <v>22.021342270041401</v>
      </c>
      <c r="P483">
        <v>65.050946142649195</v>
      </c>
      <c r="Q483">
        <v>6.3734678063168002E-2</v>
      </c>
    </row>
    <row r="484" spans="1:17" x14ac:dyDescent="0.3">
      <c r="A484" t="s">
        <v>1089</v>
      </c>
      <c r="B484" t="s">
        <v>1090</v>
      </c>
      <c r="C484" t="s">
        <v>3147</v>
      </c>
      <c r="D484" t="s">
        <v>630</v>
      </c>
      <c r="E484">
        <v>11434.9836951</v>
      </c>
      <c r="F484">
        <v>119.05</v>
      </c>
      <c r="G484">
        <v>-75.0768980736798</v>
      </c>
      <c r="H484">
        <v>-3.3064161628711202</v>
      </c>
      <c r="I484">
        <v>-16.571400608452301</v>
      </c>
      <c r="J484">
        <v>1.5697883890656199</v>
      </c>
      <c r="K484">
        <v>128.460733069063</v>
      </c>
      <c r="L484">
        <v>153.75427381441</v>
      </c>
      <c r="M484">
        <v>35.819762320893702</v>
      </c>
      <c r="N484">
        <v>0.40640571174759399</v>
      </c>
      <c r="O484">
        <v>151.74296514069701</v>
      </c>
      <c r="P484">
        <v>1.7695332535476</v>
      </c>
      <c r="Q484">
        <v>-0.11636833044648801</v>
      </c>
    </row>
    <row r="485" spans="1:17" hidden="1" x14ac:dyDescent="0.3">
      <c r="A485" t="s">
        <v>1091</v>
      </c>
      <c r="B485" t="s">
        <v>1092</v>
      </c>
      <c r="C485" t="s">
        <v>3144</v>
      </c>
      <c r="D485" t="s">
        <v>289</v>
      </c>
      <c r="E485">
        <v>11412.3729714</v>
      </c>
      <c r="F485">
        <v>589.85</v>
      </c>
      <c r="G485">
        <v>-7.5455768020017802</v>
      </c>
      <c r="H485">
        <v>0.67845603362407902</v>
      </c>
      <c r="I485">
        <v>25.281676729034501</v>
      </c>
      <c r="J485">
        <v>8.9558313954266708</v>
      </c>
      <c r="K485">
        <v>556.68545669210403</v>
      </c>
      <c r="L485">
        <v>509.84225077596801</v>
      </c>
      <c r="M485">
        <v>53.940997967391702</v>
      </c>
      <c r="N485">
        <v>1.0201482694155499</v>
      </c>
      <c r="O485">
        <v>9.18030007629058</v>
      </c>
      <c r="P485">
        <v>48.520710059171599</v>
      </c>
    </row>
    <row r="486" spans="1:17" x14ac:dyDescent="0.3">
      <c r="A486" t="s">
        <v>1093</v>
      </c>
      <c r="B486" t="s">
        <v>1094</v>
      </c>
      <c r="C486" t="s">
        <v>3128</v>
      </c>
      <c r="D486" t="s">
        <v>21</v>
      </c>
      <c r="E486">
        <v>11338.458761260001</v>
      </c>
      <c r="F486">
        <v>757.1</v>
      </c>
      <c r="G486">
        <v>-32.3005322214713</v>
      </c>
      <c r="H486">
        <v>-0.33935897082828997</v>
      </c>
      <c r="I486">
        <v>-16.2967187444012</v>
      </c>
      <c r="J486">
        <v>2.1752222397729502</v>
      </c>
      <c r="K486">
        <v>786.73360650671202</v>
      </c>
      <c r="L486">
        <v>815.82238562266798</v>
      </c>
      <c r="M486">
        <v>37.577894288925997</v>
      </c>
      <c r="N486">
        <v>0.69501596526013298</v>
      </c>
      <c r="O486">
        <v>26.9317131158367</v>
      </c>
      <c r="P486">
        <v>2.1727395411605901</v>
      </c>
      <c r="Q486">
        <v>-0.12867408397461899</v>
      </c>
    </row>
    <row r="487" spans="1:17" x14ac:dyDescent="0.3">
      <c r="A487" t="s">
        <v>1095</v>
      </c>
      <c r="B487" t="s">
        <v>1096</v>
      </c>
      <c r="C487" t="s">
        <v>3140</v>
      </c>
      <c r="D487" t="s">
        <v>423</v>
      </c>
      <c r="E487">
        <v>11329.573771224999</v>
      </c>
      <c r="F487">
        <v>2317.5500000000002</v>
      </c>
      <c r="G487">
        <v>-12.6358171468029</v>
      </c>
      <c r="H487">
        <v>-6.91846298599003</v>
      </c>
      <c r="I487">
        <v>7.6141499616894404</v>
      </c>
      <c r="J487">
        <v>6.1638714161229897</v>
      </c>
      <c r="K487">
        <v>2340.2049283627798</v>
      </c>
      <c r="L487">
        <v>2170.6467575776101</v>
      </c>
      <c r="M487">
        <v>59.249989891967402</v>
      </c>
      <c r="N487">
        <v>0.48680432113703198</v>
      </c>
      <c r="O487">
        <v>16.502340834070399</v>
      </c>
      <c r="P487">
        <v>40.576853087468102</v>
      </c>
      <c r="Q487">
        <v>0.188844119129636</v>
      </c>
    </row>
    <row r="488" spans="1:17" x14ac:dyDescent="0.3">
      <c r="A488" t="s">
        <v>1097</v>
      </c>
      <c r="B488" t="s">
        <v>1098</v>
      </c>
      <c r="C488" t="s">
        <v>3147</v>
      </c>
      <c r="D488" t="s">
        <v>1045</v>
      </c>
      <c r="E488">
        <v>11327.157189899999</v>
      </c>
      <c r="F488">
        <v>886.1</v>
      </c>
      <c r="G488">
        <v>116.908900205314</v>
      </c>
      <c r="H488">
        <v>10.369539195021799</v>
      </c>
      <c r="I488">
        <v>96.660265191900905</v>
      </c>
      <c r="J488">
        <v>-0.321662804113928</v>
      </c>
      <c r="K488">
        <v>785.99205578010901</v>
      </c>
      <c r="L488">
        <v>600.21313458467205</v>
      </c>
      <c r="M488">
        <v>57.136711637392402</v>
      </c>
      <c r="N488">
        <v>0.641747709907313</v>
      </c>
      <c r="O488">
        <v>7.2113756912312201</v>
      </c>
      <c r="P488">
        <v>163.75948801905</v>
      </c>
      <c r="Q488">
        <v>0.201837704275279</v>
      </c>
    </row>
    <row r="489" spans="1:17" hidden="1" x14ac:dyDescent="0.3">
      <c r="A489" t="s">
        <v>1099</v>
      </c>
      <c r="B489" t="s">
        <v>1100</v>
      </c>
      <c r="C489" t="s">
        <v>3144</v>
      </c>
      <c r="D489" t="s">
        <v>51</v>
      </c>
      <c r="E489">
        <v>11254.71951207</v>
      </c>
      <c r="F489">
        <v>4886.8500000000004</v>
      </c>
      <c r="G489">
        <v>-22.658514945981899</v>
      </c>
      <c r="H489">
        <v>2.6514245885005101</v>
      </c>
      <c r="I489">
        <v>-8.6289817236678097</v>
      </c>
      <c r="J489">
        <v>2.5342594070156301</v>
      </c>
      <c r="M489">
        <v>51.117590542510598</v>
      </c>
      <c r="O489">
        <v>9.98905225247346</v>
      </c>
      <c r="P489">
        <v>16.034476617872201</v>
      </c>
    </row>
    <row r="490" spans="1:17" x14ac:dyDescent="0.3">
      <c r="A490" t="s">
        <v>1101</v>
      </c>
      <c r="B490" t="s">
        <v>1102</v>
      </c>
      <c r="C490" t="s">
        <v>3135</v>
      </c>
      <c r="D490" t="s">
        <v>420</v>
      </c>
      <c r="E490">
        <v>11210.540747339999</v>
      </c>
      <c r="F490">
        <v>2771.45</v>
      </c>
      <c r="G490">
        <v>7.5247920944501399</v>
      </c>
      <c r="H490">
        <v>-1.5506288022611101</v>
      </c>
      <c r="I490">
        <v>12.1141688413826</v>
      </c>
      <c r="J490">
        <v>6.3061584634854499</v>
      </c>
      <c r="K490">
        <v>2861.6293508518602</v>
      </c>
      <c r="L490">
        <v>2672.4847416802399</v>
      </c>
      <c r="M490">
        <v>40.003266558628603</v>
      </c>
      <c r="N490">
        <v>0.35576319454399902</v>
      </c>
      <c r="O490">
        <v>17.736203070594801</v>
      </c>
      <c r="P490">
        <v>34.471130519165399</v>
      </c>
      <c r="Q490">
        <v>8.9438170973178993E-2</v>
      </c>
    </row>
    <row r="491" spans="1:17" x14ac:dyDescent="0.3">
      <c r="A491" t="s">
        <v>1103</v>
      </c>
      <c r="B491" t="s">
        <v>1104</v>
      </c>
      <c r="C491" t="s">
        <v>3139</v>
      </c>
      <c r="D491" t="s">
        <v>75</v>
      </c>
      <c r="E491">
        <v>11193.409796329999</v>
      </c>
      <c r="F491">
        <v>542.04999999999995</v>
      </c>
      <c r="G491">
        <v>-44.4717692635747</v>
      </c>
      <c r="H491">
        <v>-1.5993301448324799</v>
      </c>
      <c r="I491">
        <v>-21.443317632862801</v>
      </c>
      <c r="J491">
        <v>-1.62977643080554</v>
      </c>
      <c r="K491">
        <v>592.18300989041802</v>
      </c>
      <c r="L491">
        <v>623.95397741458601</v>
      </c>
      <c r="M491">
        <v>25.109978966861</v>
      </c>
      <c r="N491">
        <v>0.37175160129041901</v>
      </c>
      <c r="O491">
        <v>52.0154967253943</v>
      </c>
      <c r="P491">
        <v>7.4962816063460496</v>
      </c>
      <c r="Q491">
        <v>4.5890180977622999E-2</v>
      </c>
    </row>
    <row r="492" spans="1:17" x14ac:dyDescent="0.3">
      <c r="A492" t="s">
        <v>1105</v>
      </c>
      <c r="B492" t="s">
        <v>1106</v>
      </c>
      <c r="C492" t="s">
        <v>3133</v>
      </c>
      <c r="D492" t="s">
        <v>248</v>
      </c>
      <c r="E492">
        <v>11147.056866479999</v>
      </c>
      <c r="F492">
        <v>2174.3000000000002</v>
      </c>
      <c r="G492">
        <v>11.9841361210289</v>
      </c>
      <c r="H492">
        <v>-1.4469874744795099</v>
      </c>
      <c r="I492">
        <v>10.4598889695145</v>
      </c>
      <c r="J492">
        <v>4.4602798538137902</v>
      </c>
      <c r="K492">
        <v>2152.1920798772599</v>
      </c>
      <c r="L492">
        <v>1969.98549378197</v>
      </c>
      <c r="M492">
        <v>55.956525327046201</v>
      </c>
      <c r="N492">
        <v>1.01066075810505</v>
      </c>
      <c r="O492">
        <v>6.62282113783745</v>
      </c>
      <c r="P492">
        <v>49.951724137931002</v>
      </c>
      <c r="Q492">
        <v>-6.6878675573572993E-2</v>
      </c>
    </row>
    <row r="493" spans="1:17" x14ac:dyDescent="0.3">
      <c r="A493" t="s">
        <v>1107</v>
      </c>
      <c r="B493" t="s">
        <v>1108</v>
      </c>
      <c r="C493" t="s">
        <v>3137</v>
      </c>
      <c r="D493" t="s">
        <v>75</v>
      </c>
      <c r="E493">
        <v>11078.824935750001</v>
      </c>
      <c r="F493">
        <v>357.5</v>
      </c>
      <c r="G493">
        <v>44.698090524889601</v>
      </c>
      <c r="H493">
        <v>3.04486064243138</v>
      </c>
      <c r="I493">
        <v>65.465128157178299</v>
      </c>
      <c r="J493">
        <v>0.39233573977905101</v>
      </c>
      <c r="K493">
        <v>357.74902291028599</v>
      </c>
      <c r="L493">
        <v>305.94743140968001</v>
      </c>
      <c r="M493">
        <v>38.3492740536784</v>
      </c>
      <c r="N493">
        <v>0.56059098264212903</v>
      </c>
      <c r="O493">
        <v>7.6923076923076801</v>
      </c>
      <c r="P493">
        <v>107.186322804984</v>
      </c>
      <c r="Q493">
        <v>6.4047581734462997E-2</v>
      </c>
    </row>
    <row r="494" spans="1:17" hidden="1" x14ac:dyDescent="0.3">
      <c r="A494" t="s">
        <v>1109</v>
      </c>
      <c r="B494" t="s">
        <v>1110</v>
      </c>
      <c r="C494" t="s">
        <v>3144</v>
      </c>
      <c r="D494" t="s">
        <v>390</v>
      </c>
      <c r="E494">
        <v>11051.4800906</v>
      </c>
      <c r="F494">
        <v>9783.25</v>
      </c>
      <c r="G494">
        <v>-3.11787960871703</v>
      </c>
      <c r="H494">
        <v>13.694766492106799</v>
      </c>
      <c r="I494">
        <v>10.003630596035199</v>
      </c>
      <c r="J494">
        <v>1.1232458884438801</v>
      </c>
      <c r="K494">
        <v>9659.3616547789097</v>
      </c>
      <c r="L494">
        <v>8831.7915854247003</v>
      </c>
      <c r="M494">
        <v>40.1439826763242</v>
      </c>
      <c r="N494">
        <v>0.16093495139799099</v>
      </c>
      <c r="O494">
        <v>17.536605933611</v>
      </c>
      <c r="P494">
        <v>34.0354843129195</v>
      </c>
      <c r="Q494">
        <v>0.1816755361273</v>
      </c>
    </row>
    <row r="495" spans="1:17" x14ac:dyDescent="0.3">
      <c r="A495" t="s">
        <v>1111</v>
      </c>
      <c r="B495" t="s">
        <v>1112</v>
      </c>
      <c r="C495" t="s">
        <v>3139</v>
      </c>
      <c r="D495" t="s">
        <v>262</v>
      </c>
      <c r="E495">
        <v>11039.9512356</v>
      </c>
      <c r="F495">
        <v>5439.45</v>
      </c>
      <c r="G495">
        <v>29.550986642484599</v>
      </c>
      <c r="H495">
        <v>7.6066856437245303</v>
      </c>
      <c r="I495">
        <v>8.3881422010854205</v>
      </c>
      <c r="J495">
        <v>8.5023855840856903</v>
      </c>
      <c r="K495">
        <v>5381.2077007050402</v>
      </c>
      <c r="L495">
        <v>4763.80230894127</v>
      </c>
      <c r="M495">
        <v>52.897649176140497</v>
      </c>
      <c r="N495">
        <v>0.66187214988675702</v>
      </c>
      <c r="O495">
        <v>10.286885622627199</v>
      </c>
      <c r="P495">
        <v>80.5926294820717</v>
      </c>
      <c r="Q495">
        <v>0.181553439226952</v>
      </c>
    </row>
    <row r="496" spans="1:17" x14ac:dyDescent="0.3">
      <c r="A496" t="s">
        <v>1113</v>
      </c>
      <c r="B496" t="s">
        <v>1114</v>
      </c>
      <c r="C496" t="s">
        <v>3143</v>
      </c>
      <c r="D496" t="s">
        <v>477</v>
      </c>
      <c r="E496">
        <v>11038.729310049999</v>
      </c>
      <c r="F496">
        <v>832.75</v>
      </c>
      <c r="G496">
        <v>-30.7878558282186</v>
      </c>
      <c r="H496">
        <v>-9.2775767396819404</v>
      </c>
      <c r="I496">
        <v>-6.3429265377121302</v>
      </c>
      <c r="J496">
        <v>-0.98401524218642999</v>
      </c>
      <c r="K496">
        <v>884.17474050537498</v>
      </c>
      <c r="L496">
        <v>888.14381457831098</v>
      </c>
      <c r="M496">
        <v>40.6101081185395</v>
      </c>
      <c r="N496">
        <v>0.19820766280186899</v>
      </c>
      <c r="O496">
        <v>28.6100270189132</v>
      </c>
      <c r="P496">
        <v>9.3493532926268905</v>
      </c>
      <c r="Q496">
        <v>-2.9075296581276999E-2</v>
      </c>
    </row>
    <row r="497" spans="1:17" x14ac:dyDescent="0.3">
      <c r="A497" t="s">
        <v>1115</v>
      </c>
      <c r="B497" t="s">
        <v>1116</v>
      </c>
      <c r="C497" t="s">
        <v>3129</v>
      </c>
      <c r="D497" t="s">
        <v>569</v>
      </c>
      <c r="E497">
        <v>11036.479650625</v>
      </c>
      <c r="F497">
        <v>828.85</v>
      </c>
      <c r="G497">
        <v>-12.7551809973362</v>
      </c>
      <c r="H497">
        <v>0.31222364719745999</v>
      </c>
      <c r="I497">
        <v>3.9068491523406701</v>
      </c>
      <c r="J497">
        <v>3.2777874533474999E-2</v>
      </c>
      <c r="K497">
        <v>860.04827237506095</v>
      </c>
      <c r="L497">
        <v>823.11471238966203</v>
      </c>
      <c r="M497">
        <v>33.266937191891003</v>
      </c>
      <c r="N497">
        <v>0.62978367599373997</v>
      </c>
      <c r="O497">
        <v>14.827773421005</v>
      </c>
      <c r="P497">
        <v>21.889705882352899</v>
      </c>
      <c r="Q497">
        <v>1.6418549999574001E-2</v>
      </c>
    </row>
    <row r="498" spans="1:17" x14ac:dyDescent="0.3">
      <c r="A498" t="s">
        <v>1117</v>
      </c>
      <c r="B498" t="s">
        <v>1118</v>
      </c>
      <c r="C498" t="s">
        <v>3139</v>
      </c>
      <c r="D498" t="s">
        <v>1119</v>
      </c>
      <c r="E498">
        <v>10991.913667500001</v>
      </c>
      <c r="F498">
        <v>1211.05</v>
      </c>
      <c r="G498">
        <v>6.5229981129629504</v>
      </c>
      <c r="H498">
        <v>4.7471125481590501</v>
      </c>
      <c r="I498">
        <v>-14.0589583776651</v>
      </c>
      <c r="J498">
        <v>8.4684784655938206</v>
      </c>
      <c r="K498">
        <v>1157.30150779721</v>
      </c>
      <c r="L498">
        <v>1176.76686069165</v>
      </c>
      <c r="M498">
        <v>76.645836955120203</v>
      </c>
      <c r="N498">
        <v>1.1714332836588099</v>
      </c>
      <c r="O498">
        <v>24.429214318153601</v>
      </c>
      <c r="P498">
        <v>51.088516000249498</v>
      </c>
    </row>
    <row r="499" spans="1:17" x14ac:dyDescent="0.3">
      <c r="A499" t="s">
        <v>1120</v>
      </c>
      <c r="B499" t="s">
        <v>1121</v>
      </c>
      <c r="C499" t="s">
        <v>3133</v>
      </c>
      <c r="D499" t="s">
        <v>248</v>
      </c>
      <c r="E499">
        <v>10978.786697449999</v>
      </c>
      <c r="F499">
        <v>1069.75</v>
      </c>
      <c r="G499">
        <v>45.156576594726303</v>
      </c>
      <c r="H499">
        <v>13.111116917496499</v>
      </c>
      <c r="I499">
        <v>31.474093997830199</v>
      </c>
      <c r="J499">
        <v>12.5079553088748</v>
      </c>
      <c r="K499">
        <v>957.80169175621097</v>
      </c>
      <c r="L499">
        <v>811.67234659408098</v>
      </c>
      <c r="M499">
        <v>64.418292988503097</v>
      </c>
      <c r="N499">
        <v>1.07287353906489</v>
      </c>
      <c r="O499">
        <v>6.4407571862584696</v>
      </c>
      <c r="P499">
        <v>84.185606060606005</v>
      </c>
      <c r="Q499">
        <v>6.2426374419120002E-2</v>
      </c>
    </row>
    <row r="500" spans="1:17" x14ac:dyDescent="0.3">
      <c r="A500" t="s">
        <v>1122</v>
      </c>
      <c r="B500" t="s">
        <v>1123</v>
      </c>
      <c r="C500" t="s">
        <v>3129</v>
      </c>
      <c r="D500" t="s">
        <v>24</v>
      </c>
      <c r="E500">
        <v>10966.676149016999</v>
      </c>
      <c r="F500">
        <v>99.59</v>
      </c>
      <c r="G500">
        <v>-30.4038715795873</v>
      </c>
      <c r="H500">
        <v>6.1961112218654</v>
      </c>
      <c r="I500">
        <v>-30.301957709130001</v>
      </c>
      <c r="J500">
        <v>4.0846643631027097</v>
      </c>
      <c r="K500">
        <v>102.39605725757301</v>
      </c>
      <c r="L500">
        <v>110.140335691003</v>
      </c>
      <c r="M500">
        <v>46.711262096208301</v>
      </c>
      <c r="N500">
        <v>1.20218121350125</v>
      </c>
      <c r="O500">
        <v>53.127824078722703</v>
      </c>
      <c r="P500">
        <v>13.0291680853478</v>
      </c>
      <c r="Q500">
        <v>0.100210597502949</v>
      </c>
    </row>
    <row r="501" spans="1:17" x14ac:dyDescent="0.3">
      <c r="A501" t="s">
        <v>1124</v>
      </c>
      <c r="B501" t="s">
        <v>1125</v>
      </c>
      <c r="C501" t="s">
        <v>3136</v>
      </c>
      <c r="D501" t="s">
        <v>131</v>
      </c>
      <c r="E501">
        <v>10963.05</v>
      </c>
      <c r="F501">
        <v>344.75</v>
      </c>
      <c r="G501">
        <v>-34.652082989773803</v>
      </c>
      <c r="H501">
        <v>5.6553417795724101</v>
      </c>
      <c r="I501">
        <v>-20.016479937335198</v>
      </c>
      <c r="J501">
        <v>-1.2564130124911099</v>
      </c>
      <c r="K501">
        <v>359.49011630335599</v>
      </c>
      <c r="L501">
        <v>367.02874178125097</v>
      </c>
      <c r="M501">
        <v>37.588435906177899</v>
      </c>
      <c r="N501">
        <v>0.90670510268118598</v>
      </c>
      <c r="O501">
        <v>46.773023930384298</v>
      </c>
      <c r="P501">
        <v>11.6418393782383</v>
      </c>
      <c r="Q501">
        <v>0.15081177403753199</v>
      </c>
    </row>
    <row r="502" spans="1:17" x14ac:dyDescent="0.3">
      <c r="A502" t="s">
        <v>1126</v>
      </c>
      <c r="B502" t="s">
        <v>1127</v>
      </c>
      <c r="C502" t="s">
        <v>3143</v>
      </c>
      <c r="D502" t="s">
        <v>477</v>
      </c>
      <c r="E502">
        <v>10803.76572177</v>
      </c>
      <c r="F502">
        <v>683.55</v>
      </c>
      <c r="G502">
        <v>41.877531348020703</v>
      </c>
      <c r="H502">
        <v>-1.1256491014227601</v>
      </c>
      <c r="I502">
        <v>23.251031581520198</v>
      </c>
      <c r="J502">
        <v>-1.5232208720196601</v>
      </c>
      <c r="K502">
        <v>711.70351291377006</v>
      </c>
      <c r="L502">
        <v>612.44541424181898</v>
      </c>
      <c r="M502">
        <v>35.192915076471301</v>
      </c>
      <c r="N502">
        <v>0.21029341060728801</v>
      </c>
      <c r="O502">
        <v>22.4489795918367</v>
      </c>
      <c r="P502">
        <v>66.984243312568694</v>
      </c>
      <c r="Q502">
        <v>5.1629149808600002E-3</v>
      </c>
    </row>
    <row r="503" spans="1:17" x14ac:dyDescent="0.3">
      <c r="A503" t="s">
        <v>1128</v>
      </c>
      <c r="B503" t="s">
        <v>1129</v>
      </c>
      <c r="C503" t="s">
        <v>3148</v>
      </c>
      <c r="D503" t="s">
        <v>1130</v>
      </c>
      <c r="E503">
        <v>10798.74591792</v>
      </c>
      <c r="F503">
        <v>1736.4</v>
      </c>
      <c r="G503">
        <v>184.03248515267501</v>
      </c>
      <c r="H503">
        <v>19.066535527878901</v>
      </c>
      <c r="I503">
        <v>84.034878019754004</v>
      </c>
      <c r="J503">
        <v>6.5228786923463602</v>
      </c>
      <c r="K503">
        <v>1584.5310071968299</v>
      </c>
      <c r="L503">
        <v>1203.4410604626801</v>
      </c>
      <c r="M503">
        <v>52.816590458259</v>
      </c>
      <c r="N503">
        <v>0.55803473204385201</v>
      </c>
      <c r="O503">
        <v>9.7471780695692107</v>
      </c>
      <c r="P503">
        <v>214.79332849891199</v>
      </c>
      <c r="Q503">
        <v>0.184990474847713</v>
      </c>
    </row>
    <row r="504" spans="1:17" hidden="1" x14ac:dyDescent="0.3">
      <c r="A504" t="s">
        <v>1131</v>
      </c>
      <c r="B504" t="s">
        <v>1132</v>
      </c>
      <c r="C504" t="s">
        <v>3144</v>
      </c>
      <c r="D504" t="s">
        <v>736</v>
      </c>
      <c r="E504">
        <v>10739.054693185</v>
      </c>
      <c r="F504">
        <v>111.39</v>
      </c>
      <c r="G504">
        <v>21.987295721470002</v>
      </c>
      <c r="H504">
        <v>3.8990243567668199</v>
      </c>
      <c r="I504">
        <v>-0.65584055716966505</v>
      </c>
      <c r="J504">
        <v>4.28957454441605</v>
      </c>
      <c r="K504">
        <v>114.814662597205</v>
      </c>
      <c r="L504">
        <v>107.692274886489</v>
      </c>
      <c r="M504">
        <v>54.041415573722702</v>
      </c>
      <c r="N504">
        <v>0.64704333126912905</v>
      </c>
      <c r="O504">
        <v>11.320585330819601</v>
      </c>
      <c r="P504">
        <v>44.888137356919799</v>
      </c>
      <c r="Q504">
        <v>2.1133606920337E-2</v>
      </c>
    </row>
    <row r="505" spans="1:17" hidden="1" x14ac:dyDescent="0.3">
      <c r="A505" t="s">
        <v>1133</v>
      </c>
      <c r="B505" t="s">
        <v>1134</v>
      </c>
      <c r="C505" t="s">
        <v>3144</v>
      </c>
      <c r="D505" t="s">
        <v>736</v>
      </c>
      <c r="E505">
        <v>10625.948094249999</v>
      </c>
      <c r="F505">
        <v>526.03</v>
      </c>
      <c r="G505">
        <v>-4.8176213227126201</v>
      </c>
      <c r="H505">
        <v>5.5604228956360497</v>
      </c>
      <c r="I505">
        <v>-0.73882519478886299</v>
      </c>
      <c r="J505">
        <v>2.93431359753404</v>
      </c>
      <c r="K505">
        <v>530.86334356932502</v>
      </c>
      <c r="L505">
        <v>511.13035910886401</v>
      </c>
      <c r="M505">
        <v>77.9215973242584</v>
      </c>
      <c r="N505">
        <v>0.72454592929441897</v>
      </c>
      <c r="O505">
        <v>6.2258806531946904</v>
      </c>
      <c r="P505">
        <v>19.135299180142201</v>
      </c>
      <c r="Q505">
        <v>-1.3416788414562999E-2</v>
      </c>
    </row>
    <row r="506" spans="1:17" hidden="1" x14ac:dyDescent="0.3">
      <c r="A506" t="s">
        <v>1135</v>
      </c>
      <c r="B506" t="s">
        <v>1136</v>
      </c>
      <c r="C506" t="s">
        <v>3144</v>
      </c>
      <c r="D506" t="s">
        <v>1137</v>
      </c>
      <c r="E506">
        <v>10588.716372000001</v>
      </c>
      <c r="F506">
        <v>1045.7</v>
      </c>
      <c r="G506">
        <v>5759.00837251749</v>
      </c>
      <c r="H506">
        <v>17.505527392807998</v>
      </c>
      <c r="I506">
        <v>471.206276838061</v>
      </c>
      <c r="J506">
        <v>22.901104869365401</v>
      </c>
      <c r="K506">
        <v>697.68048050442906</v>
      </c>
      <c r="L506">
        <v>361.80434422284901</v>
      </c>
      <c r="M506">
        <v>82.855675359682905</v>
      </c>
      <c r="N506">
        <v>2.8430044611502998</v>
      </c>
      <c r="O506">
        <v>2.2855503490484699</v>
      </c>
      <c r="P506">
        <v>5781.3273340832302</v>
      </c>
    </row>
    <row r="507" spans="1:17" x14ac:dyDescent="0.3">
      <c r="A507" t="s">
        <v>1138</v>
      </c>
      <c r="B507" t="s">
        <v>1139</v>
      </c>
      <c r="C507" t="s">
        <v>3132</v>
      </c>
      <c r="D507" t="s">
        <v>48</v>
      </c>
      <c r="E507">
        <v>10523.681392052</v>
      </c>
      <c r="F507">
        <v>187.24</v>
      </c>
      <c r="G507">
        <v>6.6342064783337902</v>
      </c>
      <c r="H507">
        <v>-1.8081331391888</v>
      </c>
      <c r="I507">
        <v>-24.960545388378002</v>
      </c>
      <c r="J507">
        <v>0.30661067181158103</v>
      </c>
      <c r="K507">
        <v>200.66717442673499</v>
      </c>
      <c r="L507">
        <v>209.859160477355</v>
      </c>
      <c r="M507">
        <v>44.062538071354901</v>
      </c>
      <c r="N507">
        <v>0.63857361137268698</v>
      </c>
      <c r="O507">
        <v>62.305063020722002</v>
      </c>
      <c r="P507">
        <v>35.093795093795102</v>
      </c>
      <c r="Q507">
        <v>0.108089106192825</v>
      </c>
    </row>
    <row r="508" spans="1:17" x14ac:dyDescent="0.3">
      <c r="A508" t="s">
        <v>1140</v>
      </c>
      <c r="B508" t="s">
        <v>1141</v>
      </c>
      <c r="C508" t="s">
        <v>574</v>
      </c>
      <c r="D508" t="s">
        <v>574</v>
      </c>
      <c r="E508">
        <v>10466.726765308</v>
      </c>
      <c r="F508">
        <v>21.08</v>
      </c>
      <c r="G508">
        <v>-10.488722838952899</v>
      </c>
      <c r="H508">
        <v>-11.951503439247199</v>
      </c>
      <c r="I508">
        <v>-25.622761676762501</v>
      </c>
      <c r="J508">
        <v>-0.88234965432306101</v>
      </c>
      <c r="K508">
        <v>23.8458851740311</v>
      </c>
      <c r="L508">
        <v>25.077387006534099</v>
      </c>
      <c r="M508">
        <v>30.400751205501201</v>
      </c>
      <c r="N508">
        <v>0.25843241861312299</v>
      </c>
      <c r="O508">
        <v>85.246679316888006</v>
      </c>
      <c r="P508">
        <v>13.029490616621899</v>
      </c>
      <c r="Q508">
        <v>3.45138149087E-4</v>
      </c>
    </row>
    <row r="509" spans="1:17" x14ac:dyDescent="0.3">
      <c r="A509" t="s">
        <v>1142</v>
      </c>
      <c r="B509" t="s">
        <v>1143</v>
      </c>
      <c r="C509" t="s">
        <v>3129</v>
      </c>
      <c r="D509" t="s">
        <v>516</v>
      </c>
      <c r="E509">
        <v>10438.487545</v>
      </c>
      <c r="F509">
        <v>523.54999999999995</v>
      </c>
      <c r="G509">
        <v>110.44751614905</v>
      </c>
      <c r="H509">
        <v>11.9788755652541</v>
      </c>
      <c r="I509">
        <v>57.653519358630902</v>
      </c>
      <c r="J509">
        <v>2.4464885608918299</v>
      </c>
      <c r="K509">
        <v>478.12027526527697</v>
      </c>
      <c r="L509">
        <v>384.94927142423302</v>
      </c>
      <c r="M509">
        <v>63.378660907730897</v>
      </c>
      <c r="N509">
        <v>1.1321884607122601</v>
      </c>
      <c r="O509">
        <v>3.1229108967624799</v>
      </c>
      <c r="P509">
        <v>143.62494183340999</v>
      </c>
      <c r="Q509">
        <v>0.34314640053182599</v>
      </c>
    </row>
    <row r="510" spans="1:17" x14ac:dyDescent="0.3">
      <c r="A510" t="s">
        <v>1144</v>
      </c>
      <c r="B510" t="s">
        <v>1145</v>
      </c>
      <c r="C510" t="s">
        <v>3134</v>
      </c>
      <c r="D510" t="s">
        <v>218</v>
      </c>
      <c r="E510">
        <v>10400.48018429</v>
      </c>
      <c r="F510">
        <v>262.85000000000002</v>
      </c>
      <c r="G510">
        <v>24.977199824001602</v>
      </c>
      <c r="H510">
        <v>-4.5676549418123704</v>
      </c>
      <c r="I510">
        <v>51.303771413704901</v>
      </c>
      <c r="J510">
        <v>-11.6260460118956</v>
      </c>
      <c r="K510">
        <v>271.17834468980101</v>
      </c>
      <c r="L510">
        <v>229.95709953695601</v>
      </c>
      <c r="M510">
        <v>34.467577089315597</v>
      </c>
      <c r="N510">
        <v>0.15896759591770501</v>
      </c>
      <c r="O510">
        <v>33.536237397755301</v>
      </c>
      <c r="P510">
        <v>81.966078227760406</v>
      </c>
      <c r="Q510">
        <v>0.11112941395525799</v>
      </c>
    </row>
    <row r="511" spans="1:17" x14ac:dyDescent="0.3">
      <c r="A511" t="s">
        <v>1146</v>
      </c>
      <c r="B511" t="s">
        <v>1147</v>
      </c>
      <c r="C511" t="s">
        <v>3138</v>
      </c>
      <c r="D511" t="s">
        <v>454</v>
      </c>
      <c r="E511">
        <v>10368.6859626</v>
      </c>
      <c r="F511">
        <v>222.6</v>
      </c>
      <c r="G511">
        <v>45.4278357213704</v>
      </c>
      <c r="H511">
        <v>-2.8869355014405298</v>
      </c>
      <c r="I511">
        <v>1.4468299755256799</v>
      </c>
      <c r="J511">
        <v>8.0552181871582</v>
      </c>
      <c r="K511">
        <v>236.26594239511601</v>
      </c>
      <c r="L511">
        <v>231.361656659137</v>
      </c>
      <c r="M511">
        <v>52.342609942380598</v>
      </c>
      <c r="N511">
        <v>1.8211737656277101</v>
      </c>
      <c r="O511">
        <v>72.5965858041329</v>
      </c>
      <c r="P511">
        <v>69.277566539923896</v>
      </c>
      <c r="Q511">
        <v>7.4370627867983999E-2</v>
      </c>
    </row>
    <row r="512" spans="1:17" x14ac:dyDescent="0.3">
      <c r="A512" t="s">
        <v>1148</v>
      </c>
      <c r="B512" t="s">
        <v>1149</v>
      </c>
      <c r="C512" t="s">
        <v>3142</v>
      </c>
      <c r="D512" t="s">
        <v>423</v>
      </c>
      <c r="E512">
        <v>10367.714678335</v>
      </c>
      <c r="F512">
        <v>1557.85</v>
      </c>
      <c r="G512">
        <v>13.3712550333283</v>
      </c>
      <c r="H512">
        <v>1.21291023611099</v>
      </c>
      <c r="I512">
        <v>14.8627310991961</v>
      </c>
      <c r="J512">
        <v>-6.9224325865659599</v>
      </c>
      <c r="K512">
        <v>1701.2899793485001</v>
      </c>
      <c r="L512">
        <v>1565.49553033748</v>
      </c>
      <c r="M512">
        <v>31.860145930369502</v>
      </c>
      <c r="N512">
        <v>0.65193815311305903</v>
      </c>
      <c r="O512">
        <v>52.774657380363898</v>
      </c>
      <c r="P512">
        <v>73.407280704823293</v>
      </c>
      <c r="Q512">
        <v>0.17677923977458701</v>
      </c>
    </row>
    <row r="513" spans="1:17" hidden="1" x14ac:dyDescent="0.3">
      <c r="A513" t="s">
        <v>1150</v>
      </c>
      <c r="B513" t="s">
        <v>1151</v>
      </c>
      <c r="C513" t="s">
        <v>3144</v>
      </c>
      <c r="D513" t="s">
        <v>251</v>
      </c>
      <c r="E513">
        <v>10351.45185627</v>
      </c>
      <c r="F513">
        <v>13057.35</v>
      </c>
      <c r="G513">
        <v>46.137977082070201</v>
      </c>
      <c r="H513">
        <v>-5.4380942635727099</v>
      </c>
      <c r="I513">
        <v>21.089259474571499</v>
      </c>
      <c r="J513">
        <v>-3.3766689160933701</v>
      </c>
      <c r="K513">
        <v>13000.609170948899</v>
      </c>
      <c r="L513">
        <v>11196.349270098401</v>
      </c>
      <c r="M513">
        <v>39.373037620513003</v>
      </c>
      <c r="N513">
        <v>0.39310785240504698</v>
      </c>
      <c r="O513">
        <v>14.7246569939536</v>
      </c>
      <c r="P513">
        <v>102.596586501163</v>
      </c>
      <c r="Q513">
        <v>0.16212392614078899</v>
      </c>
    </row>
    <row r="514" spans="1:17" hidden="1" x14ac:dyDescent="0.3">
      <c r="A514" t="s">
        <v>1152</v>
      </c>
      <c r="B514" t="s">
        <v>1153</v>
      </c>
      <c r="C514" t="s">
        <v>3144</v>
      </c>
      <c r="D514" t="s">
        <v>114</v>
      </c>
      <c r="E514">
        <v>10317.8770761</v>
      </c>
      <c r="F514">
        <v>627</v>
      </c>
      <c r="G514">
        <v>7.0260616420957298</v>
      </c>
      <c r="H514">
        <v>-5.2990606117130596</v>
      </c>
      <c r="I514">
        <v>3.1475218031983498</v>
      </c>
      <c r="J514">
        <v>0.47436551378809599</v>
      </c>
      <c r="K514">
        <v>663.03066721570406</v>
      </c>
      <c r="L514">
        <v>645.33465052649899</v>
      </c>
      <c r="M514">
        <v>43.377421315727098</v>
      </c>
      <c r="N514">
        <v>0.496684991154484</v>
      </c>
      <c r="O514">
        <v>32.376395534290197</v>
      </c>
      <c r="P514">
        <v>30.475496826552899</v>
      </c>
      <c r="Q514">
        <v>0.12328562792424499</v>
      </c>
    </row>
    <row r="515" spans="1:17" x14ac:dyDescent="0.3">
      <c r="A515" t="s">
        <v>1154</v>
      </c>
      <c r="B515" t="s">
        <v>1155</v>
      </c>
      <c r="C515" t="s">
        <v>3139</v>
      </c>
      <c r="D515" t="s">
        <v>1156</v>
      </c>
      <c r="E515">
        <v>10279.63672384</v>
      </c>
      <c r="F515">
        <v>1091.2</v>
      </c>
      <c r="G515">
        <v>-16.459434984447199</v>
      </c>
      <c r="H515">
        <v>3.30318534760376</v>
      </c>
      <c r="I515">
        <v>5.8408927526904399</v>
      </c>
      <c r="J515">
        <v>3.5030796258143799</v>
      </c>
      <c r="K515">
        <v>1140.5557461534499</v>
      </c>
      <c r="L515">
        <v>1079.2667707420401</v>
      </c>
      <c r="M515">
        <v>39.037431147004398</v>
      </c>
      <c r="N515">
        <v>0.75436251028787704</v>
      </c>
      <c r="O515">
        <v>19.1303152492668</v>
      </c>
      <c r="P515">
        <v>34.185932120019601</v>
      </c>
    </row>
    <row r="516" spans="1:17" x14ac:dyDescent="0.3">
      <c r="A516" t="s">
        <v>1157</v>
      </c>
      <c r="B516" t="s">
        <v>1158</v>
      </c>
      <c r="C516" t="s">
        <v>3129</v>
      </c>
      <c r="D516" t="s">
        <v>390</v>
      </c>
      <c r="E516">
        <v>10247.78075846</v>
      </c>
      <c r="F516">
        <v>331.4</v>
      </c>
      <c r="G516">
        <v>155.23547729522801</v>
      </c>
      <c r="H516">
        <v>-10.5787832596291</v>
      </c>
      <c r="I516">
        <v>123.21598555807201</v>
      </c>
      <c r="J516">
        <v>-8.5385964157631395</v>
      </c>
      <c r="K516">
        <v>352.36161544947902</v>
      </c>
      <c r="L516">
        <v>246.948647195078</v>
      </c>
      <c r="M516">
        <v>26.533945466697102</v>
      </c>
      <c r="N516">
        <v>0.48170446311013998</v>
      </c>
      <c r="O516">
        <v>35.470730235365103</v>
      </c>
      <c r="P516">
        <v>206.85185185185099</v>
      </c>
      <c r="Q516">
        <v>0.12889581743245501</v>
      </c>
    </row>
    <row r="517" spans="1:17" hidden="1" x14ac:dyDescent="0.3">
      <c r="A517" t="s">
        <v>1159</v>
      </c>
      <c r="B517" t="s">
        <v>1160</v>
      </c>
      <c r="C517" t="s">
        <v>3144</v>
      </c>
      <c r="D517" t="s">
        <v>108</v>
      </c>
      <c r="E517">
        <v>10235.6862259399</v>
      </c>
      <c r="F517">
        <v>779.8</v>
      </c>
      <c r="G517">
        <v>92.768612561963096</v>
      </c>
      <c r="H517">
        <v>-1.46435897082828</v>
      </c>
      <c r="I517">
        <v>-21.1463317350591</v>
      </c>
      <c r="J517">
        <v>-7.3249557575764799</v>
      </c>
      <c r="K517">
        <v>822.13334951122295</v>
      </c>
      <c r="L517">
        <v>789.26959438352696</v>
      </c>
      <c r="M517">
        <v>46.220181350238697</v>
      </c>
      <c r="N517">
        <v>1.49412042077959</v>
      </c>
      <c r="O517">
        <v>43.370094896127199</v>
      </c>
      <c r="P517">
        <v>126.960950764006</v>
      </c>
      <c r="Q517">
        <v>0.26053128354871702</v>
      </c>
    </row>
    <row r="518" spans="1:17" x14ac:dyDescent="0.3">
      <c r="A518" t="s">
        <v>1161</v>
      </c>
      <c r="B518" t="s">
        <v>1162</v>
      </c>
      <c r="C518" t="s">
        <v>3135</v>
      </c>
      <c r="D518" t="s">
        <v>420</v>
      </c>
      <c r="E518">
        <v>10204.505805479999</v>
      </c>
      <c r="F518">
        <v>372.4</v>
      </c>
      <c r="G518">
        <v>-18.151129397911099</v>
      </c>
      <c r="H518">
        <v>-2.8320189893811598</v>
      </c>
      <c r="I518">
        <v>-10.4182062672137</v>
      </c>
      <c r="J518">
        <v>-1.69856129146207</v>
      </c>
      <c r="K518">
        <v>400.60690955291398</v>
      </c>
      <c r="L518">
        <v>400.85659947649299</v>
      </c>
      <c r="M518">
        <v>26.993836581423199</v>
      </c>
      <c r="N518">
        <v>0.60747769495147996</v>
      </c>
      <c r="O518">
        <v>48.751342642320097</v>
      </c>
      <c r="P518">
        <v>12.168674698795099</v>
      </c>
      <c r="Q518">
        <v>0.109344255931189</v>
      </c>
    </row>
    <row r="519" spans="1:17" x14ac:dyDescent="0.3">
      <c r="A519" t="s">
        <v>1163</v>
      </c>
      <c r="B519" t="s">
        <v>1164</v>
      </c>
      <c r="C519" t="s">
        <v>3139</v>
      </c>
      <c r="D519" t="s">
        <v>262</v>
      </c>
      <c r="E519">
        <v>10190.132929949999</v>
      </c>
      <c r="F519">
        <v>1571.55</v>
      </c>
      <c r="G519">
        <v>160.81292132439799</v>
      </c>
      <c r="H519">
        <v>14.0628909250701</v>
      </c>
      <c r="I519">
        <v>40.032972675871399</v>
      </c>
      <c r="J519">
        <v>1.03447133052158</v>
      </c>
      <c r="K519">
        <v>1440.1917236954801</v>
      </c>
      <c r="L519">
        <v>1171.2175354848</v>
      </c>
      <c r="M519">
        <v>50.627420133005401</v>
      </c>
      <c r="N519">
        <v>1.4013070218238499</v>
      </c>
      <c r="O519">
        <v>10.3910152397314</v>
      </c>
      <c r="P519">
        <v>185.736363636363</v>
      </c>
    </row>
    <row r="520" spans="1:17" hidden="1" x14ac:dyDescent="0.3">
      <c r="A520" t="s">
        <v>1165</v>
      </c>
      <c r="B520" t="s">
        <v>1166</v>
      </c>
      <c r="C520" t="s">
        <v>3144</v>
      </c>
      <c r="D520" t="s">
        <v>477</v>
      </c>
      <c r="E520">
        <v>10186.682070880001</v>
      </c>
      <c r="F520">
        <v>2873.15</v>
      </c>
      <c r="G520">
        <v>-21.827548183909901</v>
      </c>
      <c r="H520">
        <v>4.1640989563750397</v>
      </c>
      <c r="I520">
        <v>4.6288840620022196</v>
      </c>
      <c r="J520">
        <v>-2.4531349562760201</v>
      </c>
      <c r="K520">
        <v>2956.73679108445</v>
      </c>
      <c r="L520">
        <v>2816.9177809545399</v>
      </c>
      <c r="M520">
        <v>37.616308101221499</v>
      </c>
      <c r="N520">
        <v>0.414607628063413</v>
      </c>
      <c r="O520">
        <v>17.292866714233501</v>
      </c>
      <c r="P520">
        <v>27.866043613707099</v>
      </c>
      <c r="Q520">
        <v>-4.8258695217031002E-2</v>
      </c>
    </row>
    <row r="521" spans="1:17" x14ac:dyDescent="0.3">
      <c r="A521" t="s">
        <v>1167</v>
      </c>
      <c r="B521" t="s">
        <v>1168</v>
      </c>
      <c r="C521" t="s">
        <v>3143</v>
      </c>
      <c r="D521" t="s">
        <v>477</v>
      </c>
      <c r="E521">
        <v>10179.90676485</v>
      </c>
      <c r="F521">
        <v>1990.75</v>
      </c>
      <c r="G521">
        <v>-29.682851747223101</v>
      </c>
      <c r="H521">
        <v>-7.2058659432892602</v>
      </c>
      <c r="I521">
        <v>-6.13682161108109</v>
      </c>
      <c r="J521">
        <v>-3.2818047589850101</v>
      </c>
      <c r="K521">
        <v>2155.7953877756199</v>
      </c>
      <c r="L521">
        <v>2166.5024870709799</v>
      </c>
      <c r="M521">
        <v>25.580926510020198</v>
      </c>
      <c r="N521">
        <v>0.51632597770618505</v>
      </c>
      <c r="O521">
        <v>37.385407509732502</v>
      </c>
      <c r="P521">
        <v>10.107853982300799</v>
      </c>
      <c r="Q521">
        <v>-0.111488823153489</v>
      </c>
    </row>
    <row r="522" spans="1:17" x14ac:dyDescent="0.3">
      <c r="A522" t="s">
        <v>1169</v>
      </c>
      <c r="B522" t="s">
        <v>1170</v>
      </c>
      <c r="C522" t="s">
        <v>3139</v>
      </c>
      <c r="D522" t="s">
        <v>173</v>
      </c>
      <c r="E522">
        <v>10169.981952</v>
      </c>
      <c r="F522">
        <v>10052.25</v>
      </c>
      <c r="G522">
        <v>69.221786514514207</v>
      </c>
      <c r="H522">
        <v>-21.0036210647616</v>
      </c>
      <c r="I522">
        <v>-8.5048354081853397</v>
      </c>
      <c r="J522">
        <v>-7.0532656317843401</v>
      </c>
      <c r="K522">
        <v>12257.940907600299</v>
      </c>
      <c r="L522">
        <v>10988.139794695</v>
      </c>
      <c r="M522">
        <v>28.120860158789601</v>
      </c>
      <c r="N522">
        <v>1.91837559256677</v>
      </c>
      <c r="O522">
        <v>47.230719490661201</v>
      </c>
      <c r="P522">
        <v>103.034740456473</v>
      </c>
      <c r="Q522">
        <v>0.175276785193166</v>
      </c>
    </row>
    <row r="523" spans="1:17" hidden="1" x14ac:dyDescent="0.3">
      <c r="A523" t="s">
        <v>1171</v>
      </c>
      <c r="B523" t="s">
        <v>1172</v>
      </c>
      <c r="C523" t="s">
        <v>3133</v>
      </c>
      <c r="D523" t="s">
        <v>51</v>
      </c>
      <c r="E523">
        <v>10151.125256060001</v>
      </c>
      <c r="F523">
        <v>644.95000000000005</v>
      </c>
      <c r="G523">
        <v>-41.320531424456</v>
      </c>
      <c r="H523">
        <v>-13.027315233081699</v>
      </c>
      <c r="I523">
        <v>-27.2909982021419</v>
      </c>
      <c r="J523">
        <v>-13.058225378135001</v>
      </c>
      <c r="K523">
        <v>855.05668583769398</v>
      </c>
      <c r="M523">
        <v>10.879323102738599</v>
      </c>
      <c r="N523">
        <v>0.73123898140449195</v>
      </c>
      <c r="O523">
        <v>82.324211179161097</v>
      </c>
      <c r="P523">
        <v>0</v>
      </c>
    </row>
    <row r="524" spans="1:17" x14ac:dyDescent="0.3">
      <c r="A524" t="s">
        <v>1173</v>
      </c>
      <c r="B524" t="s">
        <v>1174</v>
      </c>
      <c r="C524" t="s">
        <v>3141</v>
      </c>
      <c r="D524" t="s">
        <v>502</v>
      </c>
      <c r="E524">
        <v>10124.275031220001</v>
      </c>
      <c r="F524">
        <v>316.05</v>
      </c>
      <c r="G524">
        <v>-2.3075698816727299</v>
      </c>
      <c r="H524">
        <v>-11.1450419328468</v>
      </c>
      <c r="I524">
        <v>6.5668423256117396</v>
      </c>
      <c r="J524">
        <v>2.4862241708001802</v>
      </c>
      <c r="K524">
        <v>333.05892037395898</v>
      </c>
      <c r="L524">
        <v>314.48828724637502</v>
      </c>
      <c r="M524">
        <v>37.939707667800398</v>
      </c>
      <c r="N524">
        <v>0.57999421177444699</v>
      </c>
      <c r="O524">
        <v>26.878658440120201</v>
      </c>
      <c r="P524">
        <v>21.881146118545299</v>
      </c>
      <c r="Q524">
        <v>1.7039938623801001E-2</v>
      </c>
    </row>
    <row r="525" spans="1:17" x14ac:dyDescent="0.3">
      <c r="A525" t="s">
        <v>1175</v>
      </c>
      <c r="B525" t="s">
        <v>1176</v>
      </c>
      <c r="C525" t="s">
        <v>3128</v>
      </c>
      <c r="D525" t="s">
        <v>241</v>
      </c>
      <c r="E525">
        <v>10116.323944850001</v>
      </c>
      <c r="F525">
        <v>1859.5</v>
      </c>
      <c r="G525">
        <v>-33.885043270218503</v>
      </c>
      <c r="H525">
        <v>-7.66203867342964</v>
      </c>
      <c r="I525">
        <v>-11.187600667189001</v>
      </c>
      <c r="J525">
        <v>-0.43087144860757398</v>
      </c>
      <c r="K525">
        <v>2051.0804620771601</v>
      </c>
      <c r="L525">
        <v>2032.9204216364001</v>
      </c>
      <c r="M525">
        <v>34.467311734514197</v>
      </c>
      <c r="N525">
        <v>0.81496652728029695</v>
      </c>
      <c r="O525">
        <v>47.7735950524334</v>
      </c>
      <c r="P525">
        <v>16.218749999999901</v>
      </c>
      <c r="Q525">
        <v>1.7560417117996999E-2</v>
      </c>
    </row>
    <row r="526" spans="1:17" x14ac:dyDescent="0.3">
      <c r="A526" t="s">
        <v>1177</v>
      </c>
      <c r="B526" t="s">
        <v>1178</v>
      </c>
      <c r="C526" t="s">
        <v>3128</v>
      </c>
      <c r="D526" t="s">
        <v>241</v>
      </c>
      <c r="E526">
        <v>10115.979326999999</v>
      </c>
      <c r="F526">
        <v>731.7</v>
      </c>
      <c r="G526">
        <v>-13.5887438675488</v>
      </c>
      <c r="H526">
        <v>-13.753901043227399</v>
      </c>
      <c r="I526">
        <v>-25.226651637787199</v>
      </c>
      <c r="J526">
        <v>2.5171591488795402</v>
      </c>
      <c r="K526">
        <v>855.74439106307398</v>
      </c>
      <c r="L526">
        <v>907.66173896136297</v>
      </c>
      <c r="M526">
        <v>33.181122934245401</v>
      </c>
      <c r="N526">
        <v>1.2118407113649801</v>
      </c>
      <c r="O526">
        <v>63.864971983053103</v>
      </c>
      <c r="P526">
        <v>10.3619909502262</v>
      </c>
      <c r="Q526">
        <v>8.1667588533600004E-4</v>
      </c>
    </row>
    <row r="527" spans="1:17" x14ac:dyDescent="0.3">
      <c r="A527" t="s">
        <v>1179</v>
      </c>
      <c r="B527" t="s">
        <v>1180</v>
      </c>
      <c r="C527" t="s">
        <v>3140</v>
      </c>
      <c r="D527" t="s">
        <v>289</v>
      </c>
      <c r="E527">
        <v>10111.863649999999</v>
      </c>
      <c r="F527">
        <v>1472.5</v>
      </c>
      <c r="G527">
        <v>46.111121362480802</v>
      </c>
      <c r="H527">
        <v>-14.223474515897299</v>
      </c>
      <c r="I527">
        <v>45.0400869374579</v>
      </c>
      <c r="J527">
        <v>-1.9721477398838601</v>
      </c>
      <c r="K527">
        <v>1577.92688298336</v>
      </c>
      <c r="L527">
        <v>1309.40733002463</v>
      </c>
      <c r="M527">
        <v>32.420363359045297</v>
      </c>
      <c r="N527">
        <v>0.98751805386612901</v>
      </c>
      <c r="O527">
        <v>27.738539898132402</v>
      </c>
      <c r="P527">
        <v>79.573170731707293</v>
      </c>
      <c r="Q527">
        <v>2.7977854373628E-2</v>
      </c>
    </row>
    <row r="528" spans="1:17" x14ac:dyDescent="0.3">
      <c r="A528" t="s">
        <v>1181</v>
      </c>
      <c r="B528" t="s">
        <v>1182</v>
      </c>
      <c r="C528" t="s">
        <v>3133</v>
      </c>
      <c r="D528" t="s">
        <v>248</v>
      </c>
      <c r="E528">
        <v>10111.59191284</v>
      </c>
      <c r="F528">
        <v>1542.2</v>
      </c>
      <c r="G528">
        <v>28.088216471024499</v>
      </c>
      <c r="H528">
        <v>12.397029172409701</v>
      </c>
      <c r="I528">
        <v>12.681666295155701</v>
      </c>
      <c r="J528">
        <v>9.0719358701578106</v>
      </c>
      <c r="K528">
        <v>1371.8235535993299</v>
      </c>
      <c r="L528">
        <v>1277.3257175787001</v>
      </c>
      <c r="M528">
        <v>89.989361808810798</v>
      </c>
      <c r="N528">
        <v>0.99796958499663402</v>
      </c>
      <c r="O528">
        <v>7.2461418752431497</v>
      </c>
      <c r="P528">
        <v>55.385390428211601</v>
      </c>
    </row>
    <row r="529" spans="1:17" x14ac:dyDescent="0.3">
      <c r="A529" t="s">
        <v>1183</v>
      </c>
      <c r="B529" t="s">
        <v>1184</v>
      </c>
      <c r="C529" t="s">
        <v>3129</v>
      </c>
      <c r="D529" t="s">
        <v>569</v>
      </c>
      <c r="E529">
        <v>10094.337498114999</v>
      </c>
      <c r="F529">
        <v>138.35</v>
      </c>
      <c r="G529">
        <v>-31.3946656610897</v>
      </c>
      <c r="H529">
        <v>-4.6595914724485104</v>
      </c>
      <c r="I529">
        <v>-18.129767216026099</v>
      </c>
      <c r="J529">
        <v>0.82398609653257404</v>
      </c>
      <c r="K529">
        <v>150.614400793475</v>
      </c>
      <c r="L529">
        <v>159.81986575399901</v>
      </c>
      <c r="M529">
        <v>37.146191700569602</v>
      </c>
      <c r="N529">
        <v>0.53369879906010598</v>
      </c>
      <c r="O529">
        <v>51.281082961440902</v>
      </c>
      <c r="P529">
        <v>5.5059864256844202</v>
      </c>
      <c r="Q529">
        <v>-3.4049247926485997E-2</v>
      </c>
    </row>
    <row r="530" spans="1:17" x14ac:dyDescent="0.3">
      <c r="A530" t="s">
        <v>1185</v>
      </c>
      <c r="B530" t="s">
        <v>1186</v>
      </c>
      <c r="C530" t="s">
        <v>3128</v>
      </c>
      <c r="D530" t="s">
        <v>241</v>
      </c>
      <c r="E530">
        <v>10081.78653628</v>
      </c>
      <c r="F530">
        <v>749.2</v>
      </c>
      <c r="G530">
        <v>-43.534588044527702</v>
      </c>
      <c r="H530">
        <v>-8.9746856540480504</v>
      </c>
      <c r="I530">
        <v>-20.4479463408497</v>
      </c>
      <c r="J530">
        <v>1.77021273853293</v>
      </c>
      <c r="K530">
        <v>829.48076483100203</v>
      </c>
      <c r="L530">
        <v>904.93126236814999</v>
      </c>
      <c r="M530">
        <v>40.535096797072001</v>
      </c>
      <c r="N530">
        <v>0.81996748323147595</v>
      </c>
      <c r="O530">
        <v>66.577682861719097</v>
      </c>
      <c r="P530">
        <v>4.1857877902934097</v>
      </c>
      <c r="Q530">
        <v>-6.7238658829558998E-2</v>
      </c>
    </row>
    <row r="531" spans="1:17" x14ac:dyDescent="0.3">
      <c r="A531" t="s">
        <v>1187</v>
      </c>
      <c r="B531" t="s">
        <v>1188</v>
      </c>
      <c r="C531" t="s">
        <v>3138</v>
      </c>
      <c r="D531" t="s">
        <v>1189</v>
      </c>
      <c r="E531">
        <v>10025.54510949</v>
      </c>
      <c r="F531">
        <v>674.55</v>
      </c>
      <c r="G531">
        <v>14.5899079288781</v>
      </c>
      <c r="H531">
        <v>-0.82000933670673404</v>
      </c>
      <c r="I531">
        <v>-4.7514390878651298</v>
      </c>
      <c r="J531">
        <v>0.64595578779413598</v>
      </c>
      <c r="K531">
        <v>728.723449619186</v>
      </c>
      <c r="L531">
        <v>654.67667177617705</v>
      </c>
      <c r="M531">
        <v>32.203864478507498</v>
      </c>
      <c r="N531">
        <v>0.46697510022197602</v>
      </c>
      <c r="O531">
        <v>29.716107034319101</v>
      </c>
      <c r="P531">
        <v>46.800870511425401</v>
      </c>
      <c r="Q531">
        <v>-6.3637784538472006E-2</v>
      </c>
    </row>
    <row r="532" spans="1:17" x14ac:dyDescent="0.3">
      <c r="A532" t="s">
        <v>1190</v>
      </c>
      <c r="B532" t="s">
        <v>1191</v>
      </c>
      <c r="C532" t="s">
        <v>3129</v>
      </c>
      <c r="D532" t="s">
        <v>390</v>
      </c>
      <c r="E532">
        <v>9898.1223406289992</v>
      </c>
      <c r="F532">
        <v>107.67</v>
      </c>
      <c r="G532">
        <v>49.953038434256598</v>
      </c>
      <c r="H532">
        <v>-10.615629878370401</v>
      </c>
      <c r="I532">
        <v>32.088668136362102</v>
      </c>
      <c r="J532">
        <v>3.8153972167917698</v>
      </c>
      <c r="K532">
        <v>112.158062728796</v>
      </c>
      <c r="L532">
        <v>90.625328586606997</v>
      </c>
      <c r="M532">
        <v>42.123247658223796</v>
      </c>
      <c r="N532">
        <v>0.39390611300269901</v>
      </c>
      <c r="O532">
        <v>35.162998049595998</v>
      </c>
      <c r="P532">
        <v>81.232115805419895</v>
      </c>
      <c r="Q532">
        <v>0.101744797327656</v>
      </c>
    </row>
    <row r="533" spans="1:17" x14ac:dyDescent="0.3">
      <c r="A533" t="s">
        <v>1192</v>
      </c>
      <c r="B533" t="s">
        <v>1193</v>
      </c>
      <c r="C533" t="s">
        <v>3131</v>
      </c>
      <c r="D533" t="s">
        <v>123</v>
      </c>
      <c r="E533">
        <v>9850.1002311699995</v>
      </c>
      <c r="F533">
        <v>1604.3</v>
      </c>
      <c r="G533">
        <v>5.4170151849234598</v>
      </c>
      <c r="H533">
        <v>-3.38814759918285</v>
      </c>
      <c r="I533">
        <v>24.643413351893301</v>
      </c>
      <c r="J533">
        <v>-4.3932274215111198</v>
      </c>
      <c r="K533">
        <v>1761.7417421167099</v>
      </c>
      <c r="L533">
        <v>1474.33920182917</v>
      </c>
      <c r="M533">
        <v>24.0051667035614</v>
      </c>
      <c r="N533">
        <v>0.378070971058589</v>
      </c>
      <c r="O533">
        <v>37.131459203390797</v>
      </c>
      <c r="P533">
        <v>66.369387120190794</v>
      </c>
      <c r="Q533">
        <v>0.158951538534232</v>
      </c>
    </row>
    <row r="534" spans="1:17" x14ac:dyDescent="0.3">
      <c r="A534" t="s">
        <v>1194</v>
      </c>
      <c r="B534" t="s">
        <v>1195</v>
      </c>
      <c r="C534" t="s">
        <v>3128</v>
      </c>
      <c r="D534" t="s">
        <v>21</v>
      </c>
      <c r="E534">
        <v>9816.8257308600005</v>
      </c>
      <c r="F534">
        <v>476.55</v>
      </c>
      <c r="G534">
        <v>-8.2162439792474693</v>
      </c>
      <c r="H534">
        <v>9.4071784103298803</v>
      </c>
      <c r="I534">
        <v>-4.5675870114017796</v>
      </c>
      <c r="J534">
        <v>8.2413887236525998</v>
      </c>
      <c r="K534">
        <v>472.46813434072101</v>
      </c>
      <c r="L534">
        <v>477.75432150815601</v>
      </c>
      <c r="M534">
        <v>56.377748300855004</v>
      </c>
      <c r="N534">
        <v>1.3545712190402199</v>
      </c>
      <c r="O534">
        <v>20.6589025285909</v>
      </c>
      <c r="P534">
        <v>16.515892420537899</v>
      </c>
      <c r="Q534">
        <v>-7.5627465392956006E-2</v>
      </c>
    </row>
    <row r="535" spans="1:17" x14ac:dyDescent="0.3">
      <c r="A535" t="s">
        <v>1196</v>
      </c>
      <c r="B535" t="s">
        <v>1197</v>
      </c>
      <c r="C535" t="s">
        <v>3132</v>
      </c>
      <c r="D535" t="s">
        <v>949</v>
      </c>
      <c r="E535">
        <v>9739.3512470500009</v>
      </c>
      <c r="F535">
        <v>1324.55</v>
      </c>
      <c r="G535">
        <v>52.458369040577097</v>
      </c>
      <c r="H535">
        <v>6.2296196562846404</v>
      </c>
      <c r="I535">
        <v>24.311432603612499</v>
      </c>
      <c r="J535">
        <v>6.4610347083455499</v>
      </c>
      <c r="K535">
        <v>1351.4942983701601</v>
      </c>
      <c r="L535">
        <v>1208.6165340387199</v>
      </c>
      <c r="M535">
        <v>44.464833518746701</v>
      </c>
      <c r="N535">
        <v>0.45597069970960102</v>
      </c>
      <c r="O535">
        <v>20.135140236306601</v>
      </c>
      <c r="P535">
        <v>80.653300600109006</v>
      </c>
      <c r="Q535">
        <v>9.0066823764621995E-2</v>
      </c>
    </row>
    <row r="536" spans="1:17" x14ac:dyDescent="0.3">
      <c r="A536" t="s">
        <v>1198</v>
      </c>
      <c r="B536" t="s">
        <v>1199</v>
      </c>
      <c r="C536" t="s">
        <v>3139</v>
      </c>
      <c r="D536" t="s">
        <v>251</v>
      </c>
      <c r="E536">
        <v>9738.4964829300006</v>
      </c>
      <c r="F536">
        <v>498.45</v>
      </c>
      <c r="G536">
        <v>-15.424258584829699</v>
      </c>
      <c r="H536">
        <v>-7.8508664815579001</v>
      </c>
      <c r="I536">
        <v>-19.8725769021875</v>
      </c>
      <c r="J536">
        <v>1.5777639753966399</v>
      </c>
      <c r="K536">
        <v>540.26974835000499</v>
      </c>
      <c r="L536">
        <v>545.71641425515702</v>
      </c>
      <c r="M536">
        <v>32.227970221328299</v>
      </c>
      <c r="N536">
        <v>0.32171423016304901</v>
      </c>
      <c r="O536">
        <v>42.321195706690702</v>
      </c>
      <c r="P536">
        <v>7.5520552378897303</v>
      </c>
      <c r="Q536">
        <v>-8.6704013789420005E-3</v>
      </c>
    </row>
    <row r="537" spans="1:17" hidden="1" x14ac:dyDescent="0.3">
      <c r="A537" t="s">
        <v>1200</v>
      </c>
      <c r="B537" t="s">
        <v>1201</v>
      </c>
      <c r="C537" t="s">
        <v>3144</v>
      </c>
      <c r="D537" t="s">
        <v>144</v>
      </c>
      <c r="E537">
        <v>9717.1900299270001</v>
      </c>
      <c r="F537">
        <v>290.68</v>
      </c>
      <c r="G537">
        <v>-5.4109821577639297</v>
      </c>
      <c r="H537">
        <v>2.3963309198820801</v>
      </c>
      <c r="I537">
        <v>6.6083937048730901</v>
      </c>
      <c r="J537">
        <v>-0.97106548880161903</v>
      </c>
      <c r="K537">
        <v>286.32476222488998</v>
      </c>
      <c r="L537">
        <v>270.87648970392399</v>
      </c>
      <c r="M537">
        <v>22.227502817667499</v>
      </c>
      <c r="N537">
        <v>1.0390923048355001</v>
      </c>
      <c r="O537">
        <v>3.1890738956928502</v>
      </c>
      <c r="P537">
        <v>25.2391210685049</v>
      </c>
    </row>
    <row r="538" spans="1:17" x14ac:dyDescent="0.3">
      <c r="A538" t="s">
        <v>1202</v>
      </c>
      <c r="B538" t="s">
        <v>1203</v>
      </c>
      <c r="C538" t="s">
        <v>3129</v>
      </c>
      <c r="D538" t="s">
        <v>24</v>
      </c>
      <c r="E538">
        <v>9704.2684721919995</v>
      </c>
      <c r="F538">
        <v>159.68</v>
      </c>
      <c r="G538">
        <v>-55.771764232965602</v>
      </c>
      <c r="H538">
        <v>-16.8585349688808</v>
      </c>
      <c r="I538">
        <v>-43.100614299746802</v>
      </c>
      <c r="J538">
        <v>-3.92675626031264</v>
      </c>
      <c r="K538">
        <v>191.403849783727</v>
      </c>
      <c r="L538">
        <v>221.048023824674</v>
      </c>
      <c r="M538">
        <v>27.3760185904903</v>
      </c>
      <c r="N538">
        <v>1.0477299706859899</v>
      </c>
      <c r="O538">
        <v>88.314128256513001</v>
      </c>
      <c r="P538">
        <v>0.80808080808081295</v>
      </c>
      <c r="Q538">
        <v>-1.8039502164152999E-2</v>
      </c>
    </row>
    <row r="539" spans="1:17" x14ac:dyDescent="0.3">
      <c r="A539" t="s">
        <v>1204</v>
      </c>
      <c r="B539" t="s">
        <v>1205</v>
      </c>
      <c r="C539" t="s">
        <v>3141</v>
      </c>
      <c r="D539" t="s">
        <v>238</v>
      </c>
      <c r="E539">
        <v>9630.7342251490008</v>
      </c>
      <c r="F539">
        <v>121.63</v>
      </c>
      <c r="G539">
        <v>-17.1481876790161</v>
      </c>
      <c r="H539">
        <v>2.28309253821809</v>
      </c>
      <c r="I539">
        <v>-21.565720678544999</v>
      </c>
      <c r="J539">
        <v>7.5186168470148003</v>
      </c>
      <c r="K539">
        <v>123.072443406735</v>
      </c>
      <c r="L539">
        <v>128.61808660000099</v>
      </c>
      <c r="M539">
        <v>58.2904942551964</v>
      </c>
      <c r="N539">
        <v>0.82258519709885802</v>
      </c>
      <c r="O539">
        <v>29.902162295486299</v>
      </c>
      <c r="P539">
        <v>8.7924865831842496</v>
      </c>
      <c r="Q539">
        <v>9.3936586361030999E-2</v>
      </c>
    </row>
    <row r="540" spans="1:17" x14ac:dyDescent="0.3">
      <c r="A540" t="s">
        <v>1206</v>
      </c>
      <c r="B540" t="s">
        <v>1207</v>
      </c>
      <c r="C540" t="s">
        <v>3140</v>
      </c>
      <c r="D540" t="s">
        <v>289</v>
      </c>
      <c r="E540">
        <v>9627.9624345600005</v>
      </c>
      <c r="F540">
        <v>835.2</v>
      </c>
      <c r="G540">
        <v>-40.271709736085697</v>
      </c>
      <c r="H540">
        <v>-0.77501732349650598</v>
      </c>
      <c r="I540">
        <v>-17.634918411810801</v>
      </c>
      <c r="J540">
        <v>2.15438190895699</v>
      </c>
      <c r="K540">
        <v>911.14048484687896</v>
      </c>
      <c r="L540">
        <v>966.68952777673201</v>
      </c>
      <c r="M540">
        <v>32.306737149342801</v>
      </c>
      <c r="N540">
        <v>0.99751225303689595</v>
      </c>
      <c r="O540">
        <v>32.902298850574603</v>
      </c>
      <c r="P540">
        <v>1.83503017740658</v>
      </c>
      <c r="Q540">
        <v>-5.186290073515E-2</v>
      </c>
    </row>
    <row r="541" spans="1:17" x14ac:dyDescent="0.3">
      <c r="A541" t="s">
        <v>1208</v>
      </c>
      <c r="B541" t="s">
        <v>1209</v>
      </c>
      <c r="C541" t="s">
        <v>3139</v>
      </c>
      <c r="D541" t="s">
        <v>308</v>
      </c>
      <c r="E541">
        <v>9616.7972662049997</v>
      </c>
      <c r="F541">
        <v>1626.85</v>
      </c>
      <c r="G541">
        <v>117.806499688869</v>
      </c>
      <c r="H541">
        <v>15.294956177529301</v>
      </c>
      <c r="I541">
        <v>20.7028012791524</v>
      </c>
      <c r="J541">
        <v>8.93321541547928</v>
      </c>
      <c r="K541">
        <v>1536.74204005774</v>
      </c>
      <c r="L541">
        <v>1394.09551942598</v>
      </c>
      <c r="M541">
        <v>60.946901101167903</v>
      </c>
      <c r="N541">
        <v>2.5134806068168598</v>
      </c>
      <c r="O541">
        <v>27.854442634539101</v>
      </c>
      <c r="P541">
        <v>153.245641344956</v>
      </c>
    </row>
    <row r="542" spans="1:17" hidden="1" x14ac:dyDescent="0.3">
      <c r="A542" t="s">
        <v>1210</v>
      </c>
      <c r="B542" t="s">
        <v>1211</v>
      </c>
      <c r="C542" t="s">
        <v>3144</v>
      </c>
      <c r="D542" t="s">
        <v>91</v>
      </c>
      <c r="E542">
        <v>9594.5791430999998</v>
      </c>
      <c r="F542">
        <v>707</v>
      </c>
      <c r="G542">
        <v>-33.197569910631699</v>
      </c>
      <c r="H542">
        <v>-2.3199088731402302</v>
      </c>
      <c r="I542">
        <v>-19.168036688317599</v>
      </c>
      <c r="J542">
        <v>2.0365198462173502</v>
      </c>
      <c r="M542">
        <v>40.931046823839999</v>
      </c>
      <c r="O542">
        <v>19.9434229137199</v>
      </c>
      <c r="P542">
        <v>3.8026721479958701</v>
      </c>
    </row>
    <row r="543" spans="1:17" hidden="1" x14ac:dyDescent="0.3">
      <c r="A543" t="s">
        <v>1212</v>
      </c>
      <c r="B543" t="s">
        <v>1213</v>
      </c>
      <c r="C543" t="s">
        <v>3144</v>
      </c>
      <c r="D543" t="s">
        <v>78</v>
      </c>
      <c r="E543">
        <v>9591.9028099999996</v>
      </c>
      <c r="F543">
        <v>143.55000000000001</v>
      </c>
      <c r="G543">
        <v>-14.653769935952599</v>
      </c>
      <c r="H543">
        <v>2.5136913704686399</v>
      </c>
      <c r="I543">
        <v>-2.70690407158455</v>
      </c>
      <c r="J543">
        <v>0.71300689688701702</v>
      </c>
      <c r="K543">
        <v>144.10045048573701</v>
      </c>
      <c r="L543">
        <v>139.50065373586801</v>
      </c>
      <c r="M543">
        <v>19.599037825510401</v>
      </c>
      <c r="N543">
        <v>0.45090187294350198</v>
      </c>
      <c r="O543">
        <v>5.9909439219784</v>
      </c>
      <c r="P543">
        <v>13.9285714285714</v>
      </c>
      <c r="Q543">
        <v>-1.3388827299693999E-2</v>
      </c>
    </row>
    <row r="544" spans="1:17" x14ac:dyDescent="0.3">
      <c r="A544" t="s">
        <v>1214</v>
      </c>
      <c r="B544" t="s">
        <v>1215</v>
      </c>
      <c r="C544" t="s">
        <v>3139</v>
      </c>
      <c r="D544" t="s">
        <v>128</v>
      </c>
      <c r="E544">
        <v>9581.3378853600007</v>
      </c>
      <c r="F544">
        <v>537.79999999999995</v>
      </c>
      <c r="G544">
        <v>-22.3282578379382</v>
      </c>
      <c r="H544">
        <v>35.961190192351602</v>
      </c>
      <c r="I544">
        <v>28.747136824108001</v>
      </c>
      <c r="J544">
        <v>9.7702623310926899</v>
      </c>
      <c r="K544">
        <v>462.71653228493398</v>
      </c>
      <c r="L544">
        <v>468.86859835672402</v>
      </c>
      <c r="M544">
        <v>65.313729754778805</v>
      </c>
      <c r="N544">
        <v>3.5622197844744101</v>
      </c>
      <c r="O544">
        <v>31.126812941613998</v>
      </c>
      <c r="P544">
        <v>42.898897303042297</v>
      </c>
      <c r="Q544">
        <v>6.4785623280918997E-2</v>
      </c>
    </row>
    <row r="545" spans="1:17" hidden="1" x14ac:dyDescent="0.3">
      <c r="A545" t="s">
        <v>1216</v>
      </c>
      <c r="B545" t="s">
        <v>1217</v>
      </c>
      <c r="C545" t="s">
        <v>3144</v>
      </c>
      <c r="D545" t="s">
        <v>75</v>
      </c>
      <c r="E545">
        <v>9382.5666512000007</v>
      </c>
      <c r="F545">
        <v>186.4</v>
      </c>
      <c r="G545">
        <v>-3.5171769895801899</v>
      </c>
      <c r="H545">
        <v>-2.2750018009217001</v>
      </c>
      <c r="I545">
        <v>15.8117700587012</v>
      </c>
      <c r="J545">
        <v>-1.29534714336429</v>
      </c>
      <c r="K545">
        <v>189.295995458617</v>
      </c>
      <c r="L545">
        <v>174.257493448654</v>
      </c>
      <c r="M545">
        <v>35.193190432058103</v>
      </c>
      <c r="N545">
        <v>0.11931041278852</v>
      </c>
      <c r="O545">
        <v>31.974248927038602</v>
      </c>
      <c r="P545">
        <v>31.267605633802798</v>
      </c>
      <c r="Q545">
        <v>3.3159977323552997E-2</v>
      </c>
    </row>
    <row r="546" spans="1:17" x14ac:dyDescent="0.3">
      <c r="A546" t="s">
        <v>1218</v>
      </c>
      <c r="B546" t="s">
        <v>1219</v>
      </c>
      <c r="C546" t="s">
        <v>3141</v>
      </c>
      <c r="D546" t="s">
        <v>972</v>
      </c>
      <c r="E546">
        <v>9377.6077187640003</v>
      </c>
      <c r="F546">
        <v>67.91</v>
      </c>
      <c r="G546">
        <v>-12.521063425080399</v>
      </c>
      <c r="H546">
        <v>-2.9853864348594699</v>
      </c>
      <c r="I546">
        <v>-10.436402406829799</v>
      </c>
      <c r="J546">
        <v>-2.2051636048247398</v>
      </c>
      <c r="K546">
        <v>72.830535636258503</v>
      </c>
      <c r="L546">
        <v>73.735644506436699</v>
      </c>
      <c r="M546">
        <v>40.596476957563901</v>
      </c>
      <c r="N546">
        <v>0.78084992276278598</v>
      </c>
      <c r="O546">
        <v>39.670151671329698</v>
      </c>
      <c r="P546">
        <v>14.7128378378378</v>
      </c>
      <c r="Q546">
        <v>3.9586604895410001E-2</v>
      </c>
    </row>
    <row r="547" spans="1:17" x14ac:dyDescent="0.3">
      <c r="A547" t="s">
        <v>1220</v>
      </c>
      <c r="B547" t="s">
        <v>1221</v>
      </c>
      <c r="C547" t="s">
        <v>3141</v>
      </c>
      <c r="D547" t="s">
        <v>120</v>
      </c>
      <c r="E547">
        <v>9368.8878679399895</v>
      </c>
      <c r="F547">
        <v>1101.7</v>
      </c>
      <c r="G547">
        <v>32.218841772733299</v>
      </c>
      <c r="H547">
        <v>-9.2765511736214403</v>
      </c>
      <c r="I547">
        <v>1.1582171960104799</v>
      </c>
      <c r="J547">
        <v>0.71274386553001101</v>
      </c>
      <c r="K547">
        <v>1162.6621464443599</v>
      </c>
      <c r="L547">
        <v>1064.4137462271699</v>
      </c>
      <c r="M547">
        <v>39.953807545355502</v>
      </c>
      <c r="N547">
        <v>0.393416452228742</v>
      </c>
      <c r="O547">
        <v>26.622492511573</v>
      </c>
      <c r="P547">
        <v>58.2902298850574</v>
      </c>
      <c r="Q547">
        <v>4.1713645741658999E-2</v>
      </c>
    </row>
    <row r="548" spans="1:17" x14ac:dyDescent="0.3">
      <c r="A548" t="s">
        <v>1222</v>
      </c>
      <c r="B548" t="s">
        <v>1223</v>
      </c>
      <c r="C548" t="s">
        <v>3129</v>
      </c>
      <c r="D548" t="s">
        <v>569</v>
      </c>
      <c r="E548">
        <v>9353.3061385799992</v>
      </c>
      <c r="F548">
        <v>1048.1500000000001</v>
      </c>
      <c r="G548">
        <v>-10.7734258045367</v>
      </c>
      <c r="H548">
        <v>-9.0692217819257994</v>
      </c>
      <c r="I548">
        <v>24.203303296060099</v>
      </c>
      <c r="J548">
        <v>-7.0595114289172498</v>
      </c>
      <c r="K548">
        <v>1148.6790438737701</v>
      </c>
      <c r="L548">
        <v>1041.56661046053</v>
      </c>
      <c r="M548">
        <v>25.821435781614699</v>
      </c>
      <c r="N548">
        <v>0.510592881346835</v>
      </c>
      <c r="O548">
        <v>31.975385202499599</v>
      </c>
      <c r="P548">
        <v>34.957831713126801</v>
      </c>
      <c r="Q548">
        <v>2.2742375828785001E-2</v>
      </c>
    </row>
    <row r="549" spans="1:17" x14ac:dyDescent="0.3">
      <c r="A549" t="s">
        <v>1224</v>
      </c>
      <c r="B549" t="s">
        <v>1225</v>
      </c>
      <c r="C549" t="s">
        <v>3128</v>
      </c>
      <c r="D549" t="s">
        <v>21</v>
      </c>
      <c r="E549">
        <v>9340.8652911999998</v>
      </c>
      <c r="F549">
        <v>3025.6</v>
      </c>
      <c r="G549">
        <v>12.864113741988399</v>
      </c>
      <c r="H549">
        <v>13.2858807046879</v>
      </c>
      <c r="I549">
        <v>22.267865233562699</v>
      </c>
      <c r="J549">
        <v>4.3204559978418198</v>
      </c>
      <c r="K549">
        <v>2815.6940480697099</v>
      </c>
      <c r="L549">
        <v>2697.9304018888402</v>
      </c>
      <c r="M549">
        <v>71.451253818537097</v>
      </c>
      <c r="N549">
        <v>0.97783380196296199</v>
      </c>
      <c r="O549">
        <v>5.4303278688524603</v>
      </c>
      <c r="P549">
        <v>41.545227012233603</v>
      </c>
      <c r="Q549">
        <v>4.490487939245E-3</v>
      </c>
    </row>
    <row r="550" spans="1:17" x14ac:dyDescent="0.3">
      <c r="A550" t="s">
        <v>1226</v>
      </c>
      <c r="B550" t="s">
        <v>1227</v>
      </c>
      <c r="C550" t="s">
        <v>3133</v>
      </c>
      <c r="D550" t="s">
        <v>51</v>
      </c>
      <c r="E550">
        <v>9305.5527241250002</v>
      </c>
      <c r="F550">
        <v>536.45000000000005</v>
      </c>
      <c r="G550">
        <v>11.0765376261005</v>
      </c>
      <c r="H550">
        <v>6.5798238047054696</v>
      </c>
      <c r="I550">
        <v>36.8343373809046</v>
      </c>
      <c r="J550">
        <v>12.9491696077559</v>
      </c>
      <c r="K550">
        <v>499.384583306325</v>
      </c>
      <c r="L550">
        <v>438.01009240530601</v>
      </c>
      <c r="M550">
        <v>64.186842310325105</v>
      </c>
      <c r="N550">
        <v>1.44109922268299</v>
      </c>
      <c r="O550">
        <v>5.8812564078665197</v>
      </c>
      <c r="P550">
        <v>67.902973395931099</v>
      </c>
    </row>
    <row r="551" spans="1:17" hidden="1" x14ac:dyDescent="0.3">
      <c r="A551" t="s">
        <v>1228</v>
      </c>
      <c r="B551" t="s">
        <v>1229</v>
      </c>
      <c r="C551" t="s">
        <v>3144</v>
      </c>
      <c r="D551" t="s">
        <v>241</v>
      </c>
      <c r="E551">
        <v>9276.0642171</v>
      </c>
      <c r="F551">
        <v>551.9</v>
      </c>
      <c r="G551">
        <v>103.591803886569</v>
      </c>
      <c r="H551">
        <v>20.178061785817899</v>
      </c>
      <c r="I551">
        <v>135.375030817718</v>
      </c>
      <c r="J551">
        <v>13.774213474058399</v>
      </c>
      <c r="K551">
        <v>496.65556508394099</v>
      </c>
      <c r="L551">
        <v>395.46159576602599</v>
      </c>
      <c r="M551">
        <v>68.079813856607501</v>
      </c>
      <c r="N551">
        <v>1.7686743752945899</v>
      </c>
      <c r="O551">
        <v>7.62819351331762</v>
      </c>
      <c r="P551">
        <v>163.06005719733</v>
      </c>
      <c r="Q551">
        <v>0.105727874689458</v>
      </c>
    </row>
    <row r="552" spans="1:17" x14ac:dyDescent="0.3">
      <c r="A552" t="s">
        <v>1230</v>
      </c>
      <c r="B552" t="s">
        <v>1231</v>
      </c>
      <c r="C552" t="s">
        <v>3141</v>
      </c>
      <c r="D552" t="s">
        <v>856</v>
      </c>
      <c r="E552">
        <v>9235.7914791719995</v>
      </c>
      <c r="F552">
        <v>198.39</v>
      </c>
      <c r="G552">
        <v>11.367022261749799</v>
      </c>
      <c r="H552">
        <v>-1.9394513884001801</v>
      </c>
      <c r="I552">
        <v>-15.104834637463901</v>
      </c>
      <c r="J552">
        <v>3.8315328196821201</v>
      </c>
      <c r="K552">
        <v>199.49625397223099</v>
      </c>
      <c r="L552">
        <v>194.130737290838</v>
      </c>
      <c r="M552">
        <v>60.431168078126198</v>
      </c>
      <c r="N552">
        <v>0.61247667338060297</v>
      </c>
      <c r="O552">
        <v>33.071223347950998</v>
      </c>
      <c r="P552">
        <v>47.282850779509999</v>
      </c>
      <c r="Q552">
        <v>0.112578986069372</v>
      </c>
    </row>
    <row r="553" spans="1:17" x14ac:dyDescent="0.3">
      <c r="A553" t="s">
        <v>1232</v>
      </c>
      <c r="B553" t="s">
        <v>1233</v>
      </c>
      <c r="C553" t="s">
        <v>3131</v>
      </c>
      <c r="D553" t="s">
        <v>265</v>
      </c>
      <c r="E553">
        <v>9229.4498304000008</v>
      </c>
      <c r="F553">
        <v>691.2</v>
      </c>
      <c r="G553">
        <v>-12.9605247332142</v>
      </c>
      <c r="H553">
        <v>10.248880036896001</v>
      </c>
      <c r="I553">
        <v>12.391497016675499</v>
      </c>
      <c r="J553">
        <v>7.8432653805579902</v>
      </c>
      <c r="K553">
        <v>678.49781572839095</v>
      </c>
      <c r="L553">
        <v>648.35689361575305</v>
      </c>
      <c r="M553">
        <v>54.520337149359499</v>
      </c>
      <c r="N553">
        <v>1.80446622577986</v>
      </c>
      <c r="O553">
        <v>23.6979166666666</v>
      </c>
      <c r="P553">
        <v>25.308194343727301</v>
      </c>
      <c r="Q553">
        <v>6.1083293797346998E-2</v>
      </c>
    </row>
    <row r="554" spans="1:17" x14ac:dyDescent="0.3">
      <c r="A554" t="s">
        <v>1234</v>
      </c>
      <c r="B554" t="s">
        <v>1235</v>
      </c>
      <c r="C554" t="s">
        <v>3139</v>
      </c>
      <c r="D554" t="s">
        <v>472</v>
      </c>
      <c r="E554">
        <v>9218.9868055829993</v>
      </c>
      <c r="F554">
        <v>149.13</v>
      </c>
      <c r="G554">
        <v>24.969927323145502</v>
      </c>
      <c r="H554">
        <v>-23.983625093518</v>
      </c>
      <c r="I554">
        <v>-18.397927439269999</v>
      </c>
      <c r="J554">
        <v>-9.8678739778555098</v>
      </c>
      <c r="K554">
        <v>185.40778723142699</v>
      </c>
      <c r="L554">
        <v>175.362855368905</v>
      </c>
      <c r="M554">
        <v>28.4761752597563</v>
      </c>
      <c r="N554">
        <v>1.17416793827489</v>
      </c>
      <c r="O554">
        <v>58.653523771206302</v>
      </c>
      <c r="P554">
        <v>53.3470437017994</v>
      </c>
      <c r="Q554">
        <v>0.16674885870918901</v>
      </c>
    </row>
    <row r="555" spans="1:17" x14ac:dyDescent="0.3">
      <c r="A555" t="s">
        <v>1236</v>
      </c>
      <c r="B555" t="s">
        <v>1237</v>
      </c>
      <c r="C555" t="s">
        <v>3139</v>
      </c>
      <c r="D555" t="s">
        <v>284</v>
      </c>
      <c r="E555">
        <v>9201.0734817299999</v>
      </c>
      <c r="F555">
        <v>3960.45</v>
      </c>
      <c r="G555">
        <v>156.20348999725101</v>
      </c>
      <c r="H555">
        <v>8.4653382673385202</v>
      </c>
      <c r="I555">
        <v>132.372316255969</v>
      </c>
      <c r="J555">
        <v>3.1286719775375098</v>
      </c>
      <c r="K555">
        <v>3653.7118589310198</v>
      </c>
      <c r="L555">
        <v>2681.7333662798501</v>
      </c>
      <c r="M555">
        <v>50.279752411002598</v>
      </c>
      <c r="N555">
        <v>0.56121415592859702</v>
      </c>
      <c r="O555">
        <v>8.9459531113888602</v>
      </c>
      <c r="P555">
        <v>205.23699421965301</v>
      </c>
      <c r="Q555">
        <v>0.14960276054586899</v>
      </c>
    </row>
    <row r="556" spans="1:17" hidden="1" x14ac:dyDescent="0.3">
      <c r="A556" t="s">
        <v>1238</v>
      </c>
      <c r="B556" t="s">
        <v>1239</v>
      </c>
      <c r="C556" t="s">
        <v>3144</v>
      </c>
      <c r="D556" t="s">
        <v>262</v>
      </c>
      <c r="E556">
        <v>9193.0194044</v>
      </c>
      <c r="F556">
        <v>5972.2</v>
      </c>
      <c r="G556">
        <v>-24.8056951766503</v>
      </c>
      <c r="H556">
        <v>1.99550545551196</v>
      </c>
      <c r="I556">
        <v>-2.1820630830111498</v>
      </c>
      <c r="J556">
        <v>-1.9074760719922299</v>
      </c>
      <c r="K556">
        <v>6186.7446384284003</v>
      </c>
      <c r="L556">
        <v>5865.2517499909</v>
      </c>
      <c r="M556">
        <v>32.849160327089102</v>
      </c>
      <c r="N556">
        <v>0.68524178733528396</v>
      </c>
      <c r="O556">
        <v>17.192994206489999</v>
      </c>
      <c r="P556">
        <v>29.268398268398201</v>
      </c>
      <c r="Q556">
        <v>9.4170001209174001E-2</v>
      </c>
    </row>
    <row r="557" spans="1:17" hidden="1" x14ac:dyDescent="0.3">
      <c r="A557" t="s">
        <v>1240</v>
      </c>
      <c r="B557" t="s">
        <v>1241</v>
      </c>
      <c r="C557" t="s">
        <v>3144</v>
      </c>
      <c r="D557" t="s">
        <v>262</v>
      </c>
      <c r="E557">
        <v>9166.4589520000009</v>
      </c>
      <c r="F557">
        <v>4575.2</v>
      </c>
      <c r="G557">
        <v>304.37257492294799</v>
      </c>
      <c r="H557">
        <v>-2.7642973337474102</v>
      </c>
      <c r="I557">
        <v>93.987468886714197</v>
      </c>
      <c r="J557">
        <v>7.0228779836075397</v>
      </c>
      <c r="K557">
        <v>4440.2175818769701</v>
      </c>
      <c r="L557">
        <v>3343.7884327816701</v>
      </c>
      <c r="M557">
        <v>50.074070201948601</v>
      </c>
      <c r="N557">
        <v>1.0047139536849901</v>
      </c>
      <c r="O557">
        <v>12.0125896135688</v>
      </c>
      <c r="P557">
        <v>392.51305237095602</v>
      </c>
      <c r="Q557">
        <v>0.18037591484249799</v>
      </c>
    </row>
    <row r="558" spans="1:17" x14ac:dyDescent="0.3">
      <c r="A558" t="s">
        <v>1242</v>
      </c>
      <c r="B558" t="s">
        <v>1243</v>
      </c>
      <c r="C558" t="s">
        <v>3130</v>
      </c>
      <c r="D558" t="s">
        <v>21</v>
      </c>
      <c r="E558">
        <v>9151.6280089499996</v>
      </c>
      <c r="F558">
        <v>1453.5</v>
      </c>
      <c r="G558">
        <v>-28.882345469060301</v>
      </c>
      <c r="H558">
        <v>-2.7205660414550499</v>
      </c>
      <c r="I558">
        <v>-5.8942187625908904</v>
      </c>
      <c r="J558">
        <v>-1.5410008240837501</v>
      </c>
      <c r="K558">
        <v>1545.03826103955</v>
      </c>
      <c r="L558">
        <v>1569.7616653570501</v>
      </c>
      <c r="M558">
        <v>21.788136087023101</v>
      </c>
      <c r="N558">
        <v>0.92709542283278101</v>
      </c>
      <c r="O558">
        <v>33.639490884072899</v>
      </c>
      <c r="P558">
        <v>4.8663468128855296</v>
      </c>
      <c r="Q558">
        <v>-6.8077869421595993E-2</v>
      </c>
    </row>
    <row r="559" spans="1:17" hidden="1" x14ac:dyDescent="0.3">
      <c r="A559" t="s">
        <v>1244</v>
      </c>
      <c r="B559" t="s">
        <v>1245</v>
      </c>
      <c r="C559" t="s">
        <v>3144</v>
      </c>
      <c r="D559" t="s">
        <v>144</v>
      </c>
      <c r="E559">
        <v>9151.3679747000006</v>
      </c>
      <c r="F559">
        <v>726.2</v>
      </c>
      <c r="G559">
        <v>8.9536342404749991</v>
      </c>
      <c r="H559">
        <v>7.1087284800420196</v>
      </c>
      <c r="I559">
        <v>1.8326430797264399</v>
      </c>
      <c r="J559">
        <v>4.9779191570626802</v>
      </c>
      <c r="K559">
        <v>715.54865726336004</v>
      </c>
      <c r="L559">
        <v>685.33078083056796</v>
      </c>
      <c r="M559">
        <v>54.726091727558703</v>
      </c>
      <c r="N559">
        <v>0.61638952298757799</v>
      </c>
      <c r="O559">
        <v>10.307077939961401</v>
      </c>
      <c r="P559">
        <v>35.916151974546104</v>
      </c>
    </row>
    <row r="560" spans="1:17" x14ac:dyDescent="0.3">
      <c r="A560" t="s">
        <v>1246</v>
      </c>
      <c r="B560" t="s">
        <v>1247</v>
      </c>
      <c r="C560" t="s">
        <v>3135</v>
      </c>
      <c r="D560" t="s">
        <v>62</v>
      </c>
      <c r="E560">
        <v>9150.7821963799997</v>
      </c>
      <c r="F560">
        <v>6944.9</v>
      </c>
      <c r="G560">
        <v>40.863913971745703</v>
      </c>
      <c r="H560">
        <v>2.3445119193599102</v>
      </c>
      <c r="I560">
        <v>-29.3306307628207</v>
      </c>
      <c r="J560">
        <v>-3.93371809951477</v>
      </c>
      <c r="K560">
        <v>7316.2021349685701</v>
      </c>
      <c r="L560">
        <v>7095.5234210604804</v>
      </c>
      <c r="M560">
        <v>40.815246865422502</v>
      </c>
      <c r="N560">
        <v>1.90359621736232</v>
      </c>
      <c r="O560">
        <v>47.991331768635902</v>
      </c>
      <c r="P560">
        <v>108.367836783678</v>
      </c>
      <c r="Q560">
        <v>0.12635413896504899</v>
      </c>
    </row>
    <row r="561" spans="1:17" x14ac:dyDescent="0.3">
      <c r="A561" t="s">
        <v>1248</v>
      </c>
      <c r="B561" t="s">
        <v>1249</v>
      </c>
      <c r="C561" t="s">
        <v>3135</v>
      </c>
      <c r="D561" t="s">
        <v>213</v>
      </c>
      <c r="E561">
        <v>9128.7455565550008</v>
      </c>
      <c r="F561">
        <v>1479.05</v>
      </c>
      <c r="G561">
        <v>48.186543074293503</v>
      </c>
      <c r="H561">
        <v>-2.23444629110783</v>
      </c>
      <c r="I561">
        <v>38.042503390431698</v>
      </c>
      <c r="J561">
        <v>0.54200640662322397</v>
      </c>
      <c r="K561">
        <v>1530.7817410986299</v>
      </c>
      <c r="L561">
        <v>1312.3654067242701</v>
      </c>
      <c r="M561">
        <v>34.329258504511202</v>
      </c>
      <c r="N561">
        <v>0.60261145753883305</v>
      </c>
      <c r="O561">
        <v>18.880362394780398</v>
      </c>
      <c r="P561">
        <v>80.262035344302205</v>
      </c>
      <c r="Q561">
        <v>6.1428178279535998E-2</v>
      </c>
    </row>
    <row r="562" spans="1:17" x14ac:dyDescent="0.3">
      <c r="A562" t="s">
        <v>1250</v>
      </c>
      <c r="B562" t="s">
        <v>1251</v>
      </c>
      <c r="C562" t="s">
        <v>3135</v>
      </c>
      <c r="D562" t="s">
        <v>213</v>
      </c>
      <c r="E562">
        <v>9119.4148136000003</v>
      </c>
      <c r="F562">
        <v>2070.25</v>
      </c>
      <c r="G562">
        <v>73.292131172953702</v>
      </c>
      <c r="H562">
        <v>-2.12744186352589</v>
      </c>
      <c r="I562">
        <v>-1.0031329012505801</v>
      </c>
      <c r="J562">
        <v>0.56464620723202996</v>
      </c>
      <c r="K562">
        <v>2094.2056626292301</v>
      </c>
      <c r="L562">
        <v>1895.3726390198101</v>
      </c>
      <c r="M562">
        <v>51.279229608238701</v>
      </c>
      <c r="N562">
        <v>0.43678901687174598</v>
      </c>
      <c r="O562">
        <v>15.879724670933401</v>
      </c>
      <c r="P562">
        <v>108.48439073514599</v>
      </c>
      <c r="Q562">
        <v>0.15214166315154201</v>
      </c>
    </row>
    <row r="563" spans="1:17" x14ac:dyDescent="0.3">
      <c r="A563" t="s">
        <v>1252</v>
      </c>
      <c r="B563" t="s">
        <v>1253</v>
      </c>
      <c r="C563" t="s">
        <v>3140</v>
      </c>
      <c r="D563" t="s">
        <v>817</v>
      </c>
      <c r="E563">
        <v>9112.2164365499993</v>
      </c>
      <c r="F563">
        <v>7065.9</v>
      </c>
      <c r="G563">
        <v>-41.326079778510199</v>
      </c>
      <c r="H563">
        <v>-8.5649485934698006</v>
      </c>
      <c r="I563">
        <v>-9.0408961637511496</v>
      </c>
      <c r="J563">
        <v>-1.5544776815129</v>
      </c>
      <c r="K563">
        <v>7798.5610045695603</v>
      </c>
      <c r="L563">
        <v>8067.3781381927001</v>
      </c>
      <c r="M563">
        <v>39.999957335135903</v>
      </c>
      <c r="N563">
        <v>0.55988764360528498</v>
      </c>
      <c r="O563">
        <v>52.704538699953297</v>
      </c>
      <c r="P563">
        <v>7.2020269450175904</v>
      </c>
      <c r="Q563">
        <v>1.5926305560577E-2</v>
      </c>
    </row>
    <row r="564" spans="1:17" x14ac:dyDescent="0.3">
      <c r="A564" t="s">
        <v>1254</v>
      </c>
      <c r="B564" t="s">
        <v>1255</v>
      </c>
      <c r="C564" t="s">
        <v>3140</v>
      </c>
      <c r="D564" t="s">
        <v>1256</v>
      </c>
      <c r="E564">
        <v>9103.4023087500009</v>
      </c>
      <c r="F564">
        <v>837.5</v>
      </c>
      <c r="G564">
        <v>-46.578513905784</v>
      </c>
      <c r="H564">
        <v>-4.4556455069827097</v>
      </c>
      <c r="I564">
        <v>-16.2564613104621</v>
      </c>
      <c r="J564">
        <v>-4.06204549083026E-2</v>
      </c>
      <c r="K564">
        <v>883.59660465005697</v>
      </c>
      <c r="L564">
        <v>961.50304048923601</v>
      </c>
      <c r="M564">
        <v>41.713170546773803</v>
      </c>
      <c r="N564">
        <v>0.76042154305358201</v>
      </c>
      <c r="O564">
        <v>54.865671641791003</v>
      </c>
      <c r="P564">
        <v>4.2963885429638804</v>
      </c>
      <c r="Q564">
        <v>-0.13688729312539799</v>
      </c>
    </row>
    <row r="565" spans="1:17" x14ac:dyDescent="0.3">
      <c r="A565" t="s">
        <v>1257</v>
      </c>
      <c r="B565" t="s">
        <v>1258</v>
      </c>
      <c r="C565" t="s">
        <v>3147</v>
      </c>
      <c r="D565" t="s">
        <v>1045</v>
      </c>
      <c r="E565">
        <v>9099.9644829000008</v>
      </c>
      <c r="F565">
        <v>473.1</v>
      </c>
      <c r="G565">
        <v>16.054831941130001</v>
      </c>
      <c r="H565">
        <v>-13.8354506650817</v>
      </c>
      <c r="I565">
        <v>2.6107123035468698</v>
      </c>
      <c r="J565">
        <v>-8.1968315926164905</v>
      </c>
      <c r="K565">
        <v>528.41086793052898</v>
      </c>
      <c r="L565">
        <v>486.53652745631598</v>
      </c>
      <c r="M565">
        <v>30.785097229184402</v>
      </c>
      <c r="N565">
        <v>0.65174896656936798</v>
      </c>
      <c r="O565">
        <v>45.614035087719202</v>
      </c>
      <c r="P565">
        <v>45.189504373177797</v>
      </c>
      <c r="Q565">
        <v>8.4020037831600003E-3</v>
      </c>
    </row>
    <row r="566" spans="1:17" x14ac:dyDescent="0.3">
      <c r="A566" t="s">
        <v>1259</v>
      </c>
      <c r="B566" t="s">
        <v>1260</v>
      </c>
      <c r="C566" t="s">
        <v>574</v>
      </c>
      <c r="D566" t="s">
        <v>423</v>
      </c>
      <c r="E566">
        <v>9087.2820572799992</v>
      </c>
      <c r="F566">
        <v>347.2</v>
      </c>
      <c r="G566">
        <v>40.418324583776197</v>
      </c>
      <c r="H566">
        <v>3.6394503640689102</v>
      </c>
      <c r="I566">
        <v>-14.464269581099799</v>
      </c>
      <c r="J566">
        <v>0.30370309336318202</v>
      </c>
      <c r="K566">
        <v>368.52173752068302</v>
      </c>
      <c r="L566">
        <v>339.31158304668901</v>
      </c>
      <c r="M566">
        <v>37.721790377227101</v>
      </c>
      <c r="N566">
        <v>0.71720188918082395</v>
      </c>
      <c r="O566">
        <v>21.342165898617498</v>
      </c>
      <c r="P566">
        <v>65.609348914858003</v>
      </c>
      <c r="Q566">
        <v>0.12138800626526899</v>
      </c>
    </row>
    <row r="567" spans="1:17" x14ac:dyDescent="0.3">
      <c r="A567" t="s">
        <v>1261</v>
      </c>
      <c r="B567" t="s">
        <v>1262</v>
      </c>
      <c r="C567" t="s">
        <v>3142</v>
      </c>
      <c r="D567" t="s">
        <v>144</v>
      </c>
      <c r="E567">
        <v>9022.3598038700002</v>
      </c>
      <c r="F567">
        <v>380.45</v>
      </c>
      <c r="G567">
        <v>127.40207551991401</v>
      </c>
      <c r="H567">
        <v>4.7179595927214697</v>
      </c>
      <c r="I567">
        <v>-2.5648208680922702</v>
      </c>
      <c r="J567">
        <v>-6.4000262934390202</v>
      </c>
      <c r="K567">
        <v>419.41595617488099</v>
      </c>
      <c r="L567">
        <v>371.90119823382901</v>
      </c>
      <c r="M567">
        <v>29.5499303287103</v>
      </c>
      <c r="N567">
        <v>1.9146696588394001</v>
      </c>
      <c r="O567">
        <v>49.717439873833598</v>
      </c>
      <c r="P567">
        <v>155.07877975192699</v>
      </c>
      <c r="Q567">
        <v>0.101115713614588</v>
      </c>
    </row>
    <row r="568" spans="1:17" x14ac:dyDescent="0.3">
      <c r="A568" t="s">
        <v>1263</v>
      </c>
      <c r="B568" t="s">
        <v>1264</v>
      </c>
      <c r="C568" t="s">
        <v>3142</v>
      </c>
      <c r="D568" t="s">
        <v>144</v>
      </c>
      <c r="E568">
        <v>9017.0629771500007</v>
      </c>
      <c r="F568">
        <v>1081.3499999999999</v>
      </c>
      <c r="G568">
        <v>167.58720465409499</v>
      </c>
      <c r="H568">
        <v>28.574705808657701</v>
      </c>
      <c r="I568">
        <v>26.139960020568701</v>
      </c>
      <c r="J568">
        <v>6.1068279202176301</v>
      </c>
      <c r="K568">
        <v>971.37503840782199</v>
      </c>
      <c r="L568">
        <v>829.79209302926495</v>
      </c>
      <c r="M568">
        <v>51.976178568675799</v>
      </c>
      <c r="N568">
        <v>1.5038997510758201</v>
      </c>
      <c r="O568">
        <v>10.510010634854501</v>
      </c>
      <c r="P568">
        <v>196.21969593206401</v>
      </c>
      <c r="Q568">
        <v>0.14476156158660999</v>
      </c>
    </row>
    <row r="569" spans="1:17" x14ac:dyDescent="0.3">
      <c r="A569" t="s">
        <v>1265</v>
      </c>
      <c r="B569" t="s">
        <v>1266</v>
      </c>
      <c r="C569" t="s">
        <v>3132</v>
      </c>
      <c r="D569" t="s">
        <v>48</v>
      </c>
      <c r="E569">
        <v>9004.2462153600009</v>
      </c>
      <c r="F569">
        <v>524.15</v>
      </c>
      <c r="G569">
        <v>99.825560578778806</v>
      </c>
      <c r="H569">
        <v>-4.8296290903669803</v>
      </c>
      <c r="I569">
        <v>35.313311382598101</v>
      </c>
      <c r="J569">
        <v>-0.72465711690553802</v>
      </c>
      <c r="K569">
        <v>548.77285725142201</v>
      </c>
      <c r="L569">
        <v>457.70397343033397</v>
      </c>
      <c r="M569">
        <v>29.717419586759799</v>
      </c>
      <c r="N569">
        <v>0.49539081055748402</v>
      </c>
      <c r="O569">
        <v>32.462081465229403</v>
      </c>
      <c r="P569">
        <v>126.659459459459</v>
      </c>
      <c r="Q569">
        <v>0.216551641095696</v>
      </c>
    </row>
    <row r="570" spans="1:17" x14ac:dyDescent="0.3">
      <c r="A570" t="s">
        <v>1267</v>
      </c>
      <c r="B570" t="s">
        <v>1268</v>
      </c>
      <c r="C570" t="s">
        <v>3129</v>
      </c>
      <c r="D570" t="s">
        <v>138</v>
      </c>
      <c r="E570">
        <v>8993.6434628539992</v>
      </c>
      <c r="F570">
        <v>83.62</v>
      </c>
      <c r="G570">
        <v>-26.862340561177099</v>
      </c>
      <c r="H570">
        <v>-1.93727563749495</v>
      </c>
      <c r="I570">
        <v>-5.3725052665061304</v>
      </c>
      <c r="J570">
        <v>1.3859813849633</v>
      </c>
      <c r="K570">
        <v>85.949469778266206</v>
      </c>
      <c r="L570">
        <v>85.681616943399206</v>
      </c>
      <c r="M570">
        <v>41.146015511031699</v>
      </c>
      <c r="N570">
        <v>0.31917917682346802</v>
      </c>
      <c r="O570">
        <v>26.536713704855199</v>
      </c>
      <c r="P570">
        <v>15.497237569060699</v>
      </c>
    </row>
    <row r="571" spans="1:17" x14ac:dyDescent="0.3">
      <c r="A571" t="s">
        <v>1269</v>
      </c>
      <c r="B571" t="s">
        <v>1270</v>
      </c>
      <c r="C571" t="s">
        <v>3127</v>
      </c>
      <c r="D571" t="s">
        <v>18</v>
      </c>
      <c r="E571">
        <v>8967.4445080000005</v>
      </c>
      <c r="F571">
        <v>602.20000000000005</v>
      </c>
      <c r="G571">
        <v>-19.5632240006891</v>
      </c>
      <c r="H571">
        <v>-26.541364721102099</v>
      </c>
      <c r="I571">
        <v>-38.787437461093198</v>
      </c>
      <c r="J571">
        <v>4.4576615067335998</v>
      </c>
      <c r="K571">
        <v>807.61908821607699</v>
      </c>
      <c r="L571">
        <v>848.02001118198802</v>
      </c>
      <c r="M571">
        <v>25.398530711663199</v>
      </c>
      <c r="N571">
        <v>1.92336114672667</v>
      </c>
      <c r="O571">
        <v>111.723679840584</v>
      </c>
      <c r="P571">
        <v>3.9979276401001802</v>
      </c>
      <c r="Q571">
        <v>0.15372729115077899</v>
      </c>
    </row>
    <row r="572" spans="1:17" x14ac:dyDescent="0.3">
      <c r="A572" t="s">
        <v>1271</v>
      </c>
      <c r="B572" t="s">
        <v>1272</v>
      </c>
      <c r="C572" t="s">
        <v>3140</v>
      </c>
      <c r="D572" t="s">
        <v>423</v>
      </c>
      <c r="E572">
        <v>8963.4418366499995</v>
      </c>
      <c r="F572">
        <v>293.5</v>
      </c>
      <c r="G572">
        <v>-11.2709101090653</v>
      </c>
      <c r="H572">
        <v>1.1025690553010901</v>
      </c>
      <c r="I572">
        <v>12.0961335925839</v>
      </c>
      <c r="J572">
        <v>7.3622678445317096</v>
      </c>
      <c r="K572">
        <v>303.549906185368</v>
      </c>
      <c r="L572">
        <v>292.63184364165699</v>
      </c>
      <c r="M572">
        <v>43.963278301529698</v>
      </c>
      <c r="N572">
        <v>0.61780021895916004</v>
      </c>
      <c r="O572">
        <v>26.712095400340701</v>
      </c>
      <c r="P572">
        <v>37.793427230046902</v>
      </c>
      <c r="Q572">
        <v>-5.6576697197412998E-2</v>
      </c>
    </row>
    <row r="573" spans="1:17" hidden="1" x14ac:dyDescent="0.3">
      <c r="A573" t="s">
        <v>1273</v>
      </c>
      <c r="B573" t="s">
        <v>1274</v>
      </c>
      <c r="C573" t="s">
        <v>3144</v>
      </c>
      <c r="D573" t="s">
        <v>1275</v>
      </c>
      <c r="E573">
        <v>8962.86384</v>
      </c>
      <c r="F573">
        <v>4302.45</v>
      </c>
      <c r="G573">
        <v>589.71248237302302</v>
      </c>
      <c r="H573">
        <v>27.697454579712801</v>
      </c>
      <c r="I573">
        <v>123.548592995077</v>
      </c>
      <c r="J573">
        <v>9.8775655065274499</v>
      </c>
      <c r="K573">
        <v>3694.6915164585098</v>
      </c>
      <c r="L573">
        <v>2714.3996307586899</v>
      </c>
      <c r="M573">
        <v>63.094354053992198</v>
      </c>
      <c r="N573">
        <v>1.3707479623999601</v>
      </c>
      <c r="O573">
        <v>10.402212692768</v>
      </c>
      <c r="P573">
        <v>622.91859195160805</v>
      </c>
      <c r="Q573">
        <v>0.37788597075332803</v>
      </c>
    </row>
    <row r="574" spans="1:17" x14ac:dyDescent="0.3">
      <c r="A574" t="s">
        <v>1276</v>
      </c>
      <c r="B574" t="s">
        <v>1277</v>
      </c>
      <c r="C574" t="s">
        <v>3133</v>
      </c>
      <c r="D574" t="s">
        <v>51</v>
      </c>
      <c r="E574">
        <v>8960.9273819699993</v>
      </c>
      <c r="F574">
        <v>5398.35</v>
      </c>
      <c r="G574">
        <v>-18.504538488820199</v>
      </c>
      <c r="H574">
        <v>8.7429957436389003</v>
      </c>
      <c r="I574">
        <v>6.1042060360075396</v>
      </c>
      <c r="J574">
        <v>-0.75003616965178599</v>
      </c>
      <c r="K574">
        <v>5280.0181366657998</v>
      </c>
      <c r="L574">
        <v>5132.8793551564004</v>
      </c>
      <c r="M574">
        <v>50.990559488814803</v>
      </c>
      <c r="N574">
        <v>2.1158153642072901</v>
      </c>
      <c r="O574">
        <v>8.0570915187047891</v>
      </c>
      <c r="P574">
        <v>16.4303199577271</v>
      </c>
      <c r="Q574">
        <v>-3.0319880330172001E-2</v>
      </c>
    </row>
    <row r="575" spans="1:17" x14ac:dyDescent="0.3">
      <c r="A575" t="s">
        <v>1278</v>
      </c>
      <c r="B575" t="s">
        <v>1279</v>
      </c>
      <c r="C575" t="s">
        <v>3139</v>
      </c>
      <c r="D575" t="s">
        <v>387</v>
      </c>
      <c r="E575">
        <v>8952.3516536999996</v>
      </c>
      <c r="F575">
        <v>394.5</v>
      </c>
      <c r="G575">
        <v>110.974947363884</v>
      </c>
      <c r="H575">
        <v>6.4893000856324798</v>
      </c>
      <c r="I575">
        <v>40.8035421781127</v>
      </c>
      <c r="J575">
        <v>-1.56129017187474E-2</v>
      </c>
      <c r="K575">
        <v>403.03412972879602</v>
      </c>
      <c r="L575">
        <v>324.12660924706699</v>
      </c>
      <c r="M575">
        <v>35.946685823750101</v>
      </c>
      <c r="N575">
        <v>0.58901417115574295</v>
      </c>
      <c r="O575">
        <v>20.152091254752801</v>
      </c>
      <c r="P575">
        <v>143.89489953632099</v>
      </c>
      <c r="Q575">
        <v>0.16288894892275099</v>
      </c>
    </row>
    <row r="576" spans="1:17" x14ac:dyDescent="0.3">
      <c r="A576" t="s">
        <v>1280</v>
      </c>
      <c r="B576" t="s">
        <v>1281</v>
      </c>
      <c r="C576" t="s">
        <v>3128</v>
      </c>
      <c r="D576" t="s">
        <v>241</v>
      </c>
      <c r="E576">
        <v>8900.2111698000008</v>
      </c>
      <c r="F576">
        <v>755.1</v>
      </c>
      <c r="G576">
        <v>-11.103113565154199</v>
      </c>
      <c r="H576">
        <v>16.906098831451001</v>
      </c>
      <c r="I576">
        <v>0.56166002329991604</v>
      </c>
      <c r="J576">
        <v>6.3559785363556198</v>
      </c>
      <c r="K576">
        <v>756.978534248399</v>
      </c>
      <c r="L576">
        <v>728.50625882582005</v>
      </c>
      <c r="M576">
        <v>41.761498899516099</v>
      </c>
      <c r="N576">
        <v>1.3622969489369701</v>
      </c>
      <c r="O576">
        <v>22.0633028737915</v>
      </c>
      <c r="P576">
        <v>18.8104791125796</v>
      </c>
      <c r="Q576">
        <v>8.4152747571320005E-2</v>
      </c>
    </row>
    <row r="577" spans="1:17" hidden="1" x14ac:dyDescent="0.3">
      <c r="A577" t="s">
        <v>1282</v>
      </c>
      <c r="B577" t="s">
        <v>1283</v>
      </c>
      <c r="C577" t="s">
        <v>3144</v>
      </c>
      <c r="D577" t="s">
        <v>21</v>
      </c>
      <c r="E577">
        <v>8853.5341578499992</v>
      </c>
      <c r="F577">
        <v>1603.45</v>
      </c>
      <c r="G577">
        <v>61.837464298503797</v>
      </c>
      <c r="H577">
        <v>-6.6940090272139603</v>
      </c>
      <c r="I577">
        <v>21.379212863129201</v>
      </c>
      <c r="J577">
        <v>-3.3248546488241502</v>
      </c>
      <c r="K577">
        <v>1657.04989139587</v>
      </c>
      <c r="L577">
        <v>1420.8051198390899</v>
      </c>
      <c r="M577">
        <v>43.917936047899602</v>
      </c>
      <c r="N577">
        <v>0.57374571893440096</v>
      </c>
      <c r="O577">
        <v>24.216533100502001</v>
      </c>
      <c r="P577">
        <v>88.641176470588206</v>
      </c>
      <c r="Q577">
        <v>0.243499378813266</v>
      </c>
    </row>
    <row r="578" spans="1:17" hidden="1" x14ac:dyDescent="0.3">
      <c r="A578" t="s">
        <v>1284</v>
      </c>
      <c r="B578" t="s">
        <v>1285</v>
      </c>
      <c r="C578" t="s">
        <v>3144</v>
      </c>
      <c r="D578" t="s">
        <v>231</v>
      </c>
      <c r="E578">
        <v>8848.6306268850003</v>
      </c>
      <c r="F578">
        <v>316.35000000000002</v>
      </c>
      <c r="G578">
        <v>-22.8065362747713</v>
      </c>
      <c r="H578">
        <v>4.9409183185770003</v>
      </c>
      <c r="I578">
        <v>-8.7770030524571894</v>
      </c>
      <c r="J578">
        <v>4.3029842531035998</v>
      </c>
      <c r="K578">
        <v>327.13964327756298</v>
      </c>
      <c r="M578">
        <v>38.804746992629397</v>
      </c>
      <c r="N578">
        <v>0.84199453070902297</v>
      </c>
      <c r="O578">
        <v>17.717717717717701</v>
      </c>
      <c r="P578">
        <v>12.160964368019799</v>
      </c>
    </row>
    <row r="579" spans="1:17" hidden="1" x14ac:dyDescent="0.3">
      <c r="A579" t="s">
        <v>1286</v>
      </c>
      <c r="B579" t="s">
        <v>1287</v>
      </c>
      <c r="C579" t="s">
        <v>3144</v>
      </c>
      <c r="D579" t="s">
        <v>454</v>
      </c>
      <c r="E579">
        <v>8839.6295215199898</v>
      </c>
      <c r="F579">
        <v>1154.0999999999999</v>
      </c>
      <c r="G579">
        <v>6.8616965940954504</v>
      </c>
      <c r="H579">
        <v>17.359883827476001</v>
      </c>
      <c r="I579">
        <v>22.9552410146193</v>
      </c>
      <c r="J579">
        <v>2.4609795511972301</v>
      </c>
      <c r="K579">
        <v>1085.91240779958</v>
      </c>
      <c r="L579">
        <v>975.11436830737705</v>
      </c>
      <c r="M579">
        <v>54.978376294483603</v>
      </c>
      <c r="N579">
        <v>1.56817426636164</v>
      </c>
      <c r="O579">
        <v>7.8242786586950999</v>
      </c>
      <c r="P579">
        <v>52.326272025341503</v>
      </c>
      <c r="Q579">
        <v>5.8445344446010003E-2</v>
      </c>
    </row>
    <row r="580" spans="1:17" x14ac:dyDescent="0.3">
      <c r="A580" t="s">
        <v>1288</v>
      </c>
      <c r="B580" t="s">
        <v>1289</v>
      </c>
      <c r="C580" t="s">
        <v>3143</v>
      </c>
      <c r="D580" t="s">
        <v>407</v>
      </c>
      <c r="E580">
        <v>8802.7353235999999</v>
      </c>
      <c r="F580">
        <v>159.56</v>
      </c>
      <c r="G580">
        <v>5.4312385943847401</v>
      </c>
      <c r="H580">
        <v>-5.8065313009253696</v>
      </c>
      <c r="I580">
        <v>6.2958499330519304</v>
      </c>
      <c r="J580">
        <v>4.6329085840918003</v>
      </c>
      <c r="K580">
        <v>173.253711267119</v>
      </c>
      <c r="L580">
        <v>170.41012901913999</v>
      </c>
      <c r="M580">
        <v>42.449122980233597</v>
      </c>
      <c r="N580">
        <v>0.62196616873905497</v>
      </c>
      <c r="O580">
        <v>53.547254951115498</v>
      </c>
      <c r="P580">
        <v>34.763513513513502</v>
      </c>
      <c r="Q580">
        <v>7.9970023491453004E-2</v>
      </c>
    </row>
    <row r="581" spans="1:17" hidden="1" x14ac:dyDescent="0.3">
      <c r="A581" t="s">
        <v>1290</v>
      </c>
      <c r="B581" t="s">
        <v>1291</v>
      </c>
      <c r="C581" t="s">
        <v>3144</v>
      </c>
      <c r="D581" t="s">
        <v>144</v>
      </c>
      <c r="E581">
        <v>8716.1</v>
      </c>
      <c r="F581">
        <v>4358.05</v>
      </c>
      <c r="G581">
        <v>-28.415707956607299</v>
      </c>
      <c r="H581">
        <v>2.84191596820961</v>
      </c>
      <c r="I581">
        <v>-15.1667120460724</v>
      </c>
      <c r="J581">
        <v>0.11560117786504299</v>
      </c>
      <c r="K581">
        <v>4530.2811225232499</v>
      </c>
      <c r="L581">
        <v>4682.9187425520104</v>
      </c>
      <c r="M581">
        <v>39.562320237230097</v>
      </c>
      <c r="N581">
        <v>0.53899122290496204</v>
      </c>
      <c r="O581">
        <v>60.025699567467001</v>
      </c>
      <c r="P581">
        <v>3.7322225528116699</v>
      </c>
      <c r="Q581">
        <v>-8.0120275297490995E-2</v>
      </c>
    </row>
    <row r="582" spans="1:17" x14ac:dyDescent="0.3">
      <c r="A582" t="s">
        <v>1292</v>
      </c>
      <c r="B582" t="s">
        <v>1293</v>
      </c>
      <c r="C582" t="s">
        <v>3142</v>
      </c>
      <c r="D582" t="s">
        <v>144</v>
      </c>
      <c r="E582">
        <v>8713.9870408530005</v>
      </c>
      <c r="F582">
        <v>161.83000000000001</v>
      </c>
      <c r="G582">
        <v>-37.812434150599699</v>
      </c>
      <c r="H582">
        <v>-14.56416293477</v>
      </c>
      <c r="I582">
        <v>-27.354194534977001</v>
      </c>
      <c r="J582">
        <v>3.4386075187826002</v>
      </c>
      <c r="K582">
        <v>178.63452856663801</v>
      </c>
      <c r="L582">
        <v>190.880136467575</v>
      </c>
      <c r="M582">
        <v>40.045836726536798</v>
      </c>
      <c r="N582">
        <v>0.67941769986213096</v>
      </c>
      <c r="O582">
        <v>76.048940245937004</v>
      </c>
      <c r="P582">
        <v>3.6574429925698202</v>
      </c>
      <c r="Q582">
        <v>0.12081263935592</v>
      </c>
    </row>
    <row r="583" spans="1:17" x14ac:dyDescent="0.3">
      <c r="A583" t="s">
        <v>1294</v>
      </c>
      <c r="B583" t="s">
        <v>1295</v>
      </c>
      <c r="C583" t="s">
        <v>3131</v>
      </c>
      <c r="D583" t="s">
        <v>984</v>
      </c>
      <c r="E583">
        <v>8673.5958249750001</v>
      </c>
      <c r="F583">
        <v>40.75</v>
      </c>
      <c r="G583">
        <v>-41.785364727798601</v>
      </c>
      <c r="H583">
        <v>-8.2749495384409695</v>
      </c>
      <c r="I583">
        <v>-9.6211474717584995</v>
      </c>
      <c r="J583">
        <v>2.4484372869647402</v>
      </c>
      <c r="K583">
        <v>45.068469965824796</v>
      </c>
      <c r="L583">
        <v>46.356303474702699</v>
      </c>
      <c r="M583">
        <v>32.831900706002301</v>
      </c>
      <c r="N583">
        <v>0.41757762645473501</v>
      </c>
      <c r="O583">
        <v>38.6503067484662</v>
      </c>
      <c r="P583">
        <v>11.4911080711354</v>
      </c>
      <c r="Q583">
        <v>4.4758538943714003E-2</v>
      </c>
    </row>
    <row r="584" spans="1:17" x14ac:dyDescent="0.3">
      <c r="A584" t="s">
        <v>1296</v>
      </c>
      <c r="B584" t="s">
        <v>1297</v>
      </c>
      <c r="C584" t="s">
        <v>3143</v>
      </c>
      <c r="D584" t="s">
        <v>284</v>
      </c>
      <c r="E584">
        <v>8672.91888483</v>
      </c>
      <c r="F584">
        <v>2010.35</v>
      </c>
      <c r="G584">
        <v>97.475495330337097</v>
      </c>
      <c r="H584">
        <v>-2.1245159847850901</v>
      </c>
      <c r="I584">
        <v>52.5643082544264</v>
      </c>
      <c r="J584">
        <v>2.1766000920887199</v>
      </c>
      <c r="K584">
        <v>2057.4098764688001</v>
      </c>
      <c r="L584">
        <v>1653.6450183797001</v>
      </c>
      <c r="M584">
        <v>36.069568325580804</v>
      </c>
      <c r="N584">
        <v>0.61493891450400295</v>
      </c>
      <c r="O584">
        <v>19.7179595592807</v>
      </c>
      <c r="P584">
        <v>126.365274180835</v>
      </c>
      <c r="Q584">
        <v>0.102855605462505</v>
      </c>
    </row>
    <row r="585" spans="1:17" x14ac:dyDescent="0.3">
      <c r="A585" t="s">
        <v>1298</v>
      </c>
      <c r="B585" t="s">
        <v>1299</v>
      </c>
      <c r="C585" t="s">
        <v>3138</v>
      </c>
      <c r="D585" t="s">
        <v>85</v>
      </c>
      <c r="E585">
        <v>8667.1107064799999</v>
      </c>
      <c r="F585">
        <v>179.28</v>
      </c>
      <c r="G585">
        <v>6.8453035639396296</v>
      </c>
      <c r="H585">
        <v>-9.5625085043092799</v>
      </c>
      <c r="I585">
        <v>-18.1083418243145</v>
      </c>
      <c r="J585">
        <v>-3.7377061881870599</v>
      </c>
      <c r="K585">
        <v>205.77363978873399</v>
      </c>
      <c r="L585">
        <v>200.15096010434601</v>
      </c>
      <c r="M585">
        <v>19.156815720093199</v>
      </c>
      <c r="N585">
        <v>0.50605317850944298</v>
      </c>
      <c r="O585">
        <v>39.831548415885699</v>
      </c>
      <c r="P585">
        <v>33.194650817236202</v>
      </c>
      <c r="Q585">
        <v>6.2437987756364E-2</v>
      </c>
    </row>
    <row r="586" spans="1:17" x14ac:dyDescent="0.3">
      <c r="A586" t="s">
        <v>1300</v>
      </c>
      <c r="B586" t="s">
        <v>1301</v>
      </c>
      <c r="C586" t="s">
        <v>3143</v>
      </c>
      <c r="D586" t="s">
        <v>407</v>
      </c>
      <c r="E586">
        <v>8657.7450423600003</v>
      </c>
      <c r="F586">
        <v>589.20000000000005</v>
      </c>
      <c r="G586">
        <v>-34.971841263319497</v>
      </c>
      <c r="H586">
        <v>-2.3552243554436698</v>
      </c>
      <c r="I586">
        <v>-17.447615207443999</v>
      </c>
      <c r="J586">
        <v>1.5853345993235</v>
      </c>
      <c r="K586">
        <v>640.55426010997701</v>
      </c>
      <c r="L586">
        <v>660.66603541268398</v>
      </c>
      <c r="M586">
        <v>30.360479807248399</v>
      </c>
      <c r="N586">
        <v>0.62714735527768894</v>
      </c>
      <c r="O586">
        <v>38.306177868295897</v>
      </c>
      <c r="P586">
        <v>0.657726146749815</v>
      </c>
      <c r="Q586">
        <v>3.6935650593969999E-2</v>
      </c>
    </row>
    <row r="587" spans="1:17" hidden="1" x14ac:dyDescent="0.3">
      <c r="A587" t="s">
        <v>1302</v>
      </c>
      <c r="B587" t="s">
        <v>1303</v>
      </c>
      <c r="C587" t="s">
        <v>3144</v>
      </c>
      <c r="D587" t="s">
        <v>736</v>
      </c>
      <c r="E587">
        <v>8642.3479203879997</v>
      </c>
      <c r="F587">
        <v>525.79999999999995</v>
      </c>
      <c r="G587">
        <v>-4.77972966159885</v>
      </c>
      <c r="H587">
        <v>5.6605783043089897</v>
      </c>
      <c r="I587">
        <v>-0.76166703951707804</v>
      </c>
      <c r="J587">
        <v>3.20062207978776</v>
      </c>
      <c r="K587">
        <v>531.29106134682695</v>
      </c>
      <c r="L587">
        <v>511.61461988427698</v>
      </c>
      <c r="M587">
        <v>73.886051750125603</v>
      </c>
      <c r="N587">
        <v>0.43818934066715598</v>
      </c>
      <c r="O587">
        <v>6.68885507797643</v>
      </c>
      <c r="P587">
        <v>19.288533962520901</v>
      </c>
      <c r="Q587">
        <v>-1.0545973830429E-2</v>
      </c>
    </row>
    <row r="588" spans="1:17" x14ac:dyDescent="0.3">
      <c r="A588" t="s">
        <v>1304</v>
      </c>
      <c r="B588" t="s">
        <v>1305</v>
      </c>
      <c r="C588" t="s">
        <v>3143</v>
      </c>
      <c r="D588" t="s">
        <v>407</v>
      </c>
      <c r="E588">
        <v>8602.9121114289992</v>
      </c>
      <c r="F588">
        <v>105.53</v>
      </c>
      <c r="G588">
        <v>43.2182933362174</v>
      </c>
      <c r="H588">
        <v>20.301160844589699</v>
      </c>
      <c r="I588">
        <v>54.8172177153033</v>
      </c>
      <c r="J588">
        <v>5.5264964382512298</v>
      </c>
      <c r="K588">
        <v>93.780763689173895</v>
      </c>
      <c r="L588">
        <v>82.4544189075568</v>
      </c>
      <c r="M588">
        <v>56.633456556891097</v>
      </c>
      <c r="N588">
        <v>2.4520892177937701</v>
      </c>
      <c r="O588">
        <v>13.285321709466499</v>
      </c>
      <c r="P588">
        <v>70.347054075867604</v>
      </c>
      <c r="Q588">
        <v>9.7578778230376001E-2</v>
      </c>
    </row>
    <row r="589" spans="1:17" x14ac:dyDescent="0.3">
      <c r="A589" t="s">
        <v>1306</v>
      </c>
      <c r="B589" t="s">
        <v>1307</v>
      </c>
      <c r="C589" t="s">
        <v>3131</v>
      </c>
      <c r="D589" t="s">
        <v>984</v>
      </c>
      <c r="E589">
        <v>8563.2885081599998</v>
      </c>
      <c r="F589">
        <v>391.2</v>
      </c>
      <c r="G589">
        <v>-14.461227901558001</v>
      </c>
      <c r="H589">
        <v>-5.3800106802299998</v>
      </c>
      <c r="I589">
        <v>4.6925211150545296</v>
      </c>
      <c r="J589">
        <v>0.14047505061573901</v>
      </c>
      <c r="K589">
        <v>425.69463634426103</v>
      </c>
      <c r="L589">
        <v>396.47059345551901</v>
      </c>
      <c r="M589">
        <v>34.118170171681399</v>
      </c>
      <c r="N589">
        <v>0.29382057141155699</v>
      </c>
      <c r="O589">
        <v>32.413087934560302</v>
      </c>
      <c r="P589">
        <v>46.242990654205599</v>
      </c>
      <c r="Q589">
        <v>7.3299957002357002E-2</v>
      </c>
    </row>
    <row r="590" spans="1:17" x14ac:dyDescent="0.3">
      <c r="A590" t="s">
        <v>1308</v>
      </c>
      <c r="B590" t="s">
        <v>1309</v>
      </c>
      <c r="C590" t="s">
        <v>3133</v>
      </c>
      <c r="D590" t="s">
        <v>51</v>
      </c>
      <c r="E590">
        <v>8562.0829499399897</v>
      </c>
      <c r="F590">
        <v>875.55</v>
      </c>
      <c r="G590">
        <v>113.202222025379</v>
      </c>
      <c r="H590">
        <v>6.0879705067199499</v>
      </c>
      <c r="I590">
        <v>67.206663057653103</v>
      </c>
      <c r="J590">
        <v>9.9694475809102592</v>
      </c>
      <c r="K590">
        <v>816.11500966116</v>
      </c>
      <c r="L590">
        <v>647.33924335937604</v>
      </c>
      <c r="M590">
        <v>62.386990824763998</v>
      </c>
      <c r="N590">
        <v>0.60344176527683002</v>
      </c>
      <c r="O590">
        <v>9.5882588087487797</v>
      </c>
      <c r="P590">
        <v>179.59444355740001</v>
      </c>
      <c r="Q590">
        <v>4.3727696495636001E-2</v>
      </c>
    </row>
    <row r="591" spans="1:17" hidden="1" x14ac:dyDescent="0.3">
      <c r="A591" t="s">
        <v>1310</v>
      </c>
      <c r="B591" t="s">
        <v>1311</v>
      </c>
      <c r="C591" t="s">
        <v>3144</v>
      </c>
      <c r="D591" t="s">
        <v>262</v>
      </c>
      <c r="E591">
        <v>8557.4792854799998</v>
      </c>
      <c r="F591">
        <v>71.069999999999993</v>
      </c>
      <c r="G591">
        <v>7.3708194561544502</v>
      </c>
      <c r="H591">
        <v>-9.6147837281098507</v>
      </c>
      <c r="I591">
        <v>25.931534829375298</v>
      </c>
      <c r="J591">
        <v>-0.15162104435717499</v>
      </c>
      <c r="K591">
        <v>76.557723075891104</v>
      </c>
      <c r="L591">
        <v>69.516177630005998</v>
      </c>
      <c r="M591">
        <v>44.496408666778002</v>
      </c>
      <c r="N591">
        <v>0.43261390188621301</v>
      </c>
      <c r="O591">
        <v>47.741663149007998</v>
      </c>
      <c r="P591">
        <v>73.130328867234994</v>
      </c>
      <c r="Q591">
        <v>8.7306915974188007E-2</v>
      </c>
    </row>
    <row r="592" spans="1:17" hidden="1" x14ac:dyDescent="0.3">
      <c r="A592" t="s">
        <v>1312</v>
      </c>
      <c r="B592" t="s">
        <v>1313</v>
      </c>
      <c r="C592" t="s">
        <v>3144</v>
      </c>
      <c r="D592" t="s">
        <v>144</v>
      </c>
      <c r="E592">
        <v>8548.1124961200003</v>
      </c>
      <c r="F592">
        <v>531.1</v>
      </c>
      <c r="G592">
        <v>62.347241494061898</v>
      </c>
      <c r="H592">
        <v>-9.8725633682224299</v>
      </c>
      <c r="I592">
        <v>46.753631063956497</v>
      </c>
      <c r="J592">
        <v>-7.2190770578543999</v>
      </c>
      <c r="K592">
        <v>574.45953240551705</v>
      </c>
      <c r="L592">
        <v>462.47296666430202</v>
      </c>
      <c r="M592">
        <v>32.029817074629797</v>
      </c>
      <c r="N592">
        <v>0.47863094895630498</v>
      </c>
      <c r="O592">
        <v>31.566559969873801</v>
      </c>
      <c r="P592">
        <v>116.775510204081</v>
      </c>
    </row>
    <row r="593" spans="1:17" x14ac:dyDescent="0.3">
      <c r="A593" t="s">
        <v>1314</v>
      </c>
      <c r="B593" t="s">
        <v>1315</v>
      </c>
      <c r="C593" t="s">
        <v>3140</v>
      </c>
      <c r="D593" t="s">
        <v>91</v>
      </c>
      <c r="E593">
        <v>8547.9148310399996</v>
      </c>
      <c r="F593">
        <v>1099.8</v>
      </c>
      <c r="G593">
        <v>38.482266594209797</v>
      </c>
      <c r="H593">
        <v>-15.414856317127301</v>
      </c>
      <c r="I593">
        <v>23.037815074088201</v>
      </c>
      <c r="J593">
        <v>-1.8259760432352301</v>
      </c>
      <c r="K593">
        <v>1231.3927526710099</v>
      </c>
      <c r="L593">
        <v>1024.9885212649599</v>
      </c>
      <c r="M593">
        <v>25.576681317817201</v>
      </c>
      <c r="N593">
        <v>1.46377564200712</v>
      </c>
      <c r="O593">
        <v>40.389161665757399</v>
      </c>
      <c r="P593">
        <v>65.209553853086902</v>
      </c>
    </row>
    <row r="594" spans="1:17" x14ac:dyDescent="0.3">
      <c r="A594" t="s">
        <v>1316</v>
      </c>
      <c r="B594" t="s">
        <v>1317</v>
      </c>
      <c r="C594" t="s">
        <v>3132</v>
      </c>
      <c r="D594" t="s">
        <v>48</v>
      </c>
      <c r="E594">
        <v>8519.0098794000005</v>
      </c>
      <c r="F594">
        <v>2694.5</v>
      </c>
      <c r="G594">
        <v>14.983899653650701</v>
      </c>
      <c r="H594">
        <v>-8.5416280791085395</v>
      </c>
      <c r="I594">
        <v>4.3663121030963996</v>
      </c>
      <c r="J594">
        <v>-5.2289438731780002</v>
      </c>
      <c r="K594">
        <v>3016.9409601195798</v>
      </c>
      <c r="L594">
        <v>2753.86450768636</v>
      </c>
      <c r="M594">
        <v>26.471481611873799</v>
      </c>
      <c r="N594">
        <v>0.30579091724784802</v>
      </c>
      <c r="O594">
        <v>38.244572276860197</v>
      </c>
      <c r="P594">
        <v>40.979189284639801</v>
      </c>
      <c r="Q594">
        <v>0.19087920935349501</v>
      </c>
    </row>
    <row r="595" spans="1:17" x14ac:dyDescent="0.3">
      <c r="A595" t="s">
        <v>1318</v>
      </c>
      <c r="B595" t="s">
        <v>1319</v>
      </c>
      <c r="C595" t="s">
        <v>3137</v>
      </c>
      <c r="D595" t="s">
        <v>75</v>
      </c>
      <c r="E595">
        <v>8498.6951216550005</v>
      </c>
      <c r="F595">
        <v>1103.6500000000001</v>
      </c>
      <c r="G595">
        <v>-36.448508346525301</v>
      </c>
      <c r="H595">
        <v>-3.2084401201649801</v>
      </c>
      <c r="I595">
        <v>-30.638686065233099</v>
      </c>
      <c r="J595">
        <v>-1.31931548524325</v>
      </c>
      <c r="K595">
        <v>1231.0384061264599</v>
      </c>
      <c r="L595">
        <v>1349.2744575327499</v>
      </c>
      <c r="M595">
        <v>28.7728597701804</v>
      </c>
      <c r="N595">
        <v>0.51088557357958198</v>
      </c>
      <c r="O595">
        <v>63.2764010329361</v>
      </c>
      <c r="P595">
        <v>0.50999499112063196</v>
      </c>
      <c r="Q595">
        <v>-4.9290044318026999E-2</v>
      </c>
    </row>
    <row r="596" spans="1:17" x14ac:dyDescent="0.3">
      <c r="A596" t="s">
        <v>1320</v>
      </c>
      <c r="B596" t="s">
        <v>1321</v>
      </c>
      <c r="C596" t="s">
        <v>3143</v>
      </c>
      <c r="D596" t="s">
        <v>284</v>
      </c>
      <c r="E596">
        <v>8489.9731063700001</v>
      </c>
      <c r="F596">
        <v>687.85</v>
      </c>
      <c r="G596">
        <v>5.43921079681237</v>
      </c>
      <c r="H596">
        <v>6.2360606634175602</v>
      </c>
      <c r="I596">
        <v>0.212819467912371</v>
      </c>
      <c r="J596">
        <v>6.8048102564454203</v>
      </c>
      <c r="K596">
        <v>678.51734852054506</v>
      </c>
      <c r="L596">
        <v>672.52975925430997</v>
      </c>
      <c r="M596">
        <v>66.918740815169798</v>
      </c>
      <c r="N596">
        <v>0.77890080883406498</v>
      </c>
      <c r="O596">
        <v>21.785272951951701</v>
      </c>
      <c r="P596">
        <v>33.304263565891397</v>
      </c>
    </row>
    <row r="597" spans="1:17" x14ac:dyDescent="0.3">
      <c r="A597" t="s">
        <v>1322</v>
      </c>
      <c r="B597" t="s">
        <v>1323</v>
      </c>
      <c r="C597" t="s">
        <v>3139</v>
      </c>
      <c r="D597" t="s">
        <v>1324</v>
      </c>
      <c r="E597">
        <v>8407.65887234</v>
      </c>
      <c r="F597">
        <v>263.89999999999998</v>
      </c>
      <c r="G597">
        <v>13.9226491725116</v>
      </c>
      <c r="H597">
        <v>0.32179368824103299</v>
      </c>
      <c r="I597">
        <v>31.859270541329099</v>
      </c>
      <c r="J597">
        <v>-3.72693403340255</v>
      </c>
      <c r="K597">
        <v>257.61139773264398</v>
      </c>
      <c r="L597">
        <v>226.91197231635999</v>
      </c>
      <c r="M597">
        <v>49.679470229982698</v>
      </c>
      <c r="N597">
        <v>0.492832388387486</v>
      </c>
      <c r="O597">
        <v>6.1386888973095903</v>
      </c>
      <c r="P597">
        <v>55.6014150943396</v>
      </c>
      <c r="Q597">
        <v>1.1360599378801E-2</v>
      </c>
    </row>
    <row r="598" spans="1:17" x14ac:dyDescent="0.3">
      <c r="A598" t="s">
        <v>1325</v>
      </c>
      <c r="B598" t="s">
        <v>1326</v>
      </c>
      <c r="C598" t="s">
        <v>3139</v>
      </c>
      <c r="D598" t="s">
        <v>262</v>
      </c>
      <c r="E598">
        <v>8399.3452927279995</v>
      </c>
      <c r="F598">
        <v>72.28</v>
      </c>
      <c r="G598">
        <v>36.880341882861103</v>
      </c>
      <c r="H598">
        <v>-5.04135937260848</v>
      </c>
      <c r="I598">
        <v>12.1772383232374</v>
      </c>
      <c r="J598">
        <v>4.0373378725429099</v>
      </c>
      <c r="K598">
        <v>76.233995905317798</v>
      </c>
      <c r="L598">
        <v>67.978390460299494</v>
      </c>
      <c r="M598">
        <v>39.127856550513002</v>
      </c>
      <c r="N598">
        <v>0.55605328526203701</v>
      </c>
      <c r="O598">
        <v>29.219701162147199</v>
      </c>
      <c r="P598">
        <v>82.525252525252498</v>
      </c>
      <c r="Q598">
        <v>0.16336964849593</v>
      </c>
    </row>
    <row r="599" spans="1:17" x14ac:dyDescent="0.3">
      <c r="A599" t="s">
        <v>1327</v>
      </c>
      <c r="B599" t="s">
        <v>1328</v>
      </c>
      <c r="C599" t="s">
        <v>3133</v>
      </c>
      <c r="D599" t="s">
        <v>51</v>
      </c>
      <c r="E599">
        <v>8376.4187544300003</v>
      </c>
      <c r="F599">
        <v>2046.3</v>
      </c>
      <c r="G599">
        <v>64.549217969437606</v>
      </c>
      <c r="H599">
        <v>21.432446751160899</v>
      </c>
      <c r="I599">
        <v>57.9412783990565</v>
      </c>
      <c r="J599">
        <v>1.4800866596842399</v>
      </c>
      <c r="K599">
        <v>1699.91652472295</v>
      </c>
      <c r="L599">
        <v>1412.71937662818</v>
      </c>
      <c r="M599">
        <v>67.220047619316006</v>
      </c>
      <c r="N599">
        <v>1.9815647506055001</v>
      </c>
      <c r="O599">
        <v>4.0903093388066303</v>
      </c>
      <c r="P599">
        <v>103.723430733237</v>
      </c>
      <c r="Q599">
        <v>8.2463544063119995E-2</v>
      </c>
    </row>
    <row r="600" spans="1:17" hidden="1" x14ac:dyDescent="0.3">
      <c r="A600" t="s">
        <v>1329</v>
      </c>
      <c r="B600" t="s">
        <v>1330</v>
      </c>
      <c r="C600" t="s">
        <v>3144</v>
      </c>
      <c r="D600" t="s">
        <v>736</v>
      </c>
      <c r="E600">
        <v>8375.5088797930002</v>
      </c>
      <c r="F600">
        <v>253.05</v>
      </c>
      <c r="G600">
        <v>2.0482670183230902</v>
      </c>
      <c r="H600">
        <v>0.97902192071062299</v>
      </c>
      <c r="I600">
        <v>0.53523944137275203</v>
      </c>
      <c r="J600">
        <v>2.0008676553169602</v>
      </c>
      <c r="K600">
        <v>260.31794086996399</v>
      </c>
      <c r="L600">
        <v>247.63455417640199</v>
      </c>
      <c r="M600">
        <v>59.785019392106697</v>
      </c>
      <c r="N600">
        <v>1.3720551804560199</v>
      </c>
      <c r="O600">
        <v>9.5633274056510391</v>
      </c>
      <c r="P600">
        <v>25.334323922734001</v>
      </c>
      <c r="Q600">
        <v>1.1816369177710001E-3</v>
      </c>
    </row>
    <row r="601" spans="1:17" hidden="1" x14ac:dyDescent="0.3">
      <c r="A601" t="s">
        <v>1331</v>
      </c>
      <c r="B601" t="s">
        <v>1332</v>
      </c>
      <c r="C601" t="s">
        <v>3144</v>
      </c>
      <c r="D601" t="s">
        <v>1333</v>
      </c>
      <c r="E601">
        <v>8369.7008711939998</v>
      </c>
      <c r="F601">
        <v>1230.3900000000001</v>
      </c>
      <c r="K601">
        <v>1221.0284065276701</v>
      </c>
      <c r="L601">
        <v>1201.49851616978</v>
      </c>
      <c r="M601">
        <v>68.273684852772604</v>
      </c>
      <c r="N601">
        <v>1</v>
      </c>
      <c r="Q601">
        <v>-6.1080809493942997E-2</v>
      </c>
    </row>
    <row r="602" spans="1:17" hidden="1" x14ac:dyDescent="0.3">
      <c r="A602" t="s">
        <v>1334</v>
      </c>
      <c r="B602" t="s">
        <v>1335</v>
      </c>
      <c r="C602" t="s">
        <v>3144</v>
      </c>
      <c r="D602" t="s">
        <v>251</v>
      </c>
      <c r="E602">
        <v>8354.33569971</v>
      </c>
      <c r="F602">
        <v>1585.35</v>
      </c>
      <c r="G602">
        <v>1729.7254309576199</v>
      </c>
      <c r="H602">
        <v>8.9808485703631007</v>
      </c>
      <c r="I602">
        <v>63.016422864091403</v>
      </c>
      <c r="J602">
        <v>8.5194932030418808</v>
      </c>
      <c r="K602">
        <v>1536.98108762271</v>
      </c>
      <c r="L602">
        <v>1055.2355949846001</v>
      </c>
      <c r="M602">
        <v>42.893072077113302</v>
      </c>
      <c r="N602">
        <v>0.52349474024876796</v>
      </c>
      <c r="O602">
        <v>19.8441984419844</v>
      </c>
    </row>
    <row r="603" spans="1:17" x14ac:dyDescent="0.3">
      <c r="A603" t="s">
        <v>1336</v>
      </c>
      <c r="B603" t="s">
        <v>1337</v>
      </c>
      <c r="C603" t="s">
        <v>3135</v>
      </c>
      <c r="D603" t="s">
        <v>213</v>
      </c>
      <c r="E603">
        <v>8348.9891100000004</v>
      </c>
      <c r="F603">
        <v>423.5</v>
      </c>
      <c r="G603">
        <v>14.2498871927216</v>
      </c>
      <c r="H603">
        <v>11.749144115591401</v>
      </c>
      <c r="I603">
        <v>34.881633184630203</v>
      </c>
      <c r="J603">
        <v>-0.60934098827585204</v>
      </c>
      <c r="K603">
        <v>427.13006421383102</v>
      </c>
      <c r="L603">
        <v>365.89591414740897</v>
      </c>
      <c r="M603">
        <v>38.8780191545682</v>
      </c>
      <c r="N603">
        <v>1.01564092253345</v>
      </c>
      <c r="O603">
        <v>14.5926800472255</v>
      </c>
      <c r="P603">
        <v>76.384839650145693</v>
      </c>
    </row>
    <row r="604" spans="1:17" x14ac:dyDescent="0.3">
      <c r="A604" t="s">
        <v>1338</v>
      </c>
      <c r="B604" t="s">
        <v>1339</v>
      </c>
      <c r="C604" t="s">
        <v>3138</v>
      </c>
      <c r="D604" t="s">
        <v>241</v>
      </c>
      <c r="E604">
        <v>8323.4456762399896</v>
      </c>
      <c r="F604">
        <v>506.4</v>
      </c>
      <c r="G604">
        <v>10.6467729754145</v>
      </c>
      <c r="H604">
        <v>-7.4804249217485204</v>
      </c>
      <c r="I604">
        <v>20.2058774165301</v>
      </c>
      <c r="J604">
        <v>-2.75112848676345</v>
      </c>
      <c r="K604">
        <v>551.21275880131498</v>
      </c>
      <c r="L604">
        <v>493.41087914927402</v>
      </c>
      <c r="M604">
        <v>31.307929256267801</v>
      </c>
      <c r="N604">
        <v>1.0069699612812499</v>
      </c>
      <c r="O604">
        <v>21.741706161137401</v>
      </c>
      <c r="P604">
        <v>42.607716136299601</v>
      </c>
      <c r="Q604">
        <v>0.102284460761769</v>
      </c>
    </row>
    <row r="605" spans="1:17" hidden="1" x14ac:dyDescent="0.3">
      <c r="A605" t="s">
        <v>1340</v>
      </c>
      <c r="B605" t="s">
        <v>1341</v>
      </c>
      <c r="C605" t="s">
        <v>3144</v>
      </c>
      <c r="D605" t="s">
        <v>105</v>
      </c>
      <c r="E605">
        <v>8301.8317525000002</v>
      </c>
      <c r="F605">
        <v>2587</v>
      </c>
      <c r="G605">
        <v>-36.518918450143801</v>
      </c>
      <c r="H605">
        <v>4.5474810199889797</v>
      </c>
      <c r="I605">
        <v>-4.7866577338951002</v>
      </c>
      <c r="J605">
        <v>2.6480125130415999</v>
      </c>
      <c r="K605">
        <v>2629.4206594091102</v>
      </c>
      <c r="L605">
        <v>2675.8245171109902</v>
      </c>
      <c r="M605">
        <v>49.605754601455899</v>
      </c>
      <c r="N605">
        <v>0.84742348518708599</v>
      </c>
      <c r="O605">
        <v>19.752609199845299</v>
      </c>
      <c r="P605">
        <v>10.131971051511201</v>
      </c>
      <c r="Q605">
        <v>1.0075739504787001E-2</v>
      </c>
    </row>
    <row r="606" spans="1:17" x14ac:dyDescent="0.3">
      <c r="A606" t="s">
        <v>1342</v>
      </c>
      <c r="B606" t="s">
        <v>1343</v>
      </c>
      <c r="C606" t="s">
        <v>3139</v>
      </c>
      <c r="D606" t="s">
        <v>792</v>
      </c>
      <c r="E606">
        <v>8290.1449184060002</v>
      </c>
      <c r="F606">
        <v>207.53</v>
      </c>
      <c r="G606">
        <v>36.525278771034202</v>
      </c>
      <c r="H606">
        <v>11.4809368984063</v>
      </c>
      <c r="I606">
        <v>14.9469136993261</v>
      </c>
      <c r="J606">
        <v>-1.7095766376103201</v>
      </c>
      <c r="K606">
        <v>215.53737510439501</v>
      </c>
      <c r="L606">
        <v>204.25770674640501</v>
      </c>
      <c r="M606">
        <v>39.917819057879697</v>
      </c>
      <c r="N606">
        <v>1.0566474722672099</v>
      </c>
      <c r="O606">
        <v>42.866091649400097</v>
      </c>
      <c r="P606">
        <v>60.751355538342303</v>
      </c>
      <c r="Q606">
        <v>0.17769667404914499</v>
      </c>
    </row>
    <row r="607" spans="1:17" hidden="1" x14ac:dyDescent="0.3">
      <c r="A607" t="s">
        <v>1344</v>
      </c>
      <c r="B607" t="s">
        <v>1345</v>
      </c>
      <c r="C607" t="s">
        <v>3144</v>
      </c>
      <c r="D607" t="s">
        <v>48</v>
      </c>
      <c r="E607">
        <v>8279.2797350000001</v>
      </c>
      <c r="F607">
        <v>756.5</v>
      </c>
      <c r="G607">
        <v>191.77694875188101</v>
      </c>
      <c r="H607">
        <v>4.5378600845463</v>
      </c>
      <c r="I607">
        <v>141.87591557191399</v>
      </c>
      <c r="J607">
        <v>6.0729553870776698</v>
      </c>
      <c r="K607">
        <v>736.05395524156302</v>
      </c>
      <c r="L607">
        <v>513.31251044819999</v>
      </c>
      <c r="M607">
        <v>46.807115694962199</v>
      </c>
      <c r="N607">
        <v>0.42996280337755099</v>
      </c>
      <c r="O607">
        <v>17.243886318572301</v>
      </c>
      <c r="P607">
        <v>389.48560336460599</v>
      </c>
    </row>
    <row r="608" spans="1:17" x14ac:dyDescent="0.3">
      <c r="A608" t="s">
        <v>1346</v>
      </c>
      <c r="B608" t="s">
        <v>1347</v>
      </c>
      <c r="C608" t="s">
        <v>3135</v>
      </c>
      <c r="D608" t="s">
        <v>213</v>
      </c>
      <c r="E608">
        <v>8251.2295319999994</v>
      </c>
      <c r="F608">
        <v>540.04999999999995</v>
      </c>
      <c r="G608">
        <v>-8.1796822674235798</v>
      </c>
      <c r="H608">
        <v>-3.9348576754915001</v>
      </c>
      <c r="I608">
        <v>-1.8336822365890899</v>
      </c>
      <c r="J608">
        <v>3.7033083069594501</v>
      </c>
      <c r="K608">
        <v>553.26803405160001</v>
      </c>
      <c r="L608">
        <v>550.14388067192601</v>
      </c>
      <c r="M608">
        <v>57.254584308302199</v>
      </c>
      <c r="N608">
        <v>0.32984612751935599</v>
      </c>
      <c r="O608">
        <v>31.061938709378701</v>
      </c>
      <c r="P608">
        <v>24.722863741339399</v>
      </c>
      <c r="Q608">
        <v>5.9246698488853999E-2</v>
      </c>
    </row>
    <row r="609" spans="1:17" hidden="1" x14ac:dyDescent="0.3">
      <c r="A609" t="s">
        <v>1348</v>
      </c>
      <c r="B609" t="s">
        <v>1349</v>
      </c>
      <c r="C609" t="s">
        <v>3144</v>
      </c>
      <c r="D609" t="s">
        <v>241</v>
      </c>
      <c r="E609">
        <v>8246.7039705749994</v>
      </c>
      <c r="F609">
        <v>4884.25</v>
      </c>
      <c r="G609">
        <v>819.67718115363903</v>
      </c>
      <c r="H609">
        <v>49.803235757004401</v>
      </c>
      <c r="I609">
        <v>340.36257184028398</v>
      </c>
      <c r="J609">
        <v>4.2444839578749196</v>
      </c>
      <c r="K609">
        <v>3613.04244993573</v>
      </c>
      <c r="L609">
        <v>2182.82644634696</v>
      </c>
      <c r="M609">
        <v>62.968766809711703</v>
      </c>
      <c r="N609">
        <v>1.34633567682955</v>
      </c>
      <c r="O609">
        <v>12.353994983876699</v>
      </c>
      <c r="P609">
        <v>871.02385685884599</v>
      </c>
      <c r="Q609">
        <v>0.31681749350005101</v>
      </c>
    </row>
    <row r="610" spans="1:17" x14ac:dyDescent="0.3">
      <c r="A610" t="s">
        <v>1350</v>
      </c>
      <c r="B610" t="s">
        <v>1351</v>
      </c>
      <c r="C610" t="s">
        <v>3137</v>
      </c>
      <c r="D610" t="s">
        <v>75</v>
      </c>
      <c r="E610">
        <v>8228.07936505</v>
      </c>
      <c r="F610">
        <v>699.25</v>
      </c>
      <c r="G610">
        <v>-33.828705934257599</v>
      </c>
      <c r="H610">
        <v>-6.4426234460996898</v>
      </c>
      <c r="I610">
        <v>-16.2404584230711</v>
      </c>
      <c r="J610">
        <v>-6.0421259715789297</v>
      </c>
      <c r="K610">
        <v>791.90711354471102</v>
      </c>
      <c r="L610">
        <v>805.974749060926</v>
      </c>
      <c r="M610">
        <v>17.445088968900301</v>
      </c>
      <c r="N610">
        <v>1.04266464886865</v>
      </c>
      <c r="O610">
        <v>42.996067214873001</v>
      </c>
      <c r="P610">
        <v>0.49583213567117002</v>
      </c>
      <c r="Q610">
        <v>2.0328945465500001E-4</v>
      </c>
    </row>
    <row r="611" spans="1:17" x14ac:dyDescent="0.3">
      <c r="A611" t="s">
        <v>1352</v>
      </c>
      <c r="B611" t="s">
        <v>1353</v>
      </c>
      <c r="C611" t="s">
        <v>3139</v>
      </c>
      <c r="D611" t="s">
        <v>472</v>
      </c>
      <c r="E611">
        <v>8208.1241812600001</v>
      </c>
      <c r="F611">
        <v>612.54999999999995</v>
      </c>
      <c r="G611">
        <v>-46.395560475014499</v>
      </c>
      <c r="H611">
        <v>3.5182763487990698</v>
      </c>
      <c r="I611">
        <v>-31.672792946306</v>
      </c>
      <c r="J611">
        <v>1.0394528981997</v>
      </c>
      <c r="K611">
        <v>628.91510097776904</v>
      </c>
      <c r="L611">
        <v>687.31582410721205</v>
      </c>
      <c r="M611">
        <v>42.831852395249498</v>
      </c>
      <c r="N611">
        <v>0.84478393271386398</v>
      </c>
      <c r="O611">
        <v>79.087421434984904</v>
      </c>
      <c r="P611">
        <v>8.1288614298322894</v>
      </c>
      <c r="Q611">
        <v>9.9649729407345997E-2</v>
      </c>
    </row>
    <row r="612" spans="1:17" x14ac:dyDescent="0.3">
      <c r="A612" t="s">
        <v>1354</v>
      </c>
      <c r="B612" t="s">
        <v>1355</v>
      </c>
      <c r="C612" t="s">
        <v>3132</v>
      </c>
      <c r="D612" t="s">
        <v>48</v>
      </c>
      <c r="E612">
        <v>8156.6627511750003</v>
      </c>
      <c r="F612">
        <v>317.95</v>
      </c>
      <c r="G612">
        <v>-24.216524046459099</v>
      </c>
      <c r="H612">
        <v>-24.706780122129501</v>
      </c>
      <c r="I612">
        <v>-33.635753771933501</v>
      </c>
      <c r="J612">
        <v>4.93542091068334</v>
      </c>
      <c r="K612">
        <v>388.75917681051197</v>
      </c>
      <c r="L612">
        <v>423.05605637317598</v>
      </c>
      <c r="M612">
        <v>37.608462865192699</v>
      </c>
      <c r="N612">
        <v>0.63597033763365496</v>
      </c>
      <c r="O612">
        <v>80.783142003459602</v>
      </c>
      <c r="P612">
        <v>6.33779264214047</v>
      </c>
      <c r="Q612">
        <v>-6.3686959533350001E-3</v>
      </c>
    </row>
    <row r="613" spans="1:17" x14ac:dyDescent="0.3">
      <c r="A613" t="s">
        <v>1356</v>
      </c>
      <c r="B613" t="s">
        <v>1357</v>
      </c>
      <c r="C613" t="s">
        <v>3129</v>
      </c>
      <c r="D613" t="s">
        <v>516</v>
      </c>
      <c r="E613">
        <v>8123.6095339849999</v>
      </c>
      <c r="F613">
        <v>245.95</v>
      </c>
      <c r="G613">
        <v>-12.617801886885101</v>
      </c>
      <c r="H613">
        <v>-5.1203174256387696</v>
      </c>
      <c r="I613">
        <v>4.0421542096651004</v>
      </c>
      <c r="J613">
        <v>3.08584108615949</v>
      </c>
      <c r="K613">
        <v>260.80475418298499</v>
      </c>
      <c r="L613">
        <v>244.337855247118</v>
      </c>
      <c r="M613">
        <v>35.183318206125101</v>
      </c>
      <c r="N613">
        <v>0.60305342459910805</v>
      </c>
      <c r="O613">
        <v>21.0002032933523</v>
      </c>
      <c r="P613">
        <v>21.999007936507901</v>
      </c>
      <c r="Q613">
        <v>3.2760334014234997E-2</v>
      </c>
    </row>
    <row r="614" spans="1:17" x14ac:dyDescent="0.3">
      <c r="A614" t="s">
        <v>1358</v>
      </c>
      <c r="B614" t="s">
        <v>1359</v>
      </c>
      <c r="C614" t="s">
        <v>3133</v>
      </c>
      <c r="D614" t="s">
        <v>51</v>
      </c>
      <c r="E614">
        <v>8118.5248386599997</v>
      </c>
      <c r="F614">
        <v>498.65</v>
      </c>
      <c r="G614">
        <v>6.4646128144219297</v>
      </c>
      <c r="H614">
        <v>4.7533075155142997E-2</v>
      </c>
      <c r="I614">
        <v>5.7920175499590103</v>
      </c>
      <c r="J614">
        <v>-2.2737550211790798</v>
      </c>
      <c r="K614">
        <v>531.28910176997204</v>
      </c>
      <c r="L614">
        <v>486.66471457275202</v>
      </c>
      <c r="M614">
        <v>28.421374048865001</v>
      </c>
      <c r="N614">
        <v>0.16701467774805201</v>
      </c>
      <c r="O614">
        <v>32.126742203950599</v>
      </c>
      <c r="P614">
        <v>31.848228450555201</v>
      </c>
      <c r="Q614">
        <v>6.1417717062422002E-2</v>
      </c>
    </row>
    <row r="615" spans="1:17" x14ac:dyDescent="0.3">
      <c r="A615" t="s">
        <v>1360</v>
      </c>
      <c r="B615" t="s">
        <v>1361</v>
      </c>
      <c r="C615" t="s">
        <v>3138</v>
      </c>
      <c r="D615" t="s">
        <v>454</v>
      </c>
      <c r="E615">
        <v>8112.2029639699904</v>
      </c>
      <c r="F615">
        <v>184.1</v>
      </c>
      <c r="G615">
        <v>-36.250705371259897</v>
      </c>
      <c r="H615">
        <v>-0.26992297145192001</v>
      </c>
      <c r="I615">
        <v>0.80686795286707902</v>
      </c>
      <c r="J615">
        <v>0.61612023707024399</v>
      </c>
      <c r="K615">
        <v>189.486931192969</v>
      </c>
      <c r="L615">
        <v>191.73386269273701</v>
      </c>
      <c r="M615">
        <v>44.556961263941297</v>
      </c>
      <c r="N615">
        <v>0.37035470537415699</v>
      </c>
      <c r="O615">
        <v>18.185768604019501</v>
      </c>
      <c r="P615">
        <v>26.965517241379299</v>
      </c>
    </row>
    <row r="616" spans="1:17" x14ac:dyDescent="0.3">
      <c r="A616" t="s">
        <v>1362</v>
      </c>
      <c r="B616" t="s">
        <v>1363</v>
      </c>
      <c r="C616" t="s">
        <v>3141</v>
      </c>
      <c r="D616" t="s">
        <v>120</v>
      </c>
      <c r="E616">
        <v>8067.1582026750002</v>
      </c>
      <c r="F616">
        <v>675.25</v>
      </c>
      <c r="G616">
        <v>-39.313429912393602</v>
      </c>
      <c r="H616">
        <v>5.0005820202970703</v>
      </c>
      <c r="I616">
        <v>-11.6179895460061</v>
      </c>
      <c r="J616">
        <v>3.2338247081646601</v>
      </c>
      <c r="K616">
        <v>671.87041732318403</v>
      </c>
      <c r="L616">
        <v>691.38904832309197</v>
      </c>
      <c r="M616">
        <v>54.269237345894197</v>
      </c>
      <c r="N616">
        <v>0.26657275823086701</v>
      </c>
      <c r="O616">
        <v>25.731210662717501</v>
      </c>
      <c r="P616">
        <v>12.804878048780401</v>
      </c>
      <c r="Q616">
        <v>-9.2191333810402995E-2</v>
      </c>
    </row>
    <row r="617" spans="1:17" x14ac:dyDescent="0.3">
      <c r="A617" t="s">
        <v>1364</v>
      </c>
      <c r="B617" t="s">
        <v>1365</v>
      </c>
      <c r="C617" t="s">
        <v>3139</v>
      </c>
      <c r="D617" t="s">
        <v>251</v>
      </c>
      <c r="E617">
        <v>8033.6545739000003</v>
      </c>
      <c r="F617">
        <v>416.3</v>
      </c>
      <c r="G617">
        <v>9.6052366849855098</v>
      </c>
      <c r="H617">
        <v>-78.265231995932893</v>
      </c>
      <c r="I617">
        <v>-21.182799618956398</v>
      </c>
      <c r="J617">
        <v>1.24617775862505</v>
      </c>
      <c r="K617">
        <v>444.92300815758102</v>
      </c>
      <c r="L617">
        <v>419.03593228039199</v>
      </c>
      <c r="M617">
        <v>34.4899423367889</v>
      </c>
      <c r="N617">
        <v>0.15248292780231501</v>
      </c>
      <c r="O617">
        <v>31.779966370405901</v>
      </c>
      <c r="P617">
        <v>33.944658944658897</v>
      </c>
      <c r="Q617">
        <v>-3.492026055518E-3</v>
      </c>
    </row>
    <row r="618" spans="1:17" x14ac:dyDescent="0.3">
      <c r="A618" t="s">
        <v>1366</v>
      </c>
      <c r="B618" t="s">
        <v>1367</v>
      </c>
      <c r="C618" t="s">
        <v>3131</v>
      </c>
      <c r="D618" t="s">
        <v>355</v>
      </c>
      <c r="E618">
        <v>8026.2300633000004</v>
      </c>
      <c r="F618">
        <v>589.1</v>
      </c>
      <c r="G618">
        <v>24.900831012039902</v>
      </c>
      <c r="H618">
        <v>1.1250969497963099</v>
      </c>
      <c r="I618">
        <v>7.2656913113373598</v>
      </c>
      <c r="J618">
        <v>4.9750475084996797</v>
      </c>
      <c r="K618">
        <v>613.05222947256505</v>
      </c>
      <c r="L618">
        <v>582.43218172250795</v>
      </c>
      <c r="M618">
        <v>50.363240190349103</v>
      </c>
      <c r="N618">
        <v>0.38613080693695601</v>
      </c>
      <c r="O618">
        <v>34.612120183330497</v>
      </c>
      <c r="P618">
        <v>52.399430862760298</v>
      </c>
      <c r="Q618">
        <v>-7.133440456071E-3</v>
      </c>
    </row>
    <row r="619" spans="1:17" x14ac:dyDescent="0.3">
      <c r="A619" t="s">
        <v>1368</v>
      </c>
      <c r="B619" t="s">
        <v>1369</v>
      </c>
      <c r="C619" t="s">
        <v>3143</v>
      </c>
      <c r="D619" t="s">
        <v>477</v>
      </c>
      <c r="E619">
        <v>8013.5502040199999</v>
      </c>
      <c r="F619">
        <v>729.35</v>
      </c>
      <c r="G619">
        <v>-43.4362014532622</v>
      </c>
      <c r="H619">
        <v>4.5535758117803997</v>
      </c>
      <c r="I619">
        <v>-15.7792812099944</v>
      </c>
      <c r="J619">
        <v>3.5227830443101298</v>
      </c>
      <c r="K619">
        <v>740.25454953640701</v>
      </c>
      <c r="L619">
        <v>800.60428967403004</v>
      </c>
      <c r="M619">
        <v>48.497911599610703</v>
      </c>
      <c r="N619">
        <v>1.14891249247091</v>
      </c>
      <c r="O619">
        <v>51.683005415781103</v>
      </c>
      <c r="P619">
        <v>8.4051724137930997</v>
      </c>
      <c r="Q619">
        <v>-4.1090397997724001E-2</v>
      </c>
    </row>
    <row r="620" spans="1:17" x14ac:dyDescent="0.3">
      <c r="A620" t="s">
        <v>1370</v>
      </c>
      <c r="B620" t="s">
        <v>1371</v>
      </c>
      <c r="C620" t="s">
        <v>3132</v>
      </c>
      <c r="D620" t="s">
        <v>48</v>
      </c>
      <c r="E620">
        <v>7995.4996780000001</v>
      </c>
      <c r="F620">
        <v>284.3</v>
      </c>
      <c r="G620">
        <v>-16.182385326267202</v>
      </c>
      <c r="H620">
        <v>-6.97454893330484</v>
      </c>
      <c r="I620">
        <v>7.3972451051974399</v>
      </c>
      <c r="J620">
        <v>0.60999352682701702</v>
      </c>
      <c r="K620">
        <v>313.01115775945101</v>
      </c>
      <c r="L620">
        <v>310.74653417786499</v>
      </c>
      <c r="M620">
        <v>37.138811484850699</v>
      </c>
      <c r="N620">
        <v>0.562829755220009</v>
      </c>
      <c r="O620">
        <v>46.113260640168797</v>
      </c>
      <c r="P620">
        <v>20.084477296726501</v>
      </c>
      <c r="Q620">
        <v>-2.2798038970968999E-2</v>
      </c>
    </row>
    <row r="621" spans="1:17" x14ac:dyDescent="0.3">
      <c r="A621" t="s">
        <v>1372</v>
      </c>
      <c r="B621" t="s">
        <v>1373</v>
      </c>
      <c r="C621" t="s">
        <v>3129</v>
      </c>
      <c r="D621" t="s">
        <v>24</v>
      </c>
      <c r="E621">
        <v>7992.0571718780002</v>
      </c>
      <c r="F621">
        <v>211.51</v>
      </c>
      <c r="G621">
        <v>-25.9370978154585</v>
      </c>
      <c r="H621">
        <v>-3.1520904523097601</v>
      </c>
      <c r="I621">
        <v>-12.192199810943899</v>
      </c>
      <c r="J621">
        <v>-0.29127546255489201</v>
      </c>
      <c r="K621">
        <v>220.74276151138699</v>
      </c>
      <c r="L621">
        <v>222.44215947751101</v>
      </c>
      <c r="M621">
        <v>38.685276145430002</v>
      </c>
      <c r="N621">
        <v>0.39991843660529502</v>
      </c>
      <c r="O621">
        <v>35.478227979764497</v>
      </c>
      <c r="P621">
        <v>10.1614583333333</v>
      </c>
      <c r="Q621">
        <v>0.11512383651393999</v>
      </c>
    </row>
    <row r="622" spans="1:17" x14ac:dyDescent="0.3">
      <c r="A622" t="s">
        <v>1374</v>
      </c>
      <c r="B622" t="s">
        <v>1375</v>
      </c>
      <c r="C622" t="s">
        <v>3132</v>
      </c>
      <c r="D622" t="s">
        <v>48</v>
      </c>
      <c r="E622">
        <v>7959.0219308750002</v>
      </c>
      <c r="F622">
        <v>1221.25</v>
      </c>
      <c r="G622">
        <v>15.854936720164799</v>
      </c>
      <c r="H622">
        <v>-9.2924308263595208</v>
      </c>
      <c r="I622">
        <v>-5.7925756367569496</v>
      </c>
      <c r="J622">
        <v>-1.55953974005687</v>
      </c>
      <c r="K622">
        <v>1426.3659676376201</v>
      </c>
      <c r="L622">
        <v>1355.67070831815</v>
      </c>
      <c r="M622">
        <v>27.915175183664498</v>
      </c>
      <c r="N622">
        <v>0.99035347529321005</v>
      </c>
      <c r="O622">
        <v>53.932446264073697</v>
      </c>
      <c r="P622">
        <v>51.6892311514097</v>
      </c>
      <c r="Q622">
        <v>6.7860839381200994E-2</v>
      </c>
    </row>
    <row r="623" spans="1:17" hidden="1" x14ac:dyDescent="0.3">
      <c r="A623" t="s">
        <v>1376</v>
      </c>
      <c r="B623" t="s">
        <v>1377</v>
      </c>
      <c r="C623" t="s">
        <v>3144</v>
      </c>
      <c r="D623" t="s">
        <v>574</v>
      </c>
      <c r="E623">
        <v>7887.9618412350001</v>
      </c>
      <c r="F623">
        <v>3973.15</v>
      </c>
      <c r="G623">
        <v>4.7506794352960604</v>
      </c>
      <c r="H623">
        <v>3.4345725370835898</v>
      </c>
      <c r="I623">
        <v>16.532676241795599</v>
      </c>
      <c r="J623">
        <v>-2.02768569786085</v>
      </c>
      <c r="K623">
        <v>3968.5296533770702</v>
      </c>
      <c r="L623">
        <v>3718.0036225220801</v>
      </c>
      <c r="M623">
        <v>45.721166274805697</v>
      </c>
      <c r="N623">
        <v>0.60923796982156997</v>
      </c>
      <c r="O623">
        <v>12.706542667656599</v>
      </c>
      <c r="P623">
        <v>27.6165545152327</v>
      </c>
      <c r="Q623">
        <v>-1.4130931714576999E-2</v>
      </c>
    </row>
    <row r="624" spans="1:17" x14ac:dyDescent="0.3">
      <c r="A624" t="s">
        <v>1378</v>
      </c>
      <c r="B624" t="s">
        <v>1379</v>
      </c>
      <c r="C624" t="s">
        <v>3148</v>
      </c>
      <c r="D624" t="s">
        <v>1380</v>
      </c>
      <c r="E624">
        <v>7844.1920145000004</v>
      </c>
      <c r="F624">
        <v>638.1</v>
      </c>
      <c r="G624">
        <v>-8.9293569455745292</v>
      </c>
      <c r="H624">
        <v>5.5028244954941696</v>
      </c>
      <c r="I624">
        <v>16.632263120940401</v>
      </c>
      <c r="J624">
        <v>-3.5001714669292299</v>
      </c>
      <c r="K624">
        <v>658.94929814413001</v>
      </c>
      <c r="L624">
        <v>603.57237023626396</v>
      </c>
      <c r="M624">
        <v>34.426631944963901</v>
      </c>
      <c r="N624">
        <v>0.70425619435304398</v>
      </c>
      <c r="O624">
        <v>20.419996865695001</v>
      </c>
      <c r="P624">
        <v>56.800589753040903</v>
      </c>
      <c r="Q624">
        <v>0.131185225154172</v>
      </c>
    </row>
    <row r="625" spans="1:17" x14ac:dyDescent="0.3">
      <c r="A625" t="s">
        <v>1381</v>
      </c>
      <c r="B625" t="s">
        <v>1382</v>
      </c>
      <c r="C625" t="s">
        <v>3143</v>
      </c>
      <c r="D625" t="s">
        <v>407</v>
      </c>
      <c r="E625">
        <v>7794.2204867999999</v>
      </c>
      <c r="F625">
        <v>195.6</v>
      </c>
      <c r="G625">
        <v>-15.695903511777599</v>
      </c>
      <c r="H625">
        <v>-4.5837221481287003</v>
      </c>
      <c r="I625">
        <v>-19.922588497032098</v>
      </c>
      <c r="J625">
        <v>0.79726784453171995</v>
      </c>
      <c r="K625">
        <v>213.347112661946</v>
      </c>
      <c r="L625">
        <v>220.45711939645199</v>
      </c>
      <c r="M625">
        <v>33.708118571712099</v>
      </c>
      <c r="N625">
        <v>0.71241324893249802</v>
      </c>
      <c r="O625">
        <v>64.749488752556204</v>
      </c>
      <c r="P625">
        <v>9.1517857142857206</v>
      </c>
      <c r="Q625">
        <v>5.6620680333842002E-2</v>
      </c>
    </row>
    <row r="626" spans="1:17" x14ac:dyDescent="0.3">
      <c r="A626" t="s">
        <v>1383</v>
      </c>
      <c r="B626" t="s">
        <v>1384</v>
      </c>
      <c r="C626" t="s">
        <v>3142</v>
      </c>
      <c r="D626" t="s">
        <v>144</v>
      </c>
      <c r="E626">
        <v>7710.5709820619904</v>
      </c>
      <c r="F626">
        <v>121.26</v>
      </c>
      <c r="G626">
        <v>27.755295859999201</v>
      </c>
      <c r="H626">
        <v>-2.2193222061224001</v>
      </c>
      <c r="I626">
        <v>-5.13332455780606</v>
      </c>
      <c r="J626">
        <v>16.087232583600802</v>
      </c>
      <c r="K626">
        <v>122.06792591784701</v>
      </c>
      <c r="L626">
        <v>120.860594617841</v>
      </c>
      <c r="M626">
        <v>60.1771776131325</v>
      </c>
      <c r="N626">
        <v>0.96528647277794299</v>
      </c>
      <c r="O626">
        <v>35.543460333168397</v>
      </c>
      <c r="P626">
        <v>54.8659003831417</v>
      </c>
      <c r="Q626">
        <v>-2.4419518747903001E-2</v>
      </c>
    </row>
    <row r="627" spans="1:17" x14ac:dyDescent="0.3">
      <c r="A627" t="s">
        <v>1385</v>
      </c>
      <c r="B627" t="s">
        <v>1386</v>
      </c>
      <c r="C627" t="s">
        <v>3137</v>
      </c>
      <c r="D627" t="s">
        <v>75</v>
      </c>
      <c r="E627">
        <v>7649.9227525589904</v>
      </c>
      <c r="F627">
        <v>189.27</v>
      </c>
      <c r="G627">
        <v>-3.5054022437094501</v>
      </c>
      <c r="H627">
        <v>-2.8325137327330401</v>
      </c>
      <c r="I627">
        <v>-21.607495666534302</v>
      </c>
      <c r="J627">
        <v>-2.2469480162415301</v>
      </c>
      <c r="K627">
        <v>206.47748680556001</v>
      </c>
      <c r="L627">
        <v>203.45115560251801</v>
      </c>
      <c r="M627">
        <v>27.121444622922201</v>
      </c>
      <c r="N627">
        <v>0.88498642051895304</v>
      </c>
      <c r="O627">
        <v>35.256511861362</v>
      </c>
      <c r="P627">
        <v>22.465221611129</v>
      </c>
      <c r="Q627">
        <v>7.7322913763816004E-2</v>
      </c>
    </row>
    <row r="628" spans="1:17" hidden="1" x14ac:dyDescent="0.3">
      <c r="A628" t="s">
        <v>1387</v>
      </c>
      <c r="B628" t="s">
        <v>1388</v>
      </c>
      <c r="C628" t="s">
        <v>3144</v>
      </c>
      <c r="D628" t="s">
        <v>57</v>
      </c>
      <c r="E628">
        <v>7636.5950605019998</v>
      </c>
      <c r="F628">
        <v>106.83</v>
      </c>
      <c r="G628">
        <v>166.80147145184699</v>
      </c>
      <c r="H628">
        <v>-15.419593836092201</v>
      </c>
      <c r="I628">
        <v>60.745381783153</v>
      </c>
      <c r="J628">
        <v>0.17146700824410599</v>
      </c>
      <c r="K628">
        <v>124.190665830322</v>
      </c>
      <c r="L628">
        <v>95.926713108284602</v>
      </c>
      <c r="M628">
        <v>25.877042156921</v>
      </c>
      <c r="N628">
        <v>0.56358936716119001</v>
      </c>
      <c r="O628">
        <v>58.429280164747702</v>
      </c>
      <c r="P628">
        <v>197.57660167130899</v>
      </c>
      <c r="Q628">
        <v>9.5773318855156997E-2</v>
      </c>
    </row>
    <row r="629" spans="1:17" x14ac:dyDescent="0.3">
      <c r="A629" t="s">
        <v>1389</v>
      </c>
      <c r="B629" t="s">
        <v>1390</v>
      </c>
      <c r="C629" t="s">
        <v>3143</v>
      </c>
      <c r="D629" t="s">
        <v>472</v>
      </c>
      <c r="E629">
        <v>7613.7665359699904</v>
      </c>
      <c r="F629">
        <v>481.55</v>
      </c>
      <c r="G629">
        <v>-15.4503419474566</v>
      </c>
      <c r="H629">
        <v>0.81992730677423298</v>
      </c>
      <c r="I629">
        <v>-5.0522110639780298</v>
      </c>
      <c r="J629">
        <v>0.64211367068041203</v>
      </c>
      <c r="K629">
        <v>488.89773777939598</v>
      </c>
      <c r="L629">
        <v>493.54785605228199</v>
      </c>
      <c r="M629">
        <v>52.580958555180402</v>
      </c>
      <c r="N629">
        <v>1.84452318942669</v>
      </c>
      <c r="O629">
        <v>31.637420828574299</v>
      </c>
      <c r="P629">
        <v>19.5506454816285</v>
      </c>
      <c r="Q629">
        <v>-3.7720093160385999E-2</v>
      </c>
    </row>
    <row r="630" spans="1:17" x14ac:dyDescent="0.3">
      <c r="A630" t="s">
        <v>1391</v>
      </c>
      <c r="B630" t="s">
        <v>1392</v>
      </c>
      <c r="C630" t="s">
        <v>3141</v>
      </c>
      <c r="D630" t="s">
        <v>574</v>
      </c>
      <c r="E630">
        <v>7602.420194155</v>
      </c>
      <c r="F630">
        <v>570.54999999999995</v>
      </c>
      <c r="G630">
        <v>22.970063135046001</v>
      </c>
      <c r="H630">
        <v>-2.8809639299325398</v>
      </c>
      <c r="I630">
        <v>17.202708465104799</v>
      </c>
      <c r="J630">
        <v>4.4409552122099196</v>
      </c>
      <c r="K630">
        <v>570.62893527495203</v>
      </c>
      <c r="L630">
        <v>506.93614676958799</v>
      </c>
      <c r="M630">
        <v>43.4545363834143</v>
      </c>
      <c r="N630">
        <v>0.46113607079529301</v>
      </c>
      <c r="O630">
        <v>12.1198843221453</v>
      </c>
      <c r="P630">
        <v>49.711361847284103</v>
      </c>
      <c r="Q630">
        <v>6.7422505317518006E-2</v>
      </c>
    </row>
    <row r="631" spans="1:17" x14ac:dyDescent="0.3">
      <c r="A631" t="s">
        <v>1393</v>
      </c>
      <c r="B631" t="s">
        <v>1394</v>
      </c>
      <c r="C631" t="s">
        <v>3129</v>
      </c>
      <c r="D631" t="s">
        <v>21</v>
      </c>
      <c r="E631">
        <v>7594.6333429399901</v>
      </c>
      <c r="F631">
        <v>27.35</v>
      </c>
      <c r="G631">
        <v>20.106040573385599</v>
      </c>
      <c r="H631">
        <v>0.41122181974036998</v>
      </c>
      <c r="I631">
        <v>-18.1838147452047</v>
      </c>
      <c r="J631">
        <v>0.71687523069163295</v>
      </c>
      <c r="K631">
        <v>28.477276990830902</v>
      </c>
      <c r="L631">
        <v>28.096843756498501</v>
      </c>
      <c r="M631">
        <v>37.673999098533301</v>
      </c>
      <c r="N631">
        <v>0.47384242677758498</v>
      </c>
      <c r="O631">
        <v>48.090651905262803</v>
      </c>
      <c r="P631">
        <v>44.942615813305402</v>
      </c>
      <c r="Q631">
        <v>3.2164963434216001E-2</v>
      </c>
    </row>
    <row r="632" spans="1:17" x14ac:dyDescent="0.3">
      <c r="A632" t="s">
        <v>1395</v>
      </c>
      <c r="B632" t="s">
        <v>1396</v>
      </c>
      <c r="C632" t="s">
        <v>3142</v>
      </c>
      <c r="D632" t="s">
        <v>144</v>
      </c>
      <c r="E632">
        <v>7590.5158950499999</v>
      </c>
      <c r="F632">
        <v>489.5</v>
      </c>
      <c r="G632">
        <v>-28.093745011364099</v>
      </c>
      <c r="H632">
        <v>1.3035247529394001</v>
      </c>
      <c r="I632">
        <v>-27.333503428188902</v>
      </c>
      <c r="J632">
        <v>2.9783054838893799</v>
      </c>
      <c r="K632">
        <v>521.75617246759305</v>
      </c>
      <c r="L632">
        <v>552.98066833008295</v>
      </c>
      <c r="M632">
        <v>41.523386028139598</v>
      </c>
      <c r="N632">
        <v>1.1562475618080501</v>
      </c>
      <c r="O632">
        <v>38.672114402451399</v>
      </c>
      <c r="P632">
        <v>3.2591498787047701</v>
      </c>
      <c r="Q632">
        <v>7.7124298737318006E-2</v>
      </c>
    </row>
    <row r="633" spans="1:17" hidden="1" x14ac:dyDescent="0.3">
      <c r="A633" t="s">
        <v>1397</v>
      </c>
      <c r="B633" t="s">
        <v>1398</v>
      </c>
      <c r="C633" t="s">
        <v>3144</v>
      </c>
      <c r="D633" t="s">
        <v>114</v>
      </c>
      <c r="E633">
        <v>7526.7590792749997</v>
      </c>
      <c r="F633">
        <v>311.95</v>
      </c>
      <c r="G633">
        <v>199.444834205272</v>
      </c>
      <c r="H633">
        <v>-7.7042695598885897</v>
      </c>
      <c r="I633">
        <v>3.6811387778916602</v>
      </c>
      <c r="J633">
        <v>-3.0279760579072899</v>
      </c>
      <c r="K633">
        <v>343.16680583816799</v>
      </c>
      <c r="L633">
        <v>293.27550521517298</v>
      </c>
      <c r="M633">
        <v>26.580735356464199</v>
      </c>
      <c r="N633">
        <v>0.39405654054418598</v>
      </c>
      <c r="O633">
        <v>28.017310466420899</v>
      </c>
      <c r="P633">
        <v>229.23482849604201</v>
      </c>
      <c r="Q633">
        <v>0.147633560655869</v>
      </c>
    </row>
    <row r="634" spans="1:17" x14ac:dyDescent="0.3">
      <c r="A634" t="s">
        <v>1399</v>
      </c>
      <c r="B634" t="s">
        <v>1400</v>
      </c>
      <c r="C634" t="s">
        <v>3142</v>
      </c>
      <c r="D634" t="s">
        <v>144</v>
      </c>
      <c r="E634">
        <v>7525.7397761250004</v>
      </c>
      <c r="F634">
        <v>513.75</v>
      </c>
      <c r="G634">
        <v>-8.3422560748947596</v>
      </c>
      <c r="H634">
        <v>-2.31172720039136E-2</v>
      </c>
      <c r="I634">
        <v>16.801879180310699</v>
      </c>
      <c r="J634">
        <v>-1.0369995547356801</v>
      </c>
      <c r="K634">
        <v>561.44030603950796</v>
      </c>
      <c r="L634">
        <v>524.54116760565603</v>
      </c>
      <c r="M634">
        <v>25.761086437663501</v>
      </c>
      <c r="N634">
        <v>0.22116927317871901</v>
      </c>
      <c r="O634">
        <v>36.058394160583902</v>
      </c>
      <c r="P634">
        <v>35.179581633995497</v>
      </c>
      <c r="Q634">
        <v>-1.86061849684E-3</v>
      </c>
    </row>
    <row r="635" spans="1:17" x14ac:dyDescent="0.3">
      <c r="A635" t="s">
        <v>1401</v>
      </c>
      <c r="B635" t="s">
        <v>1402</v>
      </c>
      <c r="C635" t="s">
        <v>3133</v>
      </c>
      <c r="D635" t="s">
        <v>51</v>
      </c>
      <c r="E635">
        <v>7515.04978785</v>
      </c>
      <c r="F635">
        <v>1481.7</v>
      </c>
      <c r="G635">
        <v>151.10786995298699</v>
      </c>
      <c r="H635">
        <v>8.3760892099481001</v>
      </c>
      <c r="I635">
        <v>37.7124438544325</v>
      </c>
      <c r="J635">
        <v>8.0294240233994696</v>
      </c>
      <c r="K635">
        <v>1381.60073799015</v>
      </c>
      <c r="L635">
        <v>1183.3102390146501</v>
      </c>
      <c r="M635">
        <v>61.815417110994296</v>
      </c>
      <c r="N635">
        <v>0.94203176742001105</v>
      </c>
      <c r="O635">
        <v>7.3091718971451698</v>
      </c>
      <c r="P635">
        <v>184.395393474088</v>
      </c>
      <c r="Q635">
        <v>0.13053012773341399</v>
      </c>
    </row>
    <row r="636" spans="1:17" hidden="1" x14ac:dyDescent="0.3">
      <c r="A636" t="s">
        <v>1403</v>
      </c>
      <c r="B636" t="s">
        <v>1404</v>
      </c>
      <c r="C636" t="s">
        <v>3144</v>
      </c>
      <c r="D636" t="s">
        <v>1405</v>
      </c>
      <c r="E636">
        <v>7473.6129694499996</v>
      </c>
      <c r="F636">
        <v>1843.5</v>
      </c>
      <c r="G636">
        <v>86.457935376498995</v>
      </c>
      <c r="H636">
        <v>2.2085551094531102</v>
      </c>
      <c r="I636">
        <v>52.940237565264098</v>
      </c>
      <c r="J636">
        <v>-0.49457862849732498</v>
      </c>
      <c r="K636">
        <v>1893.6239035962001</v>
      </c>
      <c r="L636">
        <v>1558.42477506663</v>
      </c>
      <c r="M636">
        <v>36.4388734107362</v>
      </c>
      <c r="N636">
        <v>0.47513357305425402</v>
      </c>
      <c r="O636">
        <v>20.694331434770799</v>
      </c>
      <c r="P636">
        <v>137.870967741935</v>
      </c>
    </row>
    <row r="637" spans="1:17" x14ac:dyDescent="0.3">
      <c r="A637" t="s">
        <v>1406</v>
      </c>
      <c r="B637" t="s">
        <v>1407</v>
      </c>
      <c r="C637" t="s">
        <v>3139</v>
      </c>
      <c r="D637" t="s">
        <v>1048</v>
      </c>
      <c r="E637">
        <v>7427.5479758399997</v>
      </c>
      <c r="F637">
        <v>782.3</v>
      </c>
      <c r="G637">
        <v>27.4035264725341</v>
      </c>
      <c r="H637">
        <v>-5.7565196237492398</v>
      </c>
      <c r="I637">
        <v>4.3203312650348504</v>
      </c>
      <c r="J637">
        <v>3.97681781511803</v>
      </c>
      <c r="K637">
        <v>817.94490297618404</v>
      </c>
      <c r="L637">
        <v>766.74096401555801</v>
      </c>
      <c r="M637">
        <v>49.136440575575897</v>
      </c>
      <c r="N637">
        <v>0.57509298743275605</v>
      </c>
      <c r="O637">
        <v>35.370062635817398</v>
      </c>
      <c r="P637">
        <v>53.362085865516498</v>
      </c>
      <c r="Q637">
        <v>0.119538553656184</v>
      </c>
    </row>
    <row r="638" spans="1:17" x14ac:dyDescent="0.3">
      <c r="A638" t="s">
        <v>1408</v>
      </c>
      <c r="B638" t="s">
        <v>1409</v>
      </c>
      <c r="C638" t="s">
        <v>3129</v>
      </c>
      <c r="D638" t="s">
        <v>24</v>
      </c>
      <c r="E638">
        <v>7394.9362688759902</v>
      </c>
      <c r="F638">
        <v>64.92</v>
      </c>
      <c r="G638">
        <v>-55.391126514196898</v>
      </c>
      <c r="H638">
        <v>-7.37201204942793</v>
      </c>
      <c r="I638">
        <v>-37.493354188576397</v>
      </c>
      <c r="J638">
        <v>-3.9823583236925901</v>
      </c>
      <c r="K638">
        <v>74.332447903836993</v>
      </c>
      <c r="L638">
        <v>85.057695924593702</v>
      </c>
      <c r="M638">
        <v>25.5654695329</v>
      </c>
      <c r="N638">
        <v>0.71741426705044098</v>
      </c>
      <c r="O638">
        <v>79.451632778804594</v>
      </c>
      <c r="P638">
        <v>1.42165286673956</v>
      </c>
      <c r="Q638">
        <v>-1.5115883911625E-2</v>
      </c>
    </row>
    <row r="639" spans="1:17" hidden="1" x14ac:dyDescent="0.3">
      <c r="A639" t="s">
        <v>1410</v>
      </c>
      <c r="B639" t="s">
        <v>1411</v>
      </c>
      <c r="C639" t="s">
        <v>3144</v>
      </c>
      <c r="D639" t="s">
        <v>57</v>
      </c>
      <c r="E639">
        <v>7362.4151340600001</v>
      </c>
      <c r="F639">
        <v>13.71</v>
      </c>
      <c r="G639">
        <v>31.725982254481298</v>
      </c>
      <c r="H639">
        <v>-14.3901211659502</v>
      </c>
      <c r="I639">
        <v>14.121285942285001</v>
      </c>
      <c r="J639">
        <v>-4.2326330053266297</v>
      </c>
      <c r="K639">
        <v>14.883661018522201</v>
      </c>
      <c r="L639">
        <v>13.603097061635999</v>
      </c>
      <c r="M639">
        <v>41.448131586520098</v>
      </c>
      <c r="N639">
        <v>0.63630332998563199</v>
      </c>
      <c r="O639">
        <v>53.9022611232676</v>
      </c>
      <c r="P639">
        <v>73.544303797468302</v>
      </c>
      <c r="Q639">
        <v>0.115850899891537</v>
      </c>
    </row>
    <row r="640" spans="1:17" hidden="1" x14ac:dyDescent="0.3">
      <c r="A640" t="s">
        <v>1412</v>
      </c>
      <c r="B640" t="s">
        <v>1413</v>
      </c>
      <c r="C640" t="s">
        <v>3144</v>
      </c>
      <c r="D640" t="s">
        <v>168</v>
      </c>
      <c r="E640">
        <v>7359.43930662599</v>
      </c>
      <c r="F640">
        <v>57.42</v>
      </c>
      <c r="G640">
        <v>29.025266162248201</v>
      </c>
      <c r="H640">
        <v>-6.9055621585233498</v>
      </c>
      <c r="I640">
        <v>-5.6620824989251899</v>
      </c>
      <c r="J640">
        <v>1.7488224663804499</v>
      </c>
      <c r="K640">
        <v>61.298930895201899</v>
      </c>
      <c r="L640">
        <v>58.474901228576201</v>
      </c>
      <c r="M640">
        <v>35.174991681050898</v>
      </c>
      <c r="N640">
        <v>0.402807504536698</v>
      </c>
      <c r="O640">
        <v>39.150121908742598</v>
      </c>
      <c r="P640">
        <v>53.899758777807499</v>
      </c>
      <c r="Q640">
        <v>-2.4278791153600002E-2</v>
      </c>
    </row>
    <row r="641" spans="1:17" x14ac:dyDescent="0.3">
      <c r="A641" t="s">
        <v>1414</v>
      </c>
      <c r="B641" t="s">
        <v>1415</v>
      </c>
      <c r="C641" t="s">
        <v>3139</v>
      </c>
      <c r="D641" t="s">
        <v>114</v>
      </c>
      <c r="E641">
        <v>7308.1130731200001</v>
      </c>
      <c r="F641">
        <v>672.4</v>
      </c>
      <c r="G641">
        <v>8.0795645663229703</v>
      </c>
      <c r="H641">
        <v>-2.1363623954858202</v>
      </c>
      <c r="I641">
        <v>12.3637207683597</v>
      </c>
      <c r="J641">
        <v>4.0389595738550197</v>
      </c>
      <c r="K641">
        <v>668.93366022652697</v>
      </c>
      <c r="L641">
        <v>624.22526595322995</v>
      </c>
      <c r="M641">
        <v>49.617151938515498</v>
      </c>
      <c r="N641">
        <v>0.64666479661558396</v>
      </c>
      <c r="O641">
        <v>25.1710291493158</v>
      </c>
      <c r="P641">
        <v>43.813495882793198</v>
      </c>
      <c r="Q641">
        <v>7.8576511343006999E-2</v>
      </c>
    </row>
    <row r="642" spans="1:17" hidden="1" x14ac:dyDescent="0.3">
      <c r="A642" t="s">
        <v>1416</v>
      </c>
      <c r="B642" t="s">
        <v>1417</v>
      </c>
      <c r="C642" t="s">
        <v>3144</v>
      </c>
      <c r="D642" t="s">
        <v>407</v>
      </c>
      <c r="E642">
        <v>7305.1534801500002</v>
      </c>
      <c r="F642">
        <v>809.7</v>
      </c>
      <c r="G642">
        <v>71.227112295855704</v>
      </c>
      <c r="H642">
        <v>42.969132265293702</v>
      </c>
      <c r="I642">
        <v>100.77331371698899</v>
      </c>
      <c r="J642">
        <v>2.9248679085727098</v>
      </c>
      <c r="K642">
        <v>643.04449635276899</v>
      </c>
      <c r="L642">
        <v>523.73551002532304</v>
      </c>
      <c r="M642">
        <v>70.776927822511595</v>
      </c>
      <c r="N642">
        <v>2.4110220635532298</v>
      </c>
      <c r="O642">
        <v>2.69235519328145</v>
      </c>
      <c r="P642">
        <v>154.58261279672999</v>
      </c>
      <c r="Q642">
        <v>8.2530884460686002E-2</v>
      </c>
    </row>
    <row r="643" spans="1:17" x14ac:dyDescent="0.3">
      <c r="A643" t="s">
        <v>1418</v>
      </c>
      <c r="B643" t="s">
        <v>1419</v>
      </c>
      <c r="C643" t="s">
        <v>3128</v>
      </c>
      <c r="D643" t="s">
        <v>21</v>
      </c>
      <c r="E643">
        <v>7293.2270354899902</v>
      </c>
      <c r="F643">
        <v>880.7</v>
      </c>
      <c r="G643">
        <v>57.856979514453002</v>
      </c>
      <c r="H643">
        <v>-2.0876098562910701</v>
      </c>
      <c r="I643">
        <v>8.7782308350899996</v>
      </c>
      <c r="J643">
        <v>0.78125854838297903</v>
      </c>
      <c r="K643">
        <v>883.81755603864701</v>
      </c>
      <c r="L643">
        <v>772.62845149229304</v>
      </c>
      <c r="M643">
        <v>42.479902792665101</v>
      </c>
      <c r="N643">
        <v>0.52220635829888296</v>
      </c>
      <c r="O643">
        <v>12.745543317815301</v>
      </c>
      <c r="P643">
        <v>112.21686746987901</v>
      </c>
      <c r="Q643">
        <v>0.12966854227864499</v>
      </c>
    </row>
    <row r="644" spans="1:17" x14ac:dyDescent="0.3">
      <c r="A644" t="s">
        <v>1420</v>
      </c>
      <c r="B644" t="s">
        <v>1421</v>
      </c>
      <c r="C644" t="s">
        <v>3140</v>
      </c>
      <c r="D644" t="s">
        <v>91</v>
      </c>
      <c r="E644">
        <v>7288.4920879149904</v>
      </c>
      <c r="F644">
        <v>246.85</v>
      </c>
      <c r="G644">
        <v>-66.753401633272901</v>
      </c>
      <c r="H644">
        <v>-9.2354396242665295</v>
      </c>
      <c r="I644">
        <v>-25.174950228951101</v>
      </c>
      <c r="J644">
        <v>1.16475648762869</v>
      </c>
      <c r="K644">
        <v>272.034646571564</v>
      </c>
      <c r="L644">
        <v>314.219556989414</v>
      </c>
      <c r="M644">
        <v>35.130541706997299</v>
      </c>
      <c r="N644">
        <v>0.57197628742135298</v>
      </c>
      <c r="O644">
        <v>80.352440753493994</v>
      </c>
      <c r="P644">
        <v>4.8640611724723701</v>
      </c>
      <c r="Q644">
        <v>-0.12585867477338</v>
      </c>
    </row>
    <row r="645" spans="1:17" hidden="1" x14ac:dyDescent="0.3">
      <c r="A645" t="s">
        <v>1422</v>
      </c>
      <c r="B645" t="s">
        <v>1423</v>
      </c>
      <c r="C645" t="s">
        <v>3144</v>
      </c>
      <c r="D645" t="s">
        <v>574</v>
      </c>
      <c r="E645">
        <v>7280.2079253000002</v>
      </c>
      <c r="F645">
        <v>517.45000000000005</v>
      </c>
      <c r="G645">
        <v>-35.301388203261197</v>
      </c>
      <c r="H645">
        <v>5.9943034777412301</v>
      </c>
      <c r="I645">
        <v>9.5002370333065098</v>
      </c>
      <c r="J645">
        <v>-0.63016827759722804</v>
      </c>
      <c r="K645">
        <v>528.48920547359899</v>
      </c>
      <c r="L645">
        <v>514.60190526074405</v>
      </c>
      <c r="M645">
        <v>41.377704890918601</v>
      </c>
      <c r="N645">
        <v>0.84163342383456596</v>
      </c>
      <c r="O645">
        <v>28.708087737945601</v>
      </c>
      <c r="P645">
        <v>31.099569293134</v>
      </c>
      <c r="Q645">
        <v>5.4861676068629003E-2</v>
      </c>
    </row>
    <row r="646" spans="1:17" hidden="1" x14ac:dyDescent="0.3">
      <c r="A646" t="s">
        <v>1424</v>
      </c>
      <c r="B646" t="s">
        <v>1425</v>
      </c>
      <c r="C646" t="s">
        <v>3144</v>
      </c>
      <c r="D646" t="s">
        <v>91</v>
      </c>
      <c r="E646">
        <v>7273.4954537399899</v>
      </c>
      <c r="F646">
        <v>145.55000000000001</v>
      </c>
      <c r="G646">
        <v>364.47033609311899</v>
      </c>
      <c r="H646">
        <v>1.72549492527561</v>
      </c>
      <c r="I646">
        <v>188.44859408266601</v>
      </c>
      <c r="J646">
        <v>2.5700951049905698</v>
      </c>
      <c r="K646">
        <v>145.80191607366001</v>
      </c>
      <c r="L646">
        <v>97.670584547379406</v>
      </c>
      <c r="M646">
        <v>35.245629188959803</v>
      </c>
      <c r="N646">
        <v>0.205904083724606</v>
      </c>
      <c r="O646">
        <v>28.5262796289934</v>
      </c>
      <c r="P646">
        <v>425.45126353790602</v>
      </c>
      <c r="Q646">
        <v>0.140149782570128</v>
      </c>
    </row>
    <row r="647" spans="1:17" x14ac:dyDescent="0.3">
      <c r="A647" t="s">
        <v>1426</v>
      </c>
      <c r="B647" t="s">
        <v>1427</v>
      </c>
      <c r="C647" t="s">
        <v>3141</v>
      </c>
      <c r="D647" t="s">
        <v>102</v>
      </c>
      <c r="E647">
        <v>7262.4422040399904</v>
      </c>
      <c r="F647">
        <v>3668.45</v>
      </c>
      <c r="G647">
        <v>95.684306893623699</v>
      </c>
      <c r="H647">
        <v>-13.3712091041912</v>
      </c>
      <c r="I647">
        <v>61.193131139130202</v>
      </c>
      <c r="J647">
        <v>-10.358540404857299</v>
      </c>
      <c r="K647">
        <v>4045.7513909003901</v>
      </c>
      <c r="L647">
        <v>3215.9772299945898</v>
      </c>
      <c r="M647">
        <v>19.445628700655</v>
      </c>
      <c r="N647">
        <v>1.0593136960129901</v>
      </c>
      <c r="O647">
        <v>23.212801046763602</v>
      </c>
      <c r="P647">
        <v>120.400132175793</v>
      </c>
      <c r="Q647">
        <v>-3.5195960236633003E-2</v>
      </c>
    </row>
    <row r="648" spans="1:17" x14ac:dyDescent="0.3">
      <c r="A648" t="s">
        <v>1428</v>
      </c>
      <c r="B648" t="s">
        <v>1429</v>
      </c>
      <c r="C648" t="s">
        <v>3140</v>
      </c>
      <c r="D648" t="s">
        <v>91</v>
      </c>
      <c r="E648">
        <v>7255.51369633999</v>
      </c>
      <c r="F648">
        <v>2963.8</v>
      </c>
      <c r="G648">
        <v>32.812430954373198</v>
      </c>
      <c r="H648">
        <v>-2.6723237418983299</v>
      </c>
      <c r="I648">
        <v>19.872124920284001</v>
      </c>
      <c r="J648">
        <v>3.54575085210347</v>
      </c>
      <c r="K648">
        <v>3023.61651109694</v>
      </c>
      <c r="L648">
        <v>2753.7340703155101</v>
      </c>
      <c r="M648">
        <v>56.607181791302402</v>
      </c>
      <c r="N648">
        <v>0.56944528306741005</v>
      </c>
      <c r="O648">
        <v>18.933463796477401</v>
      </c>
      <c r="P648">
        <v>66.225462703309006</v>
      </c>
      <c r="Q648">
        <v>0.16802237502820599</v>
      </c>
    </row>
    <row r="649" spans="1:17" x14ac:dyDescent="0.3">
      <c r="A649" t="s">
        <v>1430</v>
      </c>
      <c r="B649" t="s">
        <v>1431</v>
      </c>
      <c r="C649" t="s">
        <v>3141</v>
      </c>
      <c r="D649" t="s">
        <v>238</v>
      </c>
      <c r="E649">
        <v>7249.9738468550004</v>
      </c>
      <c r="F649">
        <v>359.65</v>
      </c>
      <c r="G649">
        <v>-33.230529561780003</v>
      </c>
      <c r="H649">
        <v>-1.7889131089343899</v>
      </c>
      <c r="I649">
        <v>-19.8146435955817</v>
      </c>
      <c r="J649">
        <v>1.2677115835564401</v>
      </c>
      <c r="K649">
        <v>388.39575350578099</v>
      </c>
      <c r="L649">
        <v>401.45021604281698</v>
      </c>
      <c r="M649">
        <v>31.811829401996299</v>
      </c>
      <c r="N649">
        <v>0.43049688025092397</v>
      </c>
      <c r="O649">
        <v>40.414291672459299</v>
      </c>
      <c r="P649">
        <v>3.4219985621854798</v>
      </c>
      <c r="Q649">
        <v>3.8792452479498002E-2</v>
      </c>
    </row>
    <row r="650" spans="1:17" x14ac:dyDescent="0.3">
      <c r="A650" t="s">
        <v>1432</v>
      </c>
      <c r="B650" t="s">
        <v>1433</v>
      </c>
      <c r="C650" t="s">
        <v>3132</v>
      </c>
      <c r="D650" t="s">
        <v>48</v>
      </c>
      <c r="E650">
        <v>7239.1032142100003</v>
      </c>
      <c r="F650">
        <v>495.1</v>
      </c>
      <c r="G650">
        <v>9.4441788201515209</v>
      </c>
      <c r="H650">
        <v>-2.0515337705193799</v>
      </c>
      <c r="I650">
        <v>3.0565741304266298</v>
      </c>
      <c r="J650">
        <v>0.91061520646970895</v>
      </c>
      <c r="K650">
        <v>506.01455379321698</v>
      </c>
      <c r="L650">
        <v>474.52157682939298</v>
      </c>
      <c r="M650">
        <v>51.906393622556003</v>
      </c>
      <c r="N650">
        <v>0.33011646006148199</v>
      </c>
      <c r="O650">
        <v>18.763886083619401</v>
      </c>
      <c r="P650">
        <v>45.126777077531898</v>
      </c>
      <c r="Q650">
        <v>-1.8787356216595E-2</v>
      </c>
    </row>
    <row r="651" spans="1:17" x14ac:dyDescent="0.3">
      <c r="A651" t="s">
        <v>1434</v>
      </c>
      <c r="B651" t="s">
        <v>1435</v>
      </c>
      <c r="C651" t="s">
        <v>3143</v>
      </c>
      <c r="D651" t="s">
        <v>477</v>
      </c>
      <c r="E651">
        <v>7187.8984379699996</v>
      </c>
      <c r="F651">
        <v>259.89999999999998</v>
      </c>
      <c r="G651">
        <v>-28.0840087013488</v>
      </c>
      <c r="H651">
        <v>-0.90526601053947797</v>
      </c>
      <c r="I651">
        <v>3.1838721069246199</v>
      </c>
      <c r="J651">
        <v>-2.76645371361963E-2</v>
      </c>
      <c r="K651">
        <v>274.20242055805699</v>
      </c>
      <c r="L651">
        <v>270.00290842258102</v>
      </c>
      <c r="M651">
        <v>39.5644752998382</v>
      </c>
      <c r="N651">
        <v>0.52253012723151004</v>
      </c>
      <c r="O651">
        <v>25.240477106579402</v>
      </c>
      <c r="P651">
        <v>18.136363636363601</v>
      </c>
      <c r="Q651">
        <v>-8.8337038555535999E-2</v>
      </c>
    </row>
    <row r="652" spans="1:17" hidden="1" x14ac:dyDescent="0.3">
      <c r="A652" t="s">
        <v>1436</v>
      </c>
      <c r="B652" t="s">
        <v>1437</v>
      </c>
      <c r="C652" t="s">
        <v>3144</v>
      </c>
      <c r="D652" t="s">
        <v>477</v>
      </c>
      <c r="E652">
        <v>7185.7800822299996</v>
      </c>
      <c r="F652">
        <v>1839.55</v>
      </c>
      <c r="G652">
        <v>19.244776939008599</v>
      </c>
      <c r="H652">
        <v>16.9336542358445</v>
      </c>
      <c r="I652">
        <v>54.639582772110401</v>
      </c>
      <c r="J652">
        <v>5.1225984230441099</v>
      </c>
      <c r="K652">
        <v>1660.3879087734099</v>
      </c>
      <c r="L652">
        <v>1433.47323574539</v>
      </c>
      <c r="M652">
        <v>54.346837602767003</v>
      </c>
      <c r="N652">
        <v>1.4863291164988</v>
      </c>
      <c r="O652">
        <v>9.6463809083743293</v>
      </c>
      <c r="P652">
        <v>88.671794871794802</v>
      </c>
      <c r="Q652">
        <v>5.9986961346249999E-3</v>
      </c>
    </row>
    <row r="653" spans="1:17" hidden="1" x14ac:dyDescent="0.3">
      <c r="A653" t="s">
        <v>1438</v>
      </c>
      <c r="B653" t="s">
        <v>1439</v>
      </c>
      <c r="C653" t="s">
        <v>3141</v>
      </c>
      <c r="D653" t="s">
        <v>238</v>
      </c>
      <c r="E653">
        <v>7160.1267171199997</v>
      </c>
      <c r="F653">
        <v>321.8</v>
      </c>
      <c r="G653">
        <v>-42.169521964248901</v>
      </c>
      <c r="H653">
        <v>-10.312552704843601</v>
      </c>
      <c r="I653">
        <v>-38.492226304604699</v>
      </c>
      <c r="J653">
        <v>3.53584812924012</v>
      </c>
      <c r="K653">
        <v>364.16725420925098</v>
      </c>
      <c r="M653">
        <v>29.710743199588901</v>
      </c>
      <c r="N653">
        <v>0.95901265779978995</v>
      </c>
      <c r="O653">
        <v>67.262274704785497</v>
      </c>
      <c r="P653">
        <v>5.1633986928104596</v>
      </c>
    </row>
    <row r="654" spans="1:17" x14ac:dyDescent="0.3">
      <c r="A654" t="s">
        <v>1440</v>
      </c>
      <c r="B654" t="s">
        <v>1441</v>
      </c>
      <c r="C654" t="s">
        <v>3140</v>
      </c>
      <c r="D654" t="s">
        <v>111</v>
      </c>
      <c r="E654">
        <v>7140.91892637</v>
      </c>
      <c r="F654">
        <v>1499.1</v>
      </c>
      <c r="G654">
        <v>-24.3641785024919</v>
      </c>
      <c r="H654">
        <v>4.1513953279358198</v>
      </c>
      <c r="I654">
        <v>1.1219499728135101</v>
      </c>
      <c r="J654">
        <v>-8.4587273010993407</v>
      </c>
      <c r="K654">
        <v>1544.84620685257</v>
      </c>
      <c r="L654">
        <v>1468.36502099376</v>
      </c>
      <c r="M654">
        <v>31.632236308666702</v>
      </c>
      <c r="N654">
        <v>0.37907377507576001</v>
      </c>
      <c r="O654">
        <v>14.755519978653799</v>
      </c>
      <c r="P654">
        <v>19.927999999999901</v>
      </c>
      <c r="Q654">
        <v>-0.100080001729543</v>
      </c>
    </row>
    <row r="655" spans="1:17" x14ac:dyDescent="0.3">
      <c r="A655" t="s">
        <v>1442</v>
      </c>
      <c r="B655" t="s">
        <v>1443</v>
      </c>
      <c r="C655" t="s">
        <v>3138</v>
      </c>
      <c r="D655" t="s">
        <v>144</v>
      </c>
      <c r="E655">
        <v>7120.3312577999995</v>
      </c>
      <c r="F655">
        <v>1010.55</v>
      </c>
      <c r="G655">
        <v>5.4451196024720696</v>
      </c>
      <c r="H655">
        <v>11.0850821074536</v>
      </c>
      <c r="I655">
        <v>13.397608805104699</v>
      </c>
      <c r="J655">
        <v>4.5484053515188503</v>
      </c>
      <c r="K655">
        <v>956.48864925857504</v>
      </c>
      <c r="L655">
        <v>895.22582589092997</v>
      </c>
      <c r="M655">
        <v>66.7640454626695</v>
      </c>
      <c r="N655">
        <v>1.1316945853781799</v>
      </c>
      <c r="O655">
        <v>4.7696798772945499</v>
      </c>
      <c r="P655">
        <v>34.991985038738903</v>
      </c>
      <c r="Q655">
        <v>5.1560990122330001E-2</v>
      </c>
    </row>
    <row r="656" spans="1:17" x14ac:dyDescent="0.3">
      <c r="A656" t="s">
        <v>1444</v>
      </c>
      <c r="B656" t="s">
        <v>1445</v>
      </c>
      <c r="C656" t="s">
        <v>3129</v>
      </c>
      <c r="D656" t="s">
        <v>569</v>
      </c>
      <c r="E656">
        <v>7117.3780124000004</v>
      </c>
      <c r="F656">
        <v>661.6</v>
      </c>
      <c r="G656">
        <v>-0.85760669150065605</v>
      </c>
      <c r="H656">
        <v>-4.9286168097254297</v>
      </c>
      <c r="I656">
        <v>5.3582569610455799</v>
      </c>
      <c r="J656">
        <v>-2.4555102515931901</v>
      </c>
      <c r="K656">
        <v>710.17776648153904</v>
      </c>
      <c r="L656">
        <v>659.76559255423797</v>
      </c>
      <c r="M656">
        <v>30.494993825744899</v>
      </c>
      <c r="N656">
        <v>0.42947086732235401</v>
      </c>
      <c r="O656">
        <v>20.767835550181299</v>
      </c>
      <c r="P656">
        <v>27.439083116632901</v>
      </c>
    </row>
    <row r="657" spans="1:17" x14ac:dyDescent="0.3">
      <c r="A657" t="s">
        <v>1446</v>
      </c>
      <c r="B657" t="s">
        <v>1447</v>
      </c>
      <c r="C657" t="s">
        <v>3131</v>
      </c>
      <c r="D657" t="s">
        <v>123</v>
      </c>
      <c r="E657">
        <v>7103.5995097499999</v>
      </c>
      <c r="F657">
        <v>1177.5</v>
      </c>
      <c r="G657">
        <v>33.972517064466302</v>
      </c>
      <c r="H657">
        <v>-4.4898397400590602</v>
      </c>
      <c r="I657">
        <v>15.971863340825699</v>
      </c>
      <c r="J657">
        <v>1.91791765790124</v>
      </c>
      <c r="K657">
        <v>1208.31669035819</v>
      </c>
      <c r="L657">
        <v>1073.33835020892</v>
      </c>
      <c r="M657">
        <v>42.202591464970297</v>
      </c>
      <c r="N657">
        <v>1.4959642194846801</v>
      </c>
      <c r="O657">
        <v>14.3184713375796</v>
      </c>
      <c r="P657">
        <v>58.692722371967598</v>
      </c>
      <c r="Q657">
        <v>8.0150906751213002E-2</v>
      </c>
    </row>
    <row r="658" spans="1:17" x14ac:dyDescent="0.3">
      <c r="A658" t="s">
        <v>1448</v>
      </c>
      <c r="B658" t="s">
        <v>1449</v>
      </c>
      <c r="C658" t="s">
        <v>3146</v>
      </c>
      <c r="D658" t="s">
        <v>1450</v>
      </c>
      <c r="E658">
        <v>7091.1821198399903</v>
      </c>
      <c r="F658">
        <v>418.6</v>
      </c>
      <c r="G658">
        <v>-12.1465704616507</v>
      </c>
      <c r="H658">
        <v>-10.315667630601499</v>
      </c>
      <c r="I658">
        <v>9.7091622133008801</v>
      </c>
      <c r="J658">
        <v>0.875424214069211</v>
      </c>
      <c r="K658">
        <v>464.87350893977901</v>
      </c>
      <c r="L658">
        <v>445.37077287489598</v>
      </c>
      <c r="M658">
        <v>19.5540282821202</v>
      </c>
      <c r="N658">
        <v>0.65022297234216397</v>
      </c>
      <c r="O658">
        <v>52.591973244147098</v>
      </c>
      <c r="P658">
        <v>31.181447821999299</v>
      </c>
      <c r="Q658">
        <v>7.4824190808942995E-2</v>
      </c>
    </row>
    <row r="659" spans="1:17" hidden="1" x14ac:dyDescent="0.3">
      <c r="A659" t="s">
        <v>1451</v>
      </c>
      <c r="B659" t="s">
        <v>1452</v>
      </c>
      <c r="C659" t="s">
        <v>3144</v>
      </c>
      <c r="D659" t="s">
        <v>208</v>
      </c>
      <c r="E659">
        <v>7019.3636100000003</v>
      </c>
      <c r="F659">
        <v>6339.6</v>
      </c>
      <c r="G659">
        <v>147.56035134798699</v>
      </c>
      <c r="H659">
        <v>26.8902068974351</v>
      </c>
      <c r="I659">
        <v>57.090722177655401</v>
      </c>
      <c r="J659">
        <v>7.8615076757498503</v>
      </c>
      <c r="K659">
        <v>5911.5153159292704</v>
      </c>
      <c r="L659">
        <v>4684.7186586678199</v>
      </c>
      <c r="M659">
        <v>50.056938287281902</v>
      </c>
      <c r="N659">
        <v>0.40235280789239503</v>
      </c>
      <c r="O659">
        <v>29.4632153448167</v>
      </c>
      <c r="P659">
        <v>171.969111969111</v>
      </c>
      <c r="Q659">
        <v>0.154951664097387</v>
      </c>
    </row>
    <row r="660" spans="1:17" x14ac:dyDescent="0.3">
      <c r="A660" t="s">
        <v>1453</v>
      </c>
      <c r="B660" t="s">
        <v>1454</v>
      </c>
      <c r="C660" t="s">
        <v>3143</v>
      </c>
      <c r="D660" t="s">
        <v>407</v>
      </c>
      <c r="E660">
        <v>7012.8348646799996</v>
      </c>
      <c r="F660">
        <v>1555.7</v>
      </c>
      <c r="G660">
        <v>64.990652545387803</v>
      </c>
      <c r="H660">
        <v>12.292724362505</v>
      </c>
      <c r="I660">
        <v>12.5463322686333</v>
      </c>
      <c r="J660">
        <v>4.5152344995207301</v>
      </c>
      <c r="K660">
        <v>1560.7047206647101</v>
      </c>
      <c r="L660">
        <v>1432.8613592387701</v>
      </c>
      <c r="M660">
        <v>49.248563971034301</v>
      </c>
      <c r="N660">
        <v>1.3059515580177801</v>
      </c>
      <c r="O660">
        <v>23.789933791862101</v>
      </c>
      <c r="P660">
        <v>88.684050939963598</v>
      </c>
      <c r="Q660">
        <v>8.5819487230786001E-2</v>
      </c>
    </row>
    <row r="661" spans="1:17" x14ac:dyDescent="0.3">
      <c r="A661" t="s">
        <v>1455</v>
      </c>
      <c r="B661" t="s">
        <v>1456</v>
      </c>
      <c r="C661" t="s">
        <v>3140</v>
      </c>
      <c r="D661" t="s">
        <v>1457</v>
      </c>
      <c r="E661">
        <v>7011.8047071999999</v>
      </c>
      <c r="F661">
        <v>263</v>
      </c>
      <c r="G661">
        <v>-46.384213478548297</v>
      </c>
      <c r="H661">
        <v>-0.31295001129072297</v>
      </c>
      <c r="I661">
        <v>-13.2234605140418</v>
      </c>
      <c r="J661">
        <v>1.91464879691266</v>
      </c>
      <c r="K661">
        <v>272.82050057342298</v>
      </c>
      <c r="L661">
        <v>280.192686470502</v>
      </c>
      <c r="M661">
        <v>38.549090902758799</v>
      </c>
      <c r="N661">
        <v>0.71527935470816895</v>
      </c>
      <c r="O661">
        <v>36.787072243346003</v>
      </c>
      <c r="P661">
        <v>5.1789642071585504</v>
      </c>
      <c r="Q661">
        <v>8.1658854360782004E-2</v>
      </c>
    </row>
    <row r="662" spans="1:17" hidden="1" x14ac:dyDescent="0.3">
      <c r="A662" t="s">
        <v>1458</v>
      </c>
      <c r="B662" t="s">
        <v>1459</v>
      </c>
      <c r="C662" t="s">
        <v>3144</v>
      </c>
      <c r="D662" t="s">
        <v>574</v>
      </c>
      <c r="E662">
        <v>7000.9631123299996</v>
      </c>
      <c r="F662">
        <v>3500.05</v>
      </c>
      <c r="G662">
        <v>127.252316755735</v>
      </c>
      <c r="H662">
        <v>26.876322437113899</v>
      </c>
      <c r="I662">
        <v>88.552706519626796</v>
      </c>
      <c r="J662">
        <v>2.96051994335996</v>
      </c>
      <c r="K662">
        <v>2778.61172009849</v>
      </c>
      <c r="L662">
        <v>2059.4032579626601</v>
      </c>
      <c r="M662">
        <v>63.1497556999267</v>
      </c>
      <c r="N662">
        <v>2.3292847915858701</v>
      </c>
      <c r="O662">
        <v>5.1699261439122202</v>
      </c>
      <c r="P662">
        <v>181.36015595168701</v>
      </c>
      <c r="Q662">
        <v>0.218689151237697</v>
      </c>
    </row>
    <row r="663" spans="1:17" hidden="1" x14ac:dyDescent="0.3">
      <c r="A663" t="s">
        <v>1460</v>
      </c>
      <c r="B663" t="s">
        <v>1461</v>
      </c>
      <c r="C663" t="s">
        <v>3144</v>
      </c>
      <c r="D663" t="s">
        <v>390</v>
      </c>
      <c r="E663">
        <v>6992.6208870299997</v>
      </c>
      <c r="F663">
        <v>316.85000000000002</v>
      </c>
      <c r="G663">
        <v>71.118156871375007</v>
      </c>
      <c r="H663">
        <v>-1.9971689938863599</v>
      </c>
      <c r="I663">
        <v>23.456933402932499</v>
      </c>
      <c r="J663">
        <v>-4.7206681473769603</v>
      </c>
      <c r="K663">
        <v>339.232888063519</v>
      </c>
      <c r="L663">
        <v>280.96475350556102</v>
      </c>
      <c r="M663">
        <v>29.664676308716299</v>
      </c>
      <c r="N663">
        <v>0.36060453653920699</v>
      </c>
      <c r="O663">
        <v>36.657724475303702</v>
      </c>
      <c r="P663">
        <v>122.19495091164001</v>
      </c>
      <c r="Q663">
        <v>0.14660027460144701</v>
      </c>
    </row>
    <row r="664" spans="1:17" hidden="1" x14ac:dyDescent="0.3">
      <c r="A664" t="s">
        <v>1462</v>
      </c>
      <c r="B664" t="s">
        <v>1463</v>
      </c>
      <c r="C664" t="s">
        <v>3144</v>
      </c>
      <c r="D664" t="s">
        <v>24</v>
      </c>
      <c r="E664">
        <v>6969.8392478100004</v>
      </c>
      <c r="F664">
        <v>440.15</v>
      </c>
      <c r="G664">
        <v>-39.537317781654501</v>
      </c>
      <c r="H664">
        <v>1.71868382494171</v>
      </c>
      <c r="I664">
        <v>-13.7757929558406</v>
      </c>
      <c r="J664">
        <v>1.1928911507647799</v>
      </c>
      <c r="K664">
        <v>451.40974502114</v>
      </c>
      <c r="L664">
        <v>469.282126899042</v>
      </c>
      <c r="M664">
        <v>45.755143251093301</v>
      </c>
      <c r="N664">
        <v>0.788453837344821</v>
      </c>
      <c r="O664">
        <v>23.878223332954601</v>
      </c>
      <c r="P664">
        <v>5.2738579287251603</v>
      </c>
      <c r="Q664">
        <v>-0.118632804358523</v>
      </c>
    </row>
    <row r="665" spans="1:17" hidden="1" x14ac:dyDescent="0.3">
      <c r="A665" t="s">
        <v>1464</v>
      </c>
      <c r="B665" t="s">
        <v>1465</v>
      </c>
      <c r="C665" t="s">
        <v>3144</v>
      </c>
      <c r="D665" t="s">
        <v>1466</v>
      </c>
      <c r="E665">
        <v>6954.6884872649998</v>
      </c>
      <c r="F665">
        <v>545.15</v>
      </c>
      <c r="G665">
        <v>-25.772428315056999</v>
      </c>
      <c r="H665">
        <v>12.0775988264809</v>
      </c>
      <c r="I665">
        <v>-6.7717374681964397</v>
      </c>
      <c r="J665">
        <v>4.1926333553096002</v>
      </c>
      <c r="K665">
        <v>536.48937161283902</v>
      </c>
      <c r="L665">
        <v>539.68913077239597</v>
      </c>
      <c r="M665">
        <v>53.313013680092098</v>
      </c>
      <c r="N665">
        <v>1.17090046724313</v>
      </c>
      <c r="O665">
        <v>21.434467577730899</v>
      </c>
      <c r="P665">
        <v>26.4849187935034</v>
      </c>
      <c r="Q665">
        <v>6.5377035876708997E-2</v>
      </c>
    </row>
    <row r="666" spans="1:17" x14ac:dyDescent="0.3">
      <c r="A666" t="s">
        <v>1467</v>
      </c>
      <c r="B666" t="s">
        <v>1468</v>
      </c>
      <c r="C666" t="s">
        <v>3137</v>
      </c>
      <c r="D666" t="s">
        <v>75</v>
      </c>
      <c r="E666">
        <v>6922.5154003999996</v>
      </c>
      <c r="F666">
        <v>337.9</v>
      </c>
      <c r="G666">
        <v>34.122614834348802</v>
      </c>
      <c r="H666">
        <v>18.933476796519301</v>
      </c>
      <c r="I666">
        <v>52.233136977235802</v>
      </c>
      <c r="J666">
        <v>0.41377813199706098</v>
      </c>
      <c r="K666">
        <v>321.602895242182</v>
      </c>
      <c r="L666">
        <v>278.59277798784098</v>
      </c>
      <c r="M666">
        <v>50.207669741317197</v>
      </c>
      <c r="N666">
        <v>0.384140305102326</v>
      </c>
      <c r="O666">
        <v>12.1633619414027</v>
      </c>
      <c r="P666">
        <v>85.6593406593406</v>
      </c>
      <c r="Q666">
        <v>8.1912315416414E-2</v>
      </c>
    </row>
    <row r="667" spans="1:17" hidden="1" x14ac:dyDescent="0.3">
      <c r="A667" t="s">
        <v>1469</v>
      </c>
      <c r="B667" t="s">
        <v>1470</v>
      </c>
      <c r="C667" t="s">
        <v>3144</v>
      </c>
      <c r="D667" t="s">
        <v>102</v>
      </c>
      <c r="E667">
        <v>6921.8696575599997</v>
      </c>
      <c r="F667">
        <v>629.20000000000005</v>
      </c>
      <c r="G667">
        <v>-26.869932439529698</v>
      </c>
      <c r="H667">
        <v>-12.1355626955062</v>
      </c>
      <c r="I667">
        <v>-20.918741680928299</v>
      </c>
      <c r="J667">
        <v>-7.3394622058579898E-2</v>
      </c>
      <c r="K667">
        <v>732.52575163921097</v>
      </c>
      <c r="L667">
        <v>749.128425996538</v>
      </c>
      <c r="M667">
        <v>23.932577379658301</v>
      </c>
      <c r="N667">
        <v>0.74372397559297099</v>
      </c>
      <c r="O667">
        <v>49.936427209154402</v>
      </c>
      <c r="P667">
        <v>1.8205356420422301</v>
      </c>
      <c r="Q667">
        <v>6.4118223803645999E-2</v>
      </c>
    </row>
    <row r="668" spans="1:17" x14ac:dyDescent="0.3">
      <c r="A668" t="s">
        <v>1471</v>
      </c>
      <c r="B668" t="s">
        <v>1472</v>
      </c>
      <c r="C668" t="s">
        <v>3127</v>
      </c>
      <c r="D668" t="s">
        <v>1473</v>
      </c>
      <c r="E668">
        <v>6921.3223766699903</v>
      </c>
      <c r="F668">
        <v>427.15</v>
      </c>
      <c r="G668">
        <v>49.739713873147501</v>
      </c>
      <c r="H668">
        <v>-4.7304557299916699</v>
      </c>
      <c r="I668">
        <v>-19.852575341358801</v>
      </c>
      <c r="J668">
        <v>-1.91930907430982</v>
      </c>
      <c r="K668">
        <v>466.40777897840502</v>
      </c>
      <c r="L668">
        <v>462.55063083245102</v>
      </c>
      <c r="M668">
        <v>37.418798540757003</v>
      </c>
      <c r="N668">
        <v>0.61961529616773503</v>
      </c>
      <c r="O668">
        <v>48.612899449841898</v>
      </c>
      <c r="P668">
        <v>75.781893004115204</v>
      </c>
    </row>
    <row r="669" spans="1:17" x14ac:dyDescent="0.3">
      <c r="A669" t="s">
        <v>1474</v>
      </c>
      <c r="B669" t="s">
        <v>1475</v>
      </c>
      <c r="C669" t="s">
        <v>3129</v>
      </c>
      <c r="D669" t="s">
        <v>24</v>
      </c>
      <c r="E669">
        <v>6848.2213744800001</v>
      </c>
      <c r="F669">
        <v>35.4</v>
      </c>
      <c r="G669">
        <v>-61.073286825258897</v>
      </c>
      <c r="H669">
        <v>-6.8368620725652596</v>
      </c>
      <c r="I669">
        <v>-40.603003869241803</v>
      </c>
      <c r="J669">
        <v>-5.7954085040160104</v>
      </c>
      <c r="K669">
        <v>39.681367340617101</v>
      </c>
      <c r="L669">
        <v>44.7009146755952</v>
      </c>
      <c r="M669">
        <v>26.375575356942999</v>
      </c>
      <c r="N669">
        <v>0.657766815288649</v>
      </c>
      <c r="O669">
        <v>77.966101694915196</v>
      </c>
      <c r="P669">
        <v>2.75761973875179</v>
      </c>
      <c r="Q669">
        <v>6.4395846281111002E-2</v>
      </c>
    </row>
    <row r="670" spans="1:17" x14ac:dyDescent="0.3">
      <c r="A670" t="s">
        <v>1476</v>
      </c>
      <c r="B670" t="s">
        <v>1477</v>
      </c>
      <c r="C670" t="s">
        <v>3132</v>
      </c>
      <c r="D670" t="s">
        <v>48</v>
      </c>
      <c r="E670">
        <v>6844.7888807999998</v>
      </c>
      <c r="F670">
        <v>1021.8</v>
      </c>
      <c r="G670">
        <v>26.2632690580751</v>
      </c>
      <c r="H670">
        <v>-2.6144271690427301</v>
      </c>
      <c r="I670">
        <v>-16.561792453128898</v>
      </c>
      <c r="J670">
        <v>-1.7457133761255501</v>
      </c>
      <c r="K670">
        <v>1120.98199797402</v>
      </c>
      <c r="L670">
        <v>1111.8134819444001</v>
      </c>
      <c r="M670">
        <v>30.956111223241699</v>
      </c>
      <c r="N670">
        <v>0.38308515043436298</v>
      </c>
      <c r="O670">
        <v>50.954198473282403</v>
      </c>
      <c r="P670">
        <v>51.940520446096599</v>
      </c>
      <c r="Q670">
        <v>9.7316540290816003E-2</v>
      </c>
    </row>
    <row r="671" spans="1:17" x14ac:dyDescent="0.3">
      <c r="A671" t="s">
        <v>1478</v>
      </c>
      <c r="B671" t="s">
        <v>1479</v>
      </c>
      <c r="C671" t="s">
        <v>3132</v>
      </c>
      <c r="D671" t="s">
        <v>48</v>
      </c>
      <c r="E671">
        <v>6835.9800265550002</v>
      </c>
      <c r="F671">
        <v>183.67</v>
      </c>
      <c r="G671">
        <v>6.5722665044320703</v>
      </c>
      <c r="H671">
        <v>1.7243179922049801</v>
      </c>
      <c r="I671">
        <v>-17.6329624006848</v>
      </c>
      <c r="J671">
        <v>-2.83422556764797</v>
      </c>
      <c r="K671">
        <v>189.627486392945</v>
      </c>
      <c r="L671">
        <v>189.821408699843</v>
      </c>
      <c r="M671">
        <v>35.681376351175203</v>
      </c>
      <c r="N671">
        <v>0.69387351077729797</v>
      </c>
      <c r="O671">
        <v>35.732563837316903</v>
      </c>
      <c r="P671">
        <v>30.7725169099323</v>
      </c>
      <c r="Q671">
        <v>6.7377099107350999E-2</v>
      </c>
    </row>
    <row r="672" spans="1:17" x14ac:dyDescent="0.3">
      <c r="A672" t="s">
        <v>1480</v>
      </c>
      <c r="B672" t="s">
        <v>1481</v>
      </c>
      <c r="C672" t="s">
        <v>574</v>
      </c>
      <c r="D672" t="s">
        <v>574</v>
      </c>
      <c r="E672">
        <v>6828.9136431999996</v>
      </c>
      <c r="F672">
        <v>344.8</v>
      </c>
      <c r="G672">
        <v>-6.0485181329326902</v>
      </c>
      <c r="H672">
        <v>-1.1045208533383</v>
      </c>
      <c r="I672">
        <v>-12.2849733803218</v>
      </c>
      <c r="J672">
        <v>-4.3862351494802603</v>
      </c>
      <c r="K672">
        <v>378.85732921707398</v>
      </c>
      <c r="L672">
        <v>358.62200988765801</v>
      </c>
      <c r="M672">
        <v>31.148655029676199</v>
      </c>
      <c r="N672">
        <v>0.76774828110309701</v>
      </c>
      <c r="O672">
        <v>30.698955916473299</v>
      </c>
      <c r="P672">
        <v>34.9774907026815</v>
      </c>
      <c r="Q672">
        <v>2.9937478003507999E-2</v>
      </c>
    </row>
    <row r="673" spans="1:17" x14ac:dyDescent="0.3">
      <c r="A673" t="s">
        <v>1482</v>
      </c>
      <c r="B673" t="s">
        <v>1483</v>
      </c>
      <c r="C673" t="s">
        <v>3143</v>
      </c>
      <c r="D673" t="s">
        <v>160</v>
      </c>
      <c r="E673">
        <v>6807.4616287500003</v>
      </c>
      <c r="F673">
        <v>983.35</v>
      </c>
      <c r="G673">
        <v>83.596649365049203</v>
      </c>
      <c r="H673">
        <v>-9.0682054717412708</v>
      </c>
      <c r="I673">
        <v>28.2206015031731</v>
      </c>
      <c r="J673">
        <v>3.70068615043296</v>
      </c>
      <c r="K673">
        <v>1011.63693132609</v>
      </c>
      <c r="L673">
        <v>856.01528655177799</v>
      </c>
      <c r="M673">
        <v>41.971477982847702</v>
      </c>
      <c r="N673">
        <v>0.64889979246068596</v>
      </c>
      <c r="O673">
        <v>25.535160421009799</v>
      </c>
      <c r="P673">
        <v>119.204190815871</v>
      </c>
      <c r="Q673">
        <v>5.8358183970718E-2</v>
      </c>
    </row>
    <row r="674" spans="1:17" x14ac:dyDescent="0.3">
      <c r="A674" t="s">
        <v>1484</v>
      </c>
      <c r="B674" t="s">
        <v>1485</v>
      </c>
      <c r="C674" t="s">
        <v>3147</v>
      </c>
      <c r="D674" t="s">
        <v>1486</v>
      </c>
      <c r="E674">
        <v>6750.5899398000001</v>
      </c>
      <c r="F674">
        <v>881.95</v>
      </c>
      <c r="G674">
        <v>-15.609947651647699</v>
      </c>
      <c r="H674">
        <v>0.96379963132225399</v>
      </c>
      <c r="I674">
        <v>36.983179134745697</v>
      </c>
      <c r="J674">
        <v>-1.1489866979643399</v>
      </c>
      <c r="K674">
        <v>930.36636585715598</v>
      </c>
      <c r="L674">
        <v>863.49370157667897</v>
      </c>
      <c r="M674">
        <v>33.4503377685297</v>
      </c>
      <c r="N674">
        <v>0.39177320688735201</v>
      </c>
      <c r="O674">
        <v>26.651170701286901</v>
      </c>
      <c r="P674">
        <v>49.103972950126803</v>
      </c>
      <c r="Q674">
        <v>-3.6350796939397002E-2</v>
      </c>
    </row>
    <row r="675" spans="1:17" hidden="1" x14ac:dyDescent="0.3">
      <c r="A675" t="s">
        <v>1487</v>
      </c>
      <c r="B675" t="s">
        <v>1488</v>
      </c>
      <c r="C675" t="s">
        <v>3144</v>
      </c>
      <c r="D675" t="s">
        <v>1036</v>
      </c>
      <c r="E675">
        <v>6746.8437323999997</v>
      </c>
      <c r="F675">
        <v>130.9</v>
      </c>
      <c r="G675">
        <v>-12.318961565743299</v>
      </c>
      <c r="H675">
        <v>5.0216987214794004</v>
      </c>
      <c r="I675">
        <v>-5.21856220169692</v>
      </c>
      <c r="K675">
        <v>123.982860754724</v>
      </c>
      <c r="M675">
        <v>1.05563603616817</v>
      </c>
      <c r="N675">
        <v>1.0212765957446801</v>
      </c>
      <c r="O675">
        <v>1.1153552330023</v>
      </c>
      <c r="P675">
        <v>10.464135021097</v>
      </c>
    </row>
    <row r="676" spans="1:17" hidden="1" x14ac:dyDescent="0.3">
      <c r="A676" t="s">
        <v>1489</v>
      </c>
      <c r="B676" t="s">
        <v>1490</v>
      </c>
      <c r="C676" t="s">
        <v>3144</v>
      </c>
      <c r="D676" t="s">
        <v>984</v>
      </c>
      <c r="E676">
        <v>6714.1265575999996</v>
      </c>
      <c r="F676">
        <v>711.7</v>
      </c>
      <c r="G676">
        <v>178.03976390376499</v>
      </c>
      <c r="H676">
        <v>7.8608718592807501</v>
      </c>
      <c r="I676">
        <v>2.48962060979671</v>
      </c>
      <c r="J676">
        <v>5.5681731054536199</v>
      </c>
      <c r="K676">
        <v>727.59603778606197</v>
      </c>
      <c r="L676">
        <v>624.23145148246999</v>
      </c>
      <c r="M676">
        <v>47.516394651607399</v>
      </c>
      <c r="N676">
        <v>0.55426757008642102</v>
      </c>
      <c r="O676">
        <v>27.9612196150063</v>
      </c>
      <c r="P676">
        <v>238.90476190476099</v>
      </c>
      <c r="Q676">
        <v>0.22976488730664599</v>
      </c>
    </row>
    <row r="677" spans="1:17" x14ac:dyDescent="0.3">
      <c r="A677" t="s">
        <v>1491</v>
      </c>
      <c r="B677" t="s">
        <v>1492</v>
      </c>
      <c r="C677" t="s">
        <v>3140</v>
      </c>
      <c r="D677" t="s">
        <v>423</v>
      </c>
      <c r="E677">
        <v>6696.6441404400002</v>
      </c>
      <c r="F677">
        <v>471.55</v>
      </c>
      <c r="G677">
        <v>-44.305891832928403</v>
      </c>
      <c r="H677">
        <v>-10.486102057541901</v>
      </c>
      <c r="I677">
        <v>-15.7742233208669</v>
      </c>
      <c r="J677">
        <v>-1.2649040206556399</v>
      </c>
      <c r="K677">
        <v>495.93350156661802</v>
      </c>
      <c r="L677">
        <v>515.62233345793595</v>
      </c>
      <c r="M677">
        <v>41.260433736601797</v>
      </c>
      <c r="N677">
        <v>0.23622217284448799</v>
      </c>
      <c r="O677">
        <v>41.618068073374999</v>
      </c>
      <c r="P677">
        <v>10.0466744457409</v>
      </c>
      <c r="Q677">
        <v>-5.6498670073619001E-2</v>
      </c>
    </row>
    <row r="678" spans="1:17" hidden="1" x14ac:dyDescent="0.3">
      <c r="A678" t="s">
        <v>1493</v>
      </c>
      <c r="B678" t="s">
        <v>1494</v>
      </c>
      <c r="C678" t="s">
        <v>3144</v>
      </c>
      <c r="D678" t="s">
        <v>262</v>
      </c>
      <c r="E678">
        <v>6669.2969279999998</v>
      </c>
      <c r="F678">
        <v>3034.5</v>
      </c>
      <c r="G678">
        <v>9.7680082037737002</v>
      </c>
      <c r="H678">
        <v>1.1845406241649199</v>
      </c>
      <c r="I678">
        <v>7.2335563334528601</v>
      </c>
      <c r="J678">
        <v>6.9030841710623303</v>
      </c>
      <c r="K678">
        <v>3095.0996241114799</v>
      </c>
      <c r="L678">
        <v>2978.5401935527698</v>
      </c>
      <c r="M678">
        <v>48.457679191657299</v>
      </c>
      <c r="N678">
        <v>0.82932772867853299</v>
      </c>
      <c r="O678">
        <v>28.192453451969001</v>
      </c>
      <c r="P678">
        <v>44.568842305859903</v>
      </c>
      <c r="Q678">
        <v>7.6608433456075001E-2</v>
      </c>
    </row>
    <row r="679" spans="1:17" x14ac:dyDescent="0.3">
      <c r="A679" t="s">
        <v>1495</v>
      </c>
      <c r="B679" t="s">
        <v>1496</v>
      </c>
      <c r="C679" t="s">
        <v>3133</v>
      </c>
      <c r="D679" t="s">
        <v>51</v>
      </c>
      <c r="E679">
        <v>6664.6998527559999</v>
      </c>
      <c r="F679">
        <v>205.37</v>
      </c>
      <c r="G679">
        <v>-42.841407386176698</v>
      </c>
      <c r="H679">
        <v>1.1192834016565101</v>
      </c>
      <c r="I679">
        <v>-12.568151251842099</v>
      </c>
      <c r="J679">
        <v>1.5803016639997201</v>
      </c>
      <c r="K679">
        <v>214.39220372934199</v>
      </c>
      <c r="L679">
        <v>241.86604125678301</v>
      </c>
      <c r="M679">
        <v>38.808834493053901</v>
      </c>
      <c r="N679">
        <v>0.741790121496542</v>
      </c>
      <c r="O679">
        <v>130.218629790134</v>
      </c>
      <c r="P679">
        <v>4.7271800101988699</v>
      </c>
      <c r="Q679">
        <v>-2.1358881367933E-2</v>
      </c>
    </row>
    <row r="680" spans="1:17" hidden="1" x14ac:dyDescent="0.3">
      <c r="A680" t="s">
        <v>1497</v>
      </c>
      <c r="B680" t="s">
        <v>1498</v>
      </c>
      <c r="C680" t="s">
        <v>3144</v>
      </c>
      <c r="D680" t="s">
        <v>114</v>
      </c>
      <c r="E680">
        <v>6658.3246385599996</v>
      </c>
      <c r="F680">
        <v>425.3</v>
      </c>
      <c r="G680">
        <v>-0.92606874427910602</v>
      </c>
      <c r="H680">
        <v>0.55114244160108805</v>
      </c>
      <c r="I680">
        <v>13.103464478035001</v>
      </c>
      <c r="J680">
        <v>3.6392602128539999</v>
      </c>
      <c r="K680">
        <v>407.93422875335199</v>
      </c>
      <c r="M680">
        <v>61.0421500779075</v>
      </c>
      <c r="N680">
        <v>0.46030861717038501</v>
      </c>
      <c r="O680">
        <v>10.192805078767901</v>
      </c>
      <c r="P680">
        <v>30.8212857582282</v>
      </c>
    </row>
    <row r="681" spans="1:17" x14ac:dyDescent="0.3">
      <c r="A681" t="s">
        <v>1499</v>
      </c>
      <c r="B681" t="s">
        <v>1500</v>
      </c>
      <c r="C681" t="s">
        <v>3135</v>
      </c>
      <c r="D681" t="s">
        <v>213</v>
      </c>
      <c r="E681">
        <v>6655.4039886749997</v>
      </c>
      <c r="F681">
        <v>485.55</v>
      </c>
      <c r="G681">
        <v>8.3457316527711694</v>
      </c>
      <c r="H681">
        <v>3.7658715037144601</v>
      </c>
      <c r="I681">
        <v>10.981021177572901</v>
      </c>
      <c r="J681">
        <v>-3.5715695845798101</v>
      </c>
      <c r="K681">
        <v>512.07897345284402</v>
      </c>
      <c r="L681">
        <v>480.00068627869001</v>
      </c>
      <c r="M681">
        <v>31.400906095408502</v>
      </c>
      <c r="N681">
        <v>0.23417666873314999</v>
      </c>
      <c r="O681">
        <v>31.726907630522</v>
      </c>
      <c r="P681">
        <v>35.780201342281799</v>
      </c>
      <c r="Q681">
        <v>-9.9589206831329994E-3</v>
      </c>
    </row>
    <row r="682" spans="1:17" hidden="1" x14ac:dyDescent="0.3">
      <c r="A682" t="s">
        <v>1501</v>
      </c>
      <c r="B682" t="s">
        <v>1502</v>
      </c>
      <c r="C682" t="s">
        <v>3144</v>
      </c>
      <c r="D682" t="s">
        <v>1333</v>
      </c>
      <c r="E682">
        <v>6636.6662775300001</v>
      </c>
      <c r="F682">
        <v>1428.68</v>
      </c>
      <c r="G682">
        <v>-12.886010963305999</v>
      </c>
      <c r="H682">
        <v>5.0208878668386001</v>
      </c>
      <c r="I682">
        <v>-3.34899849812063</v>
      </c>
      <c r="J682">
        <v>1.5608692431331099</v>
      </c>
      <c r="K682">
        <v>1418.64406798813</v>
      </c>
      <c r="L682">
        <v>1381.3814677881301</v>
      </c>
      <c r="M682">
        <v>77.088001342421407</v>
      </c>
      <c r="N682">
        <v>0.58264414321304203</v>
      </c>
      <c r="O682">
        <v>2.8711817901839498</v>
      </c>
      <c r="P682">
        <v>12.863293439191001</v>
      </c>
      <c r="Q682">
        <v>-5.5078309021881003E-2</v>
      </c>
    </row>
    <row r="683" spans="1:17" hidden="1" x14ac:dyDescent="0.3">
      <c r="A683" t="s">
        <v>1503</v>
      </c>
      <c r="B683" t="s">
        <v>1504</v>
      </c>
      <c r="C683" t="s">
        <v>3144</v>
      </c>
      <c r="D683" t="s">
        <v>218</v>
      </c>
      <c r="E683">
        <v>6614.7850649749998</v>
      </c>
      <c r="F683">
        <v>551</v>
      </c>
      <c r="G683">
        <v>114.205736419397</v>
      </c>
      <c r="H683">
        <v>7.2639485951092304</v>
      </c>
      <c r="I683">
        <v>66.631206577205703</v>
      </c>
      <c r="J683">
        <v>8.6425005117612805</v>
      </c>
      <c r="K683">
        <v>504.70535656496003</v>
      </c>
      <c r="L683">
        <v>391.57289584167899</v>
      </c>
      <c r="M683">
        <v>49.9424537989497</v>
      </c>
      <c r="N683">
        <v>0.78109897971986397</v>
      </c>
      <c r="O683">
        <v>12.3230490018148</v>
      </c>
      <c r="P683">
        <v>166.0345011064</v>
      </c>
      <c r="Q683">
        <v>0.19072960478188</v>
      </c>
    </row>
    <row r="684" spans="1:17" x14ac:dyDescent="0.3">
      <c r="A684" t="s">
        <v>1505</v>
      </c>
      <c r="B684" t="s">
        <v>1506</v>
      </c>
      <c r="C684" t="s">
        <v>3143</v>
      </c>
      <c r="D684" t="s">
        <v>477</v>
      </c>
      <c r="E684">
        <v>6588.2573350000002</v>
      </c>
      <c r="F684">
        <v>2033.35</v>
      </c>
      <c r="G684">
        <v>-22.693777832279299</v>
      </c>
      <c r="H684">
        <v>-4.0269872045481696</v>
      </c>
      <c r="I684">
        <v>-15.524994848139601</v>
      </c>
      <c r="J684">
        <v>-1.2240207957110101</v>
      </c>
      <c r="K684">
        <v>2171.4826635214099</v>
      </c>
      <c r="L684">
        <v>2232.5759014081</v>
      </c>
      <c r="M684">
        <v>30.2249035357164</v>
      </c>
      <c r="N684">
        <v>0.52305421342786196</v>
      </c>
      <c r="O684">
        <v>34.507094204145801</v>
      </c>
      <c r="P684">
        <v>3.7423469387755</v>
      </c>
      <c r="Q684">
        <v>-7.9816144354038998E-2</v>
      </c>
    </row>
    <row r="685" spans="1:17" x14ac:dyDescent="0.3">
      <c r="A685" t="s">
        <v>1507</v>
      </c>
      <c r="B685" t="s">
        <v>1508</v>
      </c>
      <c r="C685" t="s">
        <v>3131</v>
      </c>
      <c r="D685" t="s">
        <v>231</v>
      </c>
      <c r="E685">
        <v>6584.6362627500002</v>
      </c>
      <c r="F685">
        <v>341.25</v>
      </c>
      <c r="G685">
        <v>9.9997666234772797</v>
      </c>
      <c r="H685">
        <v>16.528480163849601</v>
      </c>
      <c r="I685">
        <v>46.367267781655698</v>
      </c>
      <c r="J685">
        <v>10.698137237462401</v>
      </c>
      <c r="K685">
        <v>299.30716535342498</v>
      </c>
      <c r="L685">
        <v>259.926158522972</v>
      </c>
      <c r="M685">
        <v>67.675551677975307</v>
      </c>
      <c r="N685">
        <v>1.8118340097033401</v>
      </c>
      <c r="O685">
        <v>6.8131868131868103</v>
      </c>
      <c r="P685">
        <v>87.448503158472903</v>
      </c>
      <c r="Q685">
        <v>0.157833550379753</v>
      </c>
    </row>
    <row r="686" spans="1:17" x14ac:dyDescent="0.3">
      <c r="A686" t="s">
        <v>1509</v>
      </c>
      <c r="B686" t="s">
        <v>1510</v>
      </c>
      <c r="C686" t="s">
        <v>3131</v>
      </c>
      <c r="D686" t="s">
        <v>123</v>
      </c>
      <c r="E686">
        <v>6584.53059691</v>
      </c>
      <c r="F686">
        <v>574.70000000000005</v>
      </c>
      <c r="G686">
        <v>-13.8698231555154</v>
      </c>
      <c r="H686">
        <v>-2.3213266741775702</v>
      </c>
      <c r="I686">
        <v>7.6593258177732597</v>
      </c>
      <c r="J686">
        <v>-0.152118828865555</v>
      </c>
      <c r="K686">
        <v>600.21631848827701</v>
      </c>
      <c r="L686">
        <v>566.39327113915897</v>
      </c>
      <c r="M686">
        <v>33.2006884665618</v>
      </c>
      <c r="N686">
        <v>0.39242067882160803</v>
      </c>
      <c r="O686">
        <v>19.4362275970071</v>
      </c>
      <c r="P686">
        <v>23.062098501070601</v>
      </c>
      <c r="Q686">
        <v>4.5092752916000997E-2</v>
      </c>
    </row>
    <row r="687" spans="1:17" x14ac:dyDescent="0.3">
      <c r="A687" t="s">
        <v>1511</v>
      </c>
      <c r="B687" t="s">
        <v>1512</v>
      </c>
      <c r="C687" t="s">
        <v>3140</v>
      </c>
      <c r="D687" t="s">
        <v>213</v>
      </c>
      <c r="E687">
        <v>6548.4452155400004</v>
      </c>
      <c r="F687">
        <v>1616.15</v>
      </c>
      <c r="G687">
        <v>46.047534944309803</v>
      </c>
      <c r="H687">
        <v>-4.2741625521719797</v>
      </c>
      <c r="I687">
        <v>7.1539803497383998</v>
      </c>
      <c r="J687">
        <v>4.4950017814384502</v>
      </c>
      <c r="K687">
        <v>1824.68602159685</v>
      </c>
      <c r="L687">
        <v>1623.6596842884801</v>
      </c>
      <c r="M687">
        <v>36.089256078102203</v>
      </c>
      <c r="N687">
        <v>1.90779016768663</v>
      </c>
      <c r="O687">
        <v>46.0198620177582</v>
      </c>
      <c r="P687">
        <v>80.454443948191098</v>
      </c>
      <c r="Q687">
        <v>2.4264630738591E-2</v>
      </c>
    </row>
    <row r="688" spans="1:17" x14ac:dyDescent="0.3">
      <c r="A688" t="s">
        <v>1513</v>
      </c>
      <c r="B688" t="s">
        <v>1514</v>
      </c>
      <c r="C688" t="s">
        <v>3132</v>
      </c>
      <c r="D688" t="s">
        <v>48</v>
      </c>
      <c r="E688">
        <v>6517.1692893999998</v>
      </c>
      <c r="F688">
        <v>477.4</v>
      </c>
      <c r="G688">
        <v>27.854048814879398</v>
      </c>
      <c r="H688">
        <v>-10.0417062054402</v>
      </c>
      <c r="I688">
        <v>21.491732455809501</v>
      </c>
      <c r="J688">
        <v>2.0123674565690299</v>
      </c>
      <c r="K688">
        <v>525.88426643841103</v>
      </c>
      <c r="L688">
        <v>460.01673049367201</v>
      </c>
      <c r="M688">
        <v>32.865642311213101</v>
      </c>
      <c r="N688">
        <v>0.707863445488639</v>
      </c>
      <c r="O688">
        <v>29.660661918726401</v>
      </c>
      <c r="P688">
        <v>69.561356774995502</v>
      </c>
      <c r="Q688">
        <v>0.18801506992304601</v>
      </c>
    </row>
    <row r="689" spans="1:17" x14ac:dyDescent="0.3">
      <c r="A689" t="s">
        <v>1515</v>
      </c>
      <c r="B689" t="s">
        <v>1516</v>
      </c>
      <c r="C689" t="s">
        <v>3133</v>
      </c>
      <c r="D689" t="s">
        <v>248</v>
      </c>
      <c r="E689">
        <v>6517.0267014150004</v>
      </c>
      <c r="F689">
        <v>467.55</v>
      </c>
      <c r="G689">
        <v>1.06143162597059</v>
      </c>
      <c r="H689">
        <v>6.4942261940068802</v>
      </c>
      <c r="I689">
        <v>22.7503698628488</v>
      </c>
      <c r="J689">
        <v>6.2471956423656598</v>
      </c>
      <c r="K689">
        <v>431.46547313772601</v>
      </c>
      <c r="L689">
        <v>388.63616398168602</v>
      </c>
      <c r="M689">
        <v>64.727239219362801</v>
      </c>
      <c r="N689">
        <v>0.85118538074421402</v>
      </c>
      <c r="O689">
        <v>11.1111111111111</v>
      </c>
      <c r="P689">
        <v>48.9012738853503</v>
      </c>
      <c r="Q689">
        <v>7.1668406231336995E-2</v>
      </c>
    </row>
    <row r="690" spans="1:17" hidden="1" x14ac:dyDescent="0.3">
      <c r="A690" t="s">
        <v>1517</v>
      </c>
      <c r="B690" t="s">
        <v>1518</v>
      </c>
      <c r="C690" t="s">
        <v>3144</v>
      </c>
      <c r="D690" t="s">
        <v>376</v>
      </c>
      <c r="E690">
        <v>6499.5445342100002</v>
      </c>
      <c r="F690">
        <v>6756.1</v>
      </c>
      <c r="G690">
        <v>1.97572802408656</v>
      </c>
      <c r="H690">
        <v>3.4552990021243302</v>
      </c>
      <c r="I690">
        <v>25.371656004646301</v>
      </c>
      <c r="J690">
        <v>-2.9404944734356901E-2</v>
      </c>
      <c r="K690">
        <v>6838.52335137923</v>
      </c>
      <c r="L690">
        <v>6128.7378941027901</v>
      </c>
      <c r="M690">
        <v>32.5077810353282</v>
      </c>
      <c r="N690">
        <v>0.91770109416816603</v>
      </c>
      <c r="O690">
        <v>14.495048918754801</v>
      </c>
      <c r="P690">
        <v>35.572099369908102</v>
      </c>
      <c r="Q690">
        <v>7.9222679857434003E-2</v>
      </c>
    </row>
    <row r="691" spans="1:17" x14ac:dyDescent="0.3">
      <c r="A691" t="s">
        <v>1519</v>
      </c>
      <c r="B691" t="s">
        <v>1520</v>
      </c>
      <c r="C691" t="s">
        <v>3137</v>
      </c>
      <c r="D691" t="s">
        <v>420</v>
      </c>
      <c r="E691">
        <v>6498.151838971</v>
      </c>
      <c r="F691">
        <v>209.17</v>
      </c>
      <c r="G691">
        <v>75.477728741585196</v>
      </c>
      <c r="H691">
        <v>1.4017746160781199</v>
      </c>
      <c r="I691">
        <v>10.220486670734999</v>
      </c>
      <c r="J691">
        <v>2.53472471830039</v>
      </c>
      <c r="K691">
        <v>212.36588776769099</v>
      </c>
      <c r="L691">
        <v>190.25880394928001</v>
      </c>
      <c r="M691">
        <v>40.296626356129799</v>
      </c>
      <c r="N691">
        <v>0.91713321188090402</v>
      </c>
      <c r="O691">
        <v>9.7958598269350201</v>
      </c>
      <c r="P691">
        <v>102.096618357487</v>
      </c>
      <c r="Q691">
        <v>0.14377150732160501</v>
      </c>
    </row>
    <row r="692" spans="1:17" hidden="1" x14ac:dyDescent="0.3">
      <c r="A692" t="s">
        <v>1521</v>
      </c>
      <c r="B692" t="s">
        <v>1522</v>
      </c>
      <c r="C692" t="s">
        <v>3144</v>
      </c>
      <c r="D692" t="s">
        <v>1333</v>
      </c>
      <c r="E692">
        <v>6496.9056107910001</v>
      </c>
      <c r="F692">
        <v>1203.04</v>
      </c>
      <c r="G692">
        <v>-12.2432012173189</v>
      </c>
      <c r="H692">
        <v>4.8423400684365498</v>
      </c>
      <c r="I692">
        <v>-2.65860589038201</v>
      </c>
      <c r="J692">
        <v>1.5379503836856201</v>
      </c>
      <c r="K692">
        <v>1193.71673805924</v>
      </c>
      <c r="L692">
        <v>1159.35666218854</v>
      </c>
      <c r="M692">
        <v>63.340787818078198</v>
      </c>
      <c r="N692">
        <v>1.0169629958723601</v>
      </c>
      <c r="O692">
        <v>10.1692379305758</v>
      </c>
      <c r="P692">
        <v>13.366000753863499</v>
      </c>
    </row>
    <row r="693" spans="1:17" x14ac:dyDescent="0.3">
      <c r="A693" t="s">
        <v>1523</v>
      </c>
      <c r="B693" t="s">
        <v>1524</v>
      </c>
      <c r="C693" t="s">
        <v>3139</v>
      </c>
      <c r="D693" t="s">
        <v>173</v>
      </c>
      <c r="E693">
        <v>6441.0121588800002</v>
      </c>
      <c r="F693">
        <v>412.4</v>
      </c>
      <c r="G693">
        <v>29.4102510906216</v>
      </c>
      <c r="H693">
        <v>10.8437513424876</v>
      </c>
      <c r="I693">
        <v>28.357357607531601</v>
      </c>
      <c r="J693">
        <v>0.39127621933448498</v>
      </c>
      <c r="K693">
        <v>405.99625873858901</v>
      </c>
      <c r="L693">
        <v>361.40661260717098</v>
      </c>
      <c r="M693">
        <v>49.859398898032403</v>
      </c>
      <c r="N693">
        <v>1.4896907803777</v>
      </c>
      <c r="O693">
        <v>9.5780795344325895</v>
      </c>
      <c r="P693">
        <v>60.498151391321201</v>
      </c>
      <c r="Q693">
        <v>0.16865571788970901</v>
      </c>
    </row>
    <row r="694" spans="1:17" hidden="1" x14ac:dyDescent="0.3">
      <c r="A694" t="s">
        <v>1525</v>
      </c>
      <c r="B694" t="s">
        <v>1526</v>
      </c>
      <c r="C694" t="s">
        <v>3144</v>
      </c>
      <c r="D694" t="s">
        <v>48</v>
      </c>
      <c r="E694">
        <v>6347.84</v>
      </c>
      <c r="F694">
        <v>89.5</v>
      </c>
      <c r="G694">
        <v>-26.082402425958399</v>
      </c>
      <c r="H694">
        <v>3.7738354736161499</v>
      </c>
      <c r="I694">
        <v>-11.006819647777</v>
      </c>
      <c r="J694">
        <v>1.36226784453171</v>
      </c>
      <c r="K694">
        <v>89.850638387717794</v>
      </c>
      <c r="L694">
        <v>91.375423560389095</v>
      </c>
      <c r="M694">
        <v>53.081674366169402</v>
      </c>
      <c r="N694">
        <v>19.384615384615302</v>
      </c>
      <c r="O694">
        <v>10.055865921787699</v>
      </c>
      <c r="P694">
        <v>5.2941176470588198</v>
      </c>
    </row>
    <row r="695" spans="1:17" x14ac:dyDescent="0.3">
      <c r="A695" t="s">
        <v>1527</v>
      </c>
      <c r="B695" t="s">
        <v>1528</v>
      </c>
      <c r="C695" t="s">
        <v>3136</v>
      </c>
      <c r="D695" t="s">
        <v>1473</v>
      </c>
      <c r="E695">
        <v>6317.1983754949997</v>
      </c>
      <c r="F695">
        <v>310.45</v>
      </c>
      <c r="G695">
        <v>0.50992072901430696</v>
      </c>
      <c r="H695">
        <v>-13.417161143609899</v>
      </c>
      <c r="I695">
        <v>-36.475872942087499</v>
      </c>
      <c r="J695">
        <v>-1.07600376040654</v>
      </c>
      <c r="K695">
        <v>366.72247885723101</v>
      </c>
      <c r="L695">
        <v>379.38867590101597</v>
      </c>
      <c r="M695">
        <v>27.766213104428299</v>
      </c>
      <c r="N695">
        <v>0.67359980738203495</v>
      </c>
      <c r="O695">
        <v>89.402480270574898</v>
      </c>
      <c r="P695">
        <v>26.0710659898477</v>
      </c>
      <c r="Q695">
        <v>6.0310278950285998E-2</v>
      </c>
    </row>
    <row r="696" spans="1:17" hidden="1" x14ac:dyDescent="0.3">
      <c r="A696" t="s">
        <v>1529</v>
      </c>
      <c r="B696" t="s">
        <v>1530</v>
      </c>
      <c r="C696" t="s">
        <v>3141</v>
      </c>
      <c r="D696" t="s">
        <v>51</v>
      </c>
      <c r="E696">
        <v>6315.0774995649999</v>
      </c>
      <c r="F696">
        <v>1451.95</v>
      </c>
      <c r="G696">
        <v>3.9869842391368202</v>
      </c>
      <c r="H696">
        <v>18.349524480785799</v>
      </c>
      <c r="I696">
        <v>32.451132893424301</v>
      </c>
      <c r="J696">
        <v>6.9332984852002397</v>
      </c>
      <c r="K696">
        <v>1369.31746849555</v>
      </c>
      <c r="M696">
        <v>54.924916993658798</v>
      </c>
      <c r="N696">
        <v>1.23530699900013</v>
      </c>
      <c r="O696">
        <v>9.1118840180446998</v>
      </c>
      <c r="P696">
        <v>49.6855670103092</v>
      </c>
    </row>
    <row r="697" spans="1:17" x14ac:dyDescent="0.3">
      <c r="A697" t="s">
        <v>1531</v>
      </c>
      <c r="B697" t="s">
        <v>1532</v>
      </c>
      <c r="C697" t="s">
        <v>3132</v>
      </c>
      <c r="D697" t="s">
        <v>48</v>
      </c>
      <c r="E697">
        <v>6313.4651503300001</v>
      </c>
      <c r="F697">
        <v>224.9</v>
      </c>
      <c r="G697">
        <v>36.117107472650403</v>
      </c>
      <c r="H697">
        <v>-9.5673295525169699</v>
      </c>
      <c r="I697">
        <v>27.2333194721779</v>
      </c>
      <c r="J697">
        <v>-0.91553098499124697</v>
      </c>
      <c r="K697">
        <v>237.84236824363501</v>
      </c>
      <c r="L697">
        <v>209.625390110746</v>
      </c>
      <c r="M697">
        <v>32.075398000197701</v>
      </c>
      <c r="N697">
        <v>0.59884103341413197</v>
      </c>
      <c r="O697">
        <v>26.607381058248102</v>
      </c>
      <c r="P697">
        <v>71.876194115399301</v>
      </c>
      <c r="Q697">
        <v>8.3634805313431995E-2</v>
      </c>
    </row>
    <row r="698" spans="1:17" x14ac:dyDescent="0.3">
      <c r="A698" t="s">
        <v>1533</v>
      </c>
      <c r="B698" t="s">
        <v>1534</v>
      </c>
      <c r="C698" t="s">
        <v>3131</v>
      </c>
      <c r="D698" t="s">
        <v>355</v>
      </c>
      <c r="E698">
        <v>6302.4831762200001</v>
      </c>
      <c r="F698">
        <v>275.35000000000002</v>
      </c>
      <c r="G698">
        <v>-44.821072457947103</v>
      </c>
      <c r="H698">
        <v>0.30990260042627499</v>
      </c>
      <c r="I698">
        <v>-8.5430055939272993</v>
      </c>
      <c r="J698">
        <v>0.66019763751102001</v>
      </c>
      <c r="K698">
        <v>288.80118107521201</v>
      </c>
      <c r="L698">
        <v>306.34385232832102</v>
      </c>
      <c r="M698">
        <v>38.804082234972398</v>
      </c>
      <c r="N698">
        <v>0.43490414121023302</v>
      </c>
      <c r="O698">
        <v>40.257853640820699</v>
      </c>
      <c r="P698">
        <v>6.6627929498353797</v>
      </c>
      <c r="Q698">
        <v>1.49723688375E-4</v>
      </c>
    </row>
    <row r="699" spans="1:17" hidden="1" x14ac:dyDescent="0.3">
      <c r="A699" t="s">
        <v>1535</v>
      </c>
      <c r="B699" t="s">
        <v>1536</v>
      </c>
      <c r="C699" t="s">
        <v>3144</v>
      </c>
      <c r="D699" t="s">
        <v>241</v>
      </c>
      <c r="E699">
        <v>6297.5420999999997</v>
      </c>
      <c r="F699">
        <v>3248.5</v>
      </c>
      <c r="G699">
        <v>341.53158579265698</v>
      </c>
      <c r="H699">
        <v>41.767091993801898</v>
      </c>
      <c r="I699">
        <v>127.245664463995</v>
      </c>
      <c r="J699">
        <v>15.725144098712301</v>
      </c>
      <c r="K699">
        <v>2874.6509555687799</v>
      </c>
      <c r="L699">
        <v>2122.4593679479499</v>
      </c>
      <c r="M699">
        <v>61.782268131237302</v>
      </c>
      <c r="N699">
        <v>0.58119938205140198</v>
      </c>
      <c r="O699">
        <v>10.1123595505618</v>
      </c>
      <c r="P699">
        <v>380.78441045880601</v>
      </c>
      <c r="Q699">
        <v>0.33172280182079</v>
      </c>
    </row>
    <row r="700" spans="1:17" x14ac:dyDescent="0.3">
      <c r="A700" t="s">
        <v>1537</v>
      </c>
      <c r="B700" t="s">
        <v>1538</v>
      </c>
      <c r="C700" t="s">
        <v>3141</v>
      </c>
      <c r="D700" t="s">
        <v>289</v>
      </c>
      <c r="E700">
        <v>6286.0252735559998</v>
      </c>
      <c r="F700">
        <v>163.38</v>
      </c>
      <c r="G700">
        <v>-34.267223489753</v>
      </c>
      <c r="H700">
        <v>-11.655909843588899</v>
      </c>
      <c r="I700">
        <v>-30.600412651560401</v>
      </c>
      <c r="J700">
        <v>-8.4236648771808191</v>
      </c>
      <c r="K700">
        <v>203.51132045637101</v>
      </c>
      <c r="L700">
        <v>204.19423309695</v>
      </c>
      <c r="M700">
        <v>19.416331766010199</v>
      </c>
      <c r="N700">
        <v>0.64503448875728298</v>
      </c>
      <c r="O700">
        <v>60.362345452319701</v>
      </c>
      <c r="P700">
        <v>5.3996516353783601</v>
      </c>
      <c r="Q700">
        <v>7.9462274765400007E-2</v>
      </c>
    </row>
    <row r="701" spans="1:17" x14ac:dyDescent="0.3">
      <c r="A701" t="s">
        <v>1539</v>
      </c>
      <c r="B701" t="s">
        <v>1540</v>
      </c>
      <c r="C701" t="s">
        <v>3141</v>
      </c>
      <c r="D701" t="s">
        <v>423</v>
      </c>
      <c r="E701">
        <v>6285.5655579199902</v>
      </c>
      <c r="F701">
        <v>1163.8</v>
      </c>
      <c r="G701">
        <v>-30.460561471027699</v>
      </c>
      <c r="H701">
        <v>-1.42842456243889</v>
      </c>
      <c r="I701">
        <v>13.2372254444891</v>
      </c>
      <c r="J701">
        <v>4.2748472490518301</v>
      </c>
      <c r="K701">
        <v>1202.79902948936</v>
      </c>
      <c r="L701">
        <v>1163.17141455571</v>
      </c>
      <c r="M701">
        <v>41.082175110568997</v>
      </c>
      <c r="N701">
        <v>0.87050083914617304</v>
      </c>
      <c r="O701">
        <v>20.9658016841381</v>
      </c>
      <c r="P701">
        <v>24.697310618236301</v>
      </c>
      <c r="Q701">
        <v>-4.3642033153423999E-2</v>
      </c>
    </row>
    <row r="702" spans="1:17" x14ac:dyDescent="0.3">
      <c r="A702" t="s">
        <v>1541</v>
      </c>
      <c r="B702" t="s">
        <v>1542</v>
      </c>
      <c r="C702" t="s">
        <v>3139</v>
      </c>
      <c r="D702" t="s">
        <v>262</v>
      </c>
      <c r="E702">
        <v>6273.9032985699996</v>
      </c>
      <c r="F702">
        <v>2767.15</v>
      </c>
      <c r="G702">
        <v>9.1652036952387892</v>
      </c>
      <c r="H702">
        <v>-3.62915168439612</v>
      </c>
      <c r="I702">
        <v>17.290331130135499</v>
      </c>
      <c r="J702">
        <v>-9.2075851350723797E-2</v>
      </c>
      <c r="K702">
        <v>3090.1569477378898</v>
      </c>
      <c r="L702">
        <v>2795.79861249031</v>
      </c>
      <c r="M702">
        <v>26.8453803724396</v>
      </c>
      <c r="N702">
        <v>0.31289668386741099</v>
      </c>
      <c r="O702">
        <v>42.131796252461903</v>
      </c>
      <c r="P702">
        <v>80.564437194127194</v>
      </c>
      <c r="Q702">
        <v>0.12018237466977801</v>
      </c>
    </row>
    <row r="703" spans="1:17" hidden="1" x14ac:dyDescent="0.3">
      <c r="A703" t="s">
        <v>1543</v>
      </c>
      <c r="B703" t="s">
        <v>1544</v>
      </c>
      <c r="C703" t="s">
        <v>3144</v>
      </c>
      <c r="E703">
        <v>6266.1528877000001</v>
      </c>
      <c r="F703">
        <v>113</v>
      </c>
      <c r="G703">
        <v>-24.0580920005259</v>
      </c>
      <c r="I703">
        <v>-10.028558778211799</v>
      </c>
      <c r="M703">
        <v>50</v>
      </c>
      <c r="N703">
        <v>1</v>
      </c>
      <c r="O703">
        <v>1.76991150442478</v>
      </c>
      <c r="P703">
        <v>0</v>
      </c>
    </row>
    <row r="704" spans="1:17" x14ac:dyDescent="0.3">
      <c r="A704" t="s">
        <v>1545</v>
      </c>
      <c r="B704" t="s">
        <v>1546</v>
      </c>
      <c r="C704" t="s">
        <v>3142</v>
      </c>
      <c r="D704" t="s">
        <v>144</v>
      </c>
      <c r="E704">
        <v>6257.2226873400004</v>
      </c>
      <c r="F704">
        <v>212.04</v>
      </c>
      <c r="G704">
        <v>83.945629873945293</v>
      </c>
      <c r="H704">
        <v>-12.7804136361042</v>
      </c>
      <c r="I704">
        <v>43.438657524191498</v>
      </c>
      <c r="J704">
        <v>-2.58041599354133</v>
      </c>
      <c r="K704">
        <v>233.51432171599001</v>
      </c>
      <c r="L704">
        <v>195.65262498862899</v>
      </c>
      <c r="M704">
        <v>28.785780736277601</v>
      </c>
      <c r="N704">
        <v>1.0035826435272499</v>
      </c>
      <c r="O704">
        <v>27.3108847387285</v>
      </c>
      <c r="P704">
        <v>111.09009457441501</v>
      </c>
      <c r="Q704">
        <v>0.14874464231414999</v>
      </c>
    </row>
    <row r="705" spans="1:17" hidden="1" x14ac:dyDescent="0.3">
      <c r="A705" t="s">
        <v>1547</v>
      </c>
      <c r="B705" t="s">
        <v>1548</v>
      </c>
      <c r="C705" t="s">
        <v>3144</v>
      </c>
      <c r="D705" t="s">
        <v>108</v>
      </c>
      <c r="E705">
        <v>6240.8537859300004</v>
      </c>
      <c r="F705">
        <v>585.29999999999995</v>
      </c>
      <c r="G705">
        <v>2577.4042856667202</v>
      </c>
      <c r="H705">
        <v>-8.9980190108105198</v>
      </c>
      <c r="I705">
        <v>1644.1057812373999</v>
      </c>
      <c r="J705">
        <v>1.36226784453171</v>
      </c>
      <c r="K705">
        <v>349.55414306586499</v>
      </c>
      <c r="L705">
        <v>126.612027852902</v>
      </c>
      <c r="M705">
        <v>11.1708565108235</v>
      </c>
      <c r="N705">
        <v>0.68800445310325598</v>
      </c>
      <c r="O705">
        <v>21.1430035879036</v>
      </c>
      <c r="P705">
        <v>2730.2707930367401</v>
      </c>
      <c r="Q705">
        <v>0.141562650972614</v>
      </c>
    </row>
    <row r="706" spans="1:17" x14ac:dyDescent="0.3">
      <c r="A706" t="s">
        <v>1549</v>
      </c>
      <c r="B706" t="s">
        <v>1550</v>
      </c>
      <c r="C706" t="s">
        <v>3135</v>
      </c>
      <c r="D706" t="s">
        <v>213</v>
      </c>
      <c r="E706">
        <v>6239.8927536000001</v>
      </c>
      <c r="F706">
        <v>434.4</v>
      </c>
      <c r="G706">
        <v>-4.2433975537835797</v>
      </c>
      <c r="H706">
        <v>0.57598131831519495</v>
      </c>
      <c r="I706">
        <v>11.8931695262623</v>
      </c>
      <c r="J706">
        <v>3.1171647663711801E-2</v>
      </c>
      <c r="K706">
        <v>468.04822477319499</v>
      </c>
      <c r="L706">
        <v>433.527147424107</v>
      </c>
      <c r="M706">
        <v>36.951947140677603</v>
      </c>
      <c r="N706">
        <v>0.37808199346061</v>
      </c>
      <c r="O706">
        <v>28.809852670349901</v>
      </c>
      <c r="P706">
        <v>59.970539495488801</v>
      </c>
      <c r="Q706">
        <v>0.13406943082710601</v>
      </c>
    </row>
    <row r="707" spans="1:17" x14ac:dyDescent="0.3">
      <c r="A707" t="s">
        <v>1551</v>
      </c>
      <c r="B707" t="s">
        <v>1552</v>
      </c>
      <c r="C707" t="s">
        <v>3132</v>
      </c>
      <c r="D707" t="s">
        <v>48</v>
      </c>
      <c r="E707">
        <v>6234.0375894239996</v>
      </c>
      <c r="F707">
        <v>37.11</v>
      </c>
      <c r="G707">
        <v>14.5220202861264</v>
      </c>
      <c r="H707">
        <v>-8.2086206667347206</v>
      </c>
      <c r="I707">
        <v>1.17959820524335</v>
      </c>
      <c r="J707">
        <v>-3.6186724350108501</v>
      </c>
      <c r="K707">
        <v>41.561423077655498</v>
      </c>
      <c r="L707">
        <v>40.388283018200397</v>
      </c>
      <c r="M707">
        <v>34.533242144300701</v>
      </c>
      <c r="N707">
        <v>0.78170472798715696</v>
      </c>
      <c r="O707">
        <v>54.944758825114498</v>
      </c>
      <c r="P707">
        <v>39.558041058314799</v>
      </c>
      <c r="Q707">
        <v>0.12413609328019599</v>
      </c>
    </row>
    <row r="708" spans="1:17" x14ac:dyDescent="0.3">
      <c r="A708" t="s">
        <v>1553</v>
      </c>
      <c r="B708" t="s">
        <v>1554</v>
      </c>
      <c r="C708" t="s">
        <v>3143</v>
      </c>
      <c r="D708" t="s">
        <v>407</v>
      </c>
      <c r="E708">
        <v>6206.4746243500003</v>
      </c>
      <c r="F708">
        <v>319.14999999999998</v>
      </c>
      <c r="G708">
        <v>23.2786661714829</v>
      </c>
      <c r="H708">
        <v>5.5030999493595001</v>
      </c>
      <c r="I708">
        <v>13.1065397052585</v>
      </c>
      <c r="J708">
        <v>-1.85629502971977</v>
      </c>
      <c r="K708">
        <v>331.059850873252</v>
      </c>
      <c r="L708">
        <v>304.57515521042501</v>
      </c>
      <c r="M708">
        <v>35.184187472250898</v>
      </c>
      <c r="N708">
        <v>0.62949642032172803</v>
      </c>
      <c r="O708">
        <v>18.658937803540599</v>
      </c>
      <c r="P708">
        <v>50.542452830188601</v>
      </c>
      <c r="Q708">
        <v>6.4779641515880001E-3</v>
      </c>
    </row>
    <row r="709" spans="1:17" hidden="1" x14ac:dyDescent="0.3">
      <c r="A709" t="s">
        <v>1555</v>
      </c>
      <c r="B709" t="s">
        <v>1556</v>
      </c>
      <c r="C709" t="s">
        <v>3144</v>
      </c>
      <c r="D709" t="s">
        <v>284</v>
      </c>
      <c r="E709">
        <v>6184.0078802500002</v>
      </c>
      <c r="F709">
        <v>512.29999999999995</v>
      </c>
      <c r="G709">
        <v>333.058816212034</v>
      </c>
      <c r="H709">
        <v>8.0801411792017106</v>
      </c>
      <c r="I709">
        <v>248.34127127369501</v>
      </c>
      <c r="J709">
        <v>8.9660022843657305</v>
      </c>
      <c r="K709">
        <v>458.07950819211698</v>
      </c>
      <c r="L709">
        <v>298.28172780998102</v>
      </c>
      <c r="M709">
        <v>61.706435982795099</v>
      </c>
      <c r="N709">
        <v>0.18931223425148899</v>
      </c>
      <c r="O709">
        <v>17.118875658793598</v>
      </c>
      <c r="P709">
        <v>391.65067178502801</v>
      </c>
      <c r="Q709">
        <v>0.24121522507363899</v>
      </c>
    </row>
    <row r="710" spans="1:17" hidden="1" x14ac:dyDescent="0.3">
      <c r="A710" t="s">
        <v>1557</v>
      </c>
      <c r="B710" t="s">
        <v>1558</v>
      </c>
      <c r="C710" t="s">
        <v>3144</v>
      </c>
      <c r="D710" t="s">
        <v>51</v>
      </c>
      <c r="E710">
        <v>6174.9363037499998</v>
      </c>
      <c r="F710">
        <v>877.05</v>
      </c>
      <c r="G710">
        <v>91.101162536945495</v>
      </c>
      <c r="H710">
        <v>27.0932799180605</v>
      </c>
      <c r="I710">
        <v>48.550700411935502</v>
      </c>
      <c r="J710">
        <v>3.80779403831938</v>
      </c>
      <c r="K710">
        <v>738.74650126453901</v>
      </c>
      <c r="L710">
        <v>597.06002494709401</v>
      </c>
      <c r="M710">
        <v>65.626428875215794</v>
      </c>
      <c r="N710">
        <v>0.58521485882813395</v>
      </c>
      <c r="O710">
        <v>6.94373182828802</v>
      </c>
      <c r="P710">
        <v>118.96142803644901</v>
      </c>
      <c r="Q710">
        <v>0.157351102702627</v>
      </c>
    </row>
    <row r="711" spans="1:17" x14ac:dyDescent="0.3">
      <c r="A711" t="s">
        <v>1559</v>
      </c>
      <c r="B711" t="s">
        <v>1560</v>
      </c>
      <c r="C711" t="s">
        <v>3139</v>
      </c>
      <c r="D711" t="s">
        <v>1324</v>
      </c>
      <c r="E711">
        <v>6170.512712875</v>
      </c>
      <c r="F711">
        <v>953.75</v>
      </c>
      <c r="G711">
        <v>-25.883167834701801</v>
      </c>
      <c r="H711">
        <v>-3.9206570200306601</v>
      </c>
      <c r="I711">
        <v>27.301984792766401</v>
      </c>
      <c r="J711">
        <v>6.5167367029490197</v>
      </c>
      <c r="K711">
        <v>921.180992757063</v>
      </c>
      <c r="L711">
        <v>839.66394943508499</v>
      </c>
      <c r="M711">
        <v>54.482629539145798</v>
      </c>
      <c r="N711">
        <v>0.73512346692068997</v>
      </c>
      <c r="O711">
        <v>11.826998689384</v>
      </c>
      <c r="P711">
        <v>56.25</v>
      </c>
      <c r="Q711">
        <v>0.131759581157327</v>
      </c>
    </row>
    <row r="712" spans="1:17" hidden="1" x14ac:dyDescent="0.3">
      <c r="A712" t="s">
        <v>1561</v>
      </c>
      <c r="B712" t="s">
        <v>1562</v>
      </c>
      <c r="C712" t="s">
        <v>3144</v>
      </c>
      <c r="D712" t="s">
        <v>355</v>
      </c>
      <c r="E712">
        <v>6155.0918887500002</v>
      </c>
      <c r="F712">
        <v>1032.75</v>
      </c>
      <c r="G712">
        <v>118.668087786724</v>
      </c>
      <c r="H712">
        <v>19.793539020006101</v>
      </c>
      <c r="I712">
        <v>71.007446656570707</v>
      </c>
      <c r="J712">
        <v>6.5343305608827604</v>
      </c>
      <c r="K712">
        <v>906.20062922819295</v>
      </c>
      <c r="L712">
        <v>697.10341402356403</v>
      </c>
      <c r="M712">
        <v>59.063076091786897</v>
      </c>
      <c r="N712">
        <v>0.904655146791014</v>
      </c>
      <c r="O712">
        <v>9.7070927136286596</v>
      </c>
      <c r="P712">
        <v>242.48051732714299</v>
      </c>
      <c r="Q712">
        <v>0.183711808787171</v>
      </c>
    </row>
    <row r="713" spans="1:17" x14ac:dyDescent="0.3">
      <c r="A713" t="s">
        <v>1563</v>
      </c>
      <c r="B713" t="s">
        <v>1564</v>
      </c>
      <c r="C713" t="s">
        <v>3139</v>
      </c>
      <c r="D713" t="s">
        <v>1565</v>
      </c>
      <c r="E713">
        <v>6138.6524043250001</v>
      </c>
      <c r="F713">
        <v>470.15</v>
      </c>
      <c r="G713">
        <v>-13.563467695745601</v>
      </c>
      <c r="H713">
        <v>12.279181824150699</v>
      </c>
      <c r="I713">
        <v>-13.3096303636312</v>
      </c>
      <c r="J713">
        <v>14.7241425628733</v>
      </c>
      <c r="K713">
        <v>468.88802518790101</v>
      </c>
      <c r="L713">
        <v>490.88930352475597</v>
      </c>
      <c r="M713">
        <v>55.828284751877703</v>
      </c>
      <c r="N713">
        <v>1.73898360482008</v>
      </c>
      <c r="O713">
        <v>42.3694565564181</v>
      </c>
      <c r="P713">
        <v>16.7204568023833</v>
      </c>
      <c r="Q713">
        <v>-2.2116534846647998E-2</v>
      </c>
    </row>
    <row r="714" spans="1:17" hidden="1" x14ac:dyDescent="0.3">
      <c r="A714" t="s">
        <v>1566</v>
      </c>
      <c r="B714" t="s">
        <v>1567</v>
      </c>
      <c r="C714" t="s">
        <v>3144</v>
      </c>
      <c r="D714" t="s">
        <v>48</v>
      </c>
      <c r="E714">
        <v>6123.1036235499996</v>
      </c>
      <c r="F714">
        <v>566.9</v>
      </c>
      <c r="G714">
        <v>636.45519916670798</v>
      </c>
      <c r="H714">
        <v>1.6941621803506299</v>
      </c>
      <c r="I714">
        <v>51.247916171683002</v>
      </c>
      <c r="J714">
        <v>5.3169716772843296</v>
      </c>
      <c r="K714">
        <v>568.89049600777503</v>
      </c>
      <c r="L714">
        <v>428.77647376020201</v>
      </c>
      <c r="M714">
        <v>50.041037217255997</v>
      </c>
      <c r="N714">
        <v>1.53197190458251</v>
      </c>
      <c r="O714">
        <v>33.000529193861297</v>
      </c>
      <c r="P714">
        <v>665.97757059856701</v>
      </c>
    </row>
    <row r="715" spans="1:17" hidden="1" x14ac:dyDescent="0.3">
      <c r="A715" t="s">
        <v>1568</v>
      </c>
      <c r="B715" t="s">
        <v>1569</v>
      </c>
      <c r="C715" t="s">
        <v>3144</v>
      </c>
      <c r="D715" t="s">
        <v>1570</v>
      </c>
      <c r="E715">
        <v>6104.9356541790003</v>
      </c>
      <c r="F715">
        <v>45.54</v>
      </c>
      <c r="G715">
        <v>-3.7869469900015602</v>
      </c>
      <c r="H715">
        <v>-3.9417288136573601</v>
      </c>
      <c r="I715">
        <v>30.003921185875299</v>
      </c>
      <c r="J715">
        <v>2.4666420324918699</v>
      </c>
      <c r="K715">
        <v>45.927474286204003</v>
      </c>
      <c r="L715">
        <v>39.147890183051203</v>
      </c>
      <c r="M715">
        <v>48.390337940062601</v>
      </c>
      <c r="N715">
        <v>0.53341667531470704</v>
      </c>
      <c r="O715">
        <v>20.223978919631101</v>
      </c>
      <c r="P715">
        <v>66.813186813186803</v>
      </c>
    </row>
    <row r="716" spans="1:17" x14ac:dyDescent="0.3">
      <c r="A716" t="s">
        <v>1571</v>
      </c>
      <c r="B716" t="s">
        <v>1572</v>
      </c>
      <c r="C716" t="s">
        <v>574</v>
      </c>
      <c r="D716" t="s">
        <v>423</v>
      </c>
      <c r="E716">
        <v>6102.5211047900002</v>
      </c>
      <c r="F716">
        <v>853.9</v>
      </c>
      <c r="G716">
        <v>-18.1149222710945</v>
      </c>
      <c r="H716">
        <v>-3.9754218050528798</v>
      </c>
      <c r="I716">
        <v>-5.6818820805116497</v>
      </c>
      <c r="J716">
        <v>-0.23878804896075601</v>
      </c>
      <c r="K716">
        <v>900.72811414761497</v>
      </c>
      <c r="L716">
        <v>869.13952913624803</v>
      </c>
      <c r="M716">
        <v>37.589241455706002</v>
      </c>
      <c r="N716">
        <v>0.54962321645814805</v>
      </c>
      <c r="O716">
        <v>32.099777491509499</v>
      </c>
      <c r="P716">
        <v>24.348332605213301</v>
      </c>
      <c r="Q716">
        <v>0.12398258718525</v>
      </c>
    </row>
    <row r="717" spans="1:17" x14ac:dyDescent="0.3">
      <c r="A717" t="s">
        <v>1573</v>
      </c>
      <c r="B717" t="s">
        <v>1574</v>
      </c>
      <c r="C717" t="s">
        <v>3129</v>
      </c>
      <c r="D717" t="s">
        <v>24</v>
      </c>
      <c r="E717">
        <v>6098.5499270849996</v>
      </c>
      <c r="F717">
        <v>23.31</v>
      </c>
      <c r="G717">
        <v>-19.791219354902498</v>
      </c>
      <c r="H717">
        <v>3.2894575849121401</v>
      </c>
      <c r="I717">
        <v>-22.115676032893099</v>
      </c>
      <c r="J717">
        <v>-4.6766552484443599E-2</v>
      </c>
      <c r="K717">
        <v>24.5379220142033</v>
      </c>
      <c r="L717">
        <v>25.436894852567299</v>
      </c>
      <c r="M717">
        <v>34.985051476813901</v>
      </c>
      <c r="N717">
        <v>0.76701142924912602</v>
      </c>
      <c r="O717">
        <v>58.2227587618423</v>
      </c>
      <c r="P717">
        <v>4.8579181701780803</v>
      </c>
      <c r="Q717">
        <v>0.112002441073714</v>
      </c>
    </row>
    <row r="718" spans="1:17" x14ac:dyDescent="0.3">
      <c r="A718" t="s">
        <v>1575</v>
      </c>
      <c r="B718" t="s">
        <v>1576</v>
      </c>
      <c r="C718" t="s">
        <v>3129</v>
      </c>
      <c r="D718" t="s">
        <v>516</v>
      </c>
      <c r="E718">
        <v>6068.6874931499997</v>
      </c>
      <c r="F718">
        <v>278.10000000000002</v>
      </c>
      <c r="G718">
        <v>-36.517406586106098</v>
      </c>
      <c r="H718">
        <v>-7.4623152069789596</v>
      </c>
      <c r="I718">
        <v>-23.225347347497301</v>
      </c>
      <c r="J718">
        <v>-1.8842599332460599</v>
      </c>
      <c r="K718">
        <v>299.587239773345</v>
      </c>
      <c r="L718">
        <v>308.84937277461501</v>
      </c>
      <c r="M718">
        <v>28.370300059505102</v>
      </c>
      <c r="N718">
        <v>0.70056182829722502</v>
      </c>
      <c r="O718">
        <v>45.731751168644301</v>
      </c>
      <c r="P718">
        <v>3.1719532554257102</v>
      </c>
      <c r="Q718">
        <v>4.4361586667749003E-2</v>
      </c>
    </row>
    <row r="719" spans="1:17" x14ac:dyDescent="0.3">
      <c r="A719" t="s">
        <v>1577</v>
      </c>
      <c r="B719" t="s">
        <v>1578</v>
      </c>
      <c r="C719" t="s">
        <v>3141</v>
      </c>
      <c r="D719" t="s">
        <v>1579</v>
      </c>
      <c r="E719">
        <v>6067.7967739899996</v>
      </c>
      <c r="F719">
        <v>445.1</v>
      </c>
      <c r="G719">
        <v>-5.8463722683470296</v>
      </c>
      <c r="H719">
        <v>-9.3917628169821299</v>
      </c>
      <c r="I719">
        <v>-8.6810586444250699</v>
      </c>
      <c r="J719">
        <v>5.4091138556634402</v>
      </c>
      <c r="K719">
        <v>471.99203691558603</v>
      </c>
      <c r="L719">
        <v>464.09458700139999</v>
      </c>
      <c r="M719">
        <v>43.1863477346146</v>
      </c>
      <c r="N719">
        <v>0.59254137596068901</v>
      </c>
      <c r="O719">
        <v>29.611323298135201</v>
      </c>
      <c r="P719">
        <v>20.623306233062301</v>
      </c>
    </row>
    <row r="720" spans="1:17" x14ac:dyDescent="0.3">
      <c r="A720" t="s">
        <v>1580</v>
      </c>
      <c r="B720" t="s">
        <v>1581</v>
      </c>
      <c r="C720" t="s">
        <v>574</v>
      </c>
      <c r="D720" t="s">
        <v>574</v>
      </c>
      <c r="E720">
        <v>6008.5937860000004</v>
      </c>
      <c r="F720">
        <v>299.64999999999998</v>
      </c>
      <c r="G720">
        <v>-34.893724512497499</v>
      </c>
      <c r="H720">
        <v>-1.0356184107275901</v>
      </c>
      <c r="I720">
        <v>-25.877437144309301</v>
      </c>
      <c r="J720">
        <v>2.6248941071579801</v>
      </c>
      <c r="K720">
        <v>320.84153198815102</v>
      </c>
      <c r="L720">
        <v>338.714920830582</v>
      </c>
      <c r="M720">
        <v>44.7452383287931</v>
      </c>
      <c r="N720">
        <v>0.41693059833636198</v>
      </c>
      <c r="O720">
        <v>45.820123477390297</v>
      </c>
      <c r="P720">
        <v>11.914098972922501</v>
      </c>
      <c r="Q720">
        <v>5.6517680108105997E-2</v>
      </c>
    </row>
    <row r="721" spans="1:17" hidden="1" x14ac:dyDescent="0.3">
      <c r="A721" t="s">
        <v>1582</v>
      </c>
      <c r="B721" t="s">
        <v>1583</v>
      </c>
      <c r="C721" t="s">
        <v>3144</v>
      </c>
      <c r="D721" t="s">
        <v>516</v>
      </c>
      <c r="E721">
        <v>5965.0450000000001</v>
      </c>
      <c r="F721">
        <v>298252.25</v>
      </c>
      <c r="G721">
        <v>8850092.8145695906</v>
      </c>
      <c r="H721">
        <v>8893663.5361898895</v>
      </c>
      <c r="I721">
        <v>8850106.8441028092</v>
      </c>
      <c r="J721">
        <v>10.6902198021725</v>
      </c>
      <c r="K721">
        <v>95480.712252606594</v>
      </c>
      <c r="L721">
        <v>27350.713994353799</v>
      </c>
      <c r="M721">
        <v>77.822389268973893</v>
      </c>
      <c r="N721">
        <v>6.1</v>
      </c>
      <c r="O721">
        <v>11.4492681949591</v>
      </c>
      <c r="P721">
        <v>8850115.1335311495</v>
      </c>
    </row>
    <row r="722" spans="1:17" x14ac:dyDescent="0.3">
      <c r="A722" t="s">
        <v>1584</v>
      </c>
      <c r="B722" t="s">
        <v>1585</v>
      </c>
      <c r="C722" t="s">
        <v>3135</v>
      </c>
      <c r="D722" t="s">
        <v>213</v>
      </c>
      <c r="E722">
        <v>5955.9059782349996</v>
      </c>
      <c r="F722">
        <v>2074.9499999999998</v>
      </c>
      <c r="G722">
        <v>54.152377097294497</v>
      </c>
      <c r="H722">
        <v>3.4089025877101098</v>
      </c>
      <c r="I722">
        <v>33.031872524951503</v>
      </c>
      <c r="J722">
        <v>-0.19824244696420701</v>
      </c>
      <c r="K722">
        <v>2253.97029127414</v>
      </c>
      <c r="L722">
        <v>1985.4397026064901</v>
      </c>
      <c r="M722">
        <v>37.1614179686242</v>
      </c>
      <c r="N722">
        <v>0.55153362666863004</v>
      </c>
      <c r="O722">
        <v>42.273307790549097</v>
      </c>
      <c r="P722">
        <v>85.263392857142804</v>
      </c>
      <c r="Q722">
        <v>0.11670083192495</v>
      </c>
    </row>
    <row r="723" spans="1:17" x14ac:dyDescent="0.3">
      <c r="A723" t="s">
        <v>1586</v>
      </c>
      <c r="B723" t="s">
        <v>1587</v>
      </c>
      <c r="C723" t="s">
        <v>3139</v>
      </c>
      <c r="D723" t="s">
        <v>151</v>
      </c>
      <c r="E723">
        <v>5945.2349000000004</v>
      </c>
      <c r="F723">
        <v>317.35000000000002</v>
      </c>
      <c r="G723">
        <v>-34.942860244157401</v>
      </c>
      <c r="H723">
        <v>-9.6581931737076907</v>
      </c>
      <c r="I723">
        <v>-33.583684463956502</v>
      </c>
      <c r="J723">
        <v>-0.38788303054370499</v>
      </c>
      <c r="K723">
        <v>367.844106501076</v>
      </c>
      <c r="L723">
        <v>401.58876665021398</v>
      </c>
      <c r="M723">
        <v>30.718950206054501</v>
      </c>
      <c r="N723">
        <v>0.74268111157398098</v>
      </c>
      <c r="O723">
        <v>72.522451551914202</v>
      </c>
      <c r="P723">
        <v>1.5195137555981999</v>
      </c>
      <c r="Q723">
        <v>5.0403678872617999E-2</v>
      </c>
    </row>
    <row r="724" spans="1:17" x14ac:dyDescent="0.3">
      <c r="A724" t="s">
        <v>1588</v>
      </c>
      <c r="B724" t="s">
        <v>1589</v>
      </c>
      <c r="C724" t="s">
        <v>3133</v>
      </c>
      <c r="D724" t="s">
        <v>163</v>
      </c>
      <c r="E724">
        <v>5933.2847437599903</v>
      </c>
      <c r="F724">
        <v>654.70000000000005</v>
      </c>
      <c r="G724">
        <v>41.540380193735999</v>
      </c>
      <c r="H724">
        <v>8.2936063935840494</v>
      </c>
      <c r="I724">
        <v>17.6023128353036</v>
      </c>
      <c r="J724">
        <v>-0.64144560123648997</v>
      </c>
      <c r="K724">
        <v>633.45789945440299</v>
      </c>
      <c r="L724">
        <v>577.46864926503804</v>
      </c>
      <c r="M724">
        <v>54.262310906977</v>
      </c>
      <c r="N724">
        <v>0.88565515682492502</v>
      </c>
      <c r="O724">
        <v>10.233694822055799</v>
      </c>
      <c r="P724">
        <v>68.585039268700896</v>
      </c>
    </row>
    <row r="725" spans="1:17" hidden="1" x14ac:dyDescent="0.3">
      <c r="A725" t="s">
        <v>1590</v>
      </c>
      <c r="B725" t="s">
        <v>1591</v>
      </c>
      <c r="C725" t="s">
        <v>3144</v>
      </c>
      <c r="D725" t="s">
        <v>21</v>
      </c>
      <c r="E725">
        <v>5854.2459758249997</v>
      </c>
      <c r="F725">
        <v>494.85</v>
      </c>
      <c r="G725">
        <v>-22.339165626759598</v>
      </c>
      <c r="H725">
        <v>-0.59676520868293603</v>
      </c>
      <c r="I725">
        <v>6.3122390951997804</v>
      </c>
      <c r="J725">
        <v>3.5021425835713802</v>
      </c>
      <c r="K725">
        <v>495.44380518798999</v>
      </c>
      <c r="L725">
        <v>480.88673914338801</v>
      </c>
      <c r="M725">
        <v>50.774700778029597</v>
      </c>
      <c r="N725">
        <v>0.79419417267780401</v>
      </c>
      <c r="O725">
        <v>21.046781853086699</v>
      </c>
      <c r="P725">
        <v>26.8520892078954</v>
      </c>
      <c r="Q725">
        <v>7.4750505971733994E-2</v>
      </c>
    </row>
    <row r="726" spans="1:17" x14ac:dyDescent="0.3">
      <c r="A726" t="s">
        <v>1592</v>
      </c>
      <c r="B726" t="s">
        <v>1593</v>
      </c>
      <c r="C726" t="s">
        <v>3148</v>
      </c>
      <c r="D726" t="s">
        <v>173</v>
      </c>
      <c r="E726">
        <v>5840.7051801460002</v>
      </c>
      <c r="F726">
        <v>159.13999999999999</v>
      </c>
      <c r="G726">
        <v>111.882657271637</v>
      </c>
      <c r="H726">
        <v>-13.4055738237311</v>
      </c>
      <c r="I726">
        <v>25.949289497144299</v>
      </c>
      <c r="J726">
        <v>-3.9195067358040099</v>
      </c>
      <c r="K726">
        <v>180.10747520656599</v>
      </c>
      <c r="L726">
        <v>157.97382311502301</v>
      </c>
      <c r="M726">
        <v>36.865618873329403</v>
      </c>
      <c r="N726">
        <v>0.37115845732941</v>
      </c>
      <c r="O726">
        <v>41.165011939172999</v>
      </c>
      <c r="P726">
        <v>138.59070464767601</v>
      </c>
    </row>
    <row r="727" spans="1:17" x14ac:dyDescent="0.3">
      <c r="A727" t="s">
        <v>1594</v>
      </c>
      <c r="B727" t="s">
        <v>1595</v>
      </c>
      <c r="C727" t="s">
        <v>3131</v>
      </c>
      <c r="D727" t="s">
        <v>999</v>
      </c>
      <c r="E727">
        <v>5833.8321245400002</v>
      </c>
      <c r="F727">
        <v>127.19</v>
      </c>
      <c r="G727">
        <v>-47.413190069865799</v>
      </c>
      <c r="H727">
        <v>-2.8691905311119799</v>
      </c>
      <c r="I727">
        <v>-23.721609194492999</v>
      </c>
      <c r="J727">
        <v>2.0161139983778602</v>
      </c>
      <c r="K727">
        <v>132.824207668848</v>
      </c>
      <c r="L727">
        <v>144.39889326363399</v>
      </c>
      <c r="M727">
        <v>39.244548916514802</v>
      </c>
      <c r="N727">
        <v>0.38458171346541398</v>
      </c>
      <c r="O727">
        <v>65.579054957150703</v>
      </c>
      <c r="P727">
        <v>5.9651753728234604</v>
      </c>
      <c r="Q727">
        <v>4.1097240074728002E-2</v>
      </c>
    </row>
    <row r="728" spans="1:17" x14ac:dyDescent="0.3">
      <c r="A728" t="s">
        <v>1596</v>
      </c>
      <c r="B728" t="s">
        <v>1597</v>
      </c>
      <c r="C728" t="s">
        <v>3143</v>
      </c>
      <c r="D728" t="s">
        <v>284</v>
      </c>
      <c r="E728">
        <v>5823.5483904000002</v>
      </c>
      <c r="F728">
        <v>793</v>
      </c>
      <c r="G728">
        <v>-14.170308309691499</v>
      </c>
      <c r="H728">
        <v>-3.81153594192457</v>
      </c>
      <c r="I728">
        <v>-5.7882973410379401</v>
      </c>
      <c r="J728">
        <v>-3.64863824519297</v>
      </c>
      <c r="K728">
        <v>822.49894283291701</v>
      </c>
      <c r="L728">
        <v>787.78482838224704</v>
      </c>
      <c r="M728">
        <v>30.062508085110601</v>
      </c>
      <c r="N728">
        <v>0.67502301513028096</v>
      </c>
      <c r="O728">
        <v>13.493064312736401</v>
      </c>
      <c r="P728">
        <v>22.9457364341085</v>
      </c>
      <c r="Q728">
        <v>2.0341396969828E-2</v>
      </c>
    </row>
    <row r="729" spans="1:17" x14ac:dyDescent="0.3">
      <c r="A729" t="s">
        <v>1598</v>
      </c>
      <c r="B729" t="s">
        <v>1599</v>
      </c>
      <c r="C729" t="s">
        <v>3130</v>
      </c>
      <c r="D729" t="s">
        <v>637</v>
      </c>
      <c r="E729">
        <v>5807.4203722749999</v>
      </c>
      <c r="F729">
        <v>119.05</v>
      </c>
      <c r="G729">
        <v>-38.333070913185999</v>
      </c>
      <c r="H729">
        <v>4.0083505286778003</v>
      </c>
      <c r="I729">
        <v>-10.7074611303144</v>
      </c>
      <c r="J729">
        <v>4.3912817133311703</v>
      </c>
      <c r="K729">
        <v>123.933842964433</v>
      </c>
      <c r="L729">
        <v>132.86340071828201</v>
      </c>
      <c r="M729">
        <v>45.228910532765902</v>
      </c>
      <c r="N729">
        <v>1.1659938478493701</v>
      </c>
      <c r="O729">
        <v>36.833263334733303</v>
      </c>
      <c r="P729">
        <v>8.7214611872146097</v>
      </c>
      <c r="Q729">
        <v>-0.10872575572458</v>
      </c>
    </row>
    <row r="730" spans="1:17" hidden="1" x14ac:dyDescent="0.3">
      <c r="A730" t="s">
        <v>1600</v>
      </c>
      <c r="B730" t="s">
        <v>1601</v>
      </c>
      <c r="C730" t="s">
        <v>3144</v>
      </c>
      <c r="D730" t="s">
        <v>248</v>
      </c>
      <c r="E730">
        <v>5793.16177066</v>
      </c>
      <c r="F730">
        <v>5294.3</v>
      </c>
      <c r="G730">
        <v>48.0253112785295</v>
      </c>
      <c r="H730">
        <v>4.2220279400511602</v>
      </c>
      <c r="I730">
        <v>26.232188162103501</v>
      </c>
      <c r="J730">
        <v>-1.35533715993656</v>
      </c>
      <c r="K730">
        <v>5350.6915666902296</v>
      </c>
      <c r="L730">
        <v>4561.8834918520397</v>
      </c>
      <c r="M730">
        <v>40.156105701016998</v>
      </c>
      <c r="N730">
        <v>1.01369580409662</v>
      </c>
      <c r="O730">
        <v>8.9851349564626002</v>
      </c>
      <c r="P730">
        <v>85.439579684763501</v>
      </c>
      <c r="Q730">
        <v>0.14481939082841599</v>
      </c>
    </row>
    <row r="731" spans="1:17" hidden="1" x14ac:dyDescent="0.3">
      <c r="A731" t="s">
        <v>1602</v>
      </c>
      <c r="B731" t="s">
        <v>1603</v>
      </c>
      <c r="C731" t="s">
        <v>3144</v>
      </c>
      <c r="D731" t="s">
        <v>574</v>
      </c>
      <c r="E731">
        <v>5789.0304235499998</v>
      </c>
      <c r="F731">
        <v>2287.4499999999998</v>
      </c>
      <c r="G731">
        <v>137.98829305730001</v>
      </c>
      <c r="H731">
        <v>12.6631196256712</v>
      </c>
      <c r="I731">
        <v>112.464287155509</v>
      </c>
      <c r="J731">
        <v>5.2820075901922499</v>
      </c>
      <c r="K731">
        <v>2046.97246085952</v>
      </c>
      <c r="L731">
        <v>1578.26839298096</v>
      </c>
      <c r="M731">
        <v>61.502344738454603</v>
      </c>
      <c r="N731">
        <v>0.79513989803131002</v>
      </c>
      <c r="O731">
        <v>6.5553345428315399</v>
      </c>
      <c r="P731">
        <v>172.29926790072</v>
      </c>
      <c r="Q731">
        <v>0.17851248943775799</v>
      </c>
    </row>
    <row r="732" spans="1:17" hidden="1" x14ac:dyDescent="0.3">
      <c r="A732" t="s">
        <v>1604</v>
      </c>
      <c r="B732" t="s">
        <v>1605</v>
      </c>
      <c r="C732" t="s">
        <v>3144</v>
      </c>
      <c r="D732" t="s">
        <v>308</v>
      </c>
      <c r="E732">
        <v>5727.8233513699997</v>
      </c>
      <c r="F732">
        <v>1357.1</v>
      </c>
      <c r="G732">
        <v>547.35782106440695</v>
      </c>
      <c r="H732">
        <v>37.740551430759297</v>
      </c>
      <c r="I732">
        <v>118.441838885707</v>
      </c>
      <c r="J732">
        <v>-7.9306806902493596</v>
      </c>
      <c r="K732">
        <v>1193.5823015650201</v>
      </c>
      <c r="L732">
        <v>787.07171735766804</v>
      </c>
      <c r="M732">
        <v>42.497996618354399</v>
      </c>
      <c r="N732">
        <v>1.7281781250671799</v>
      </c>
      <c r="O732">
        <v>21.265934713727798</v>
      </c>
      <c r="P732">
        <v>635.15709642470199</v>
      </c>
      <c r="Q732">
        <v>0.22409947219031401</v>
      </c>
    </row>
    <row r="733" spans="1:17" x14ac:dyDescent="0.3">
      <c r="A733" t="s">
        <v>1606</v>
      </c>
      <c r="B733" t="s">
        <v>1607</v>
      </c>
      <c r="C733" t="s">
        <v>574</v>
      </c>
      <c r="D733" t="s">
        <v>423</v>
      </c>
      <c r="E733">
        <v>5720.3855182249999</v>
      </c>
      <c r="F733">
        <v>1902.25</v>
      </c>
      <c r="G733">
        <v>9.5985141624119805</v>
      </c>
      <c r="H733">
        <v>-4.0765312706387196</v>
      </c>
      <c r="I733">
        <v>22.220674225950901</v>
      </c>
      <c r="J733">
        <v>2.34110382336769</v>
      </c>
      <c r="K733">
        <v>2021.7964454826099</v>
      </c>
      <c r="L733">
        <v>1799.7153974742</v>
      </c>
      <c r="M733">
        <v>40.411139723834097</v>
      </c>
      <c r="N733">
        <v>0.44330594608552598</v>
      </c>
      <c r="O733">
        <v>31.0553292154028</v>
      </c>
      <c r="P733">
        <v>77.490086307441103</v>
      </c>
      <c r="Q733">
        <v>-0.111637742674043</v>
      </c>
    </row>
    <row r="734" spans="1:17" x14ac:dyDescent="0.3">
      <c r="A734" t="s">
        <v>1608</v>
      </c>
      <c r="B734" t="s">
        <v>1609</v>
      </c>
      <c r="C734" t="s">
        <v>3127</v>
      </c>
      <c r="D734" t="s">
        <v>284</v>
      </c>
      <c r="E734">
        <v>5699.8689197550002</v>
      </c>
      <c r="F734">
        <v>1157.55</v>
      </c>
      <c r="G734">
        <v>64.142056475493703</v>
      </c>
      <c r="H734">
        <v>-6.1687688524536499</v>
      </c>
      <c r="I734">
        <v>16.844348209189501</v>
      </c>
      <c r="J734">
        <v>2.3857786149483999</v>
      </c>
      <c r="K734">
        <v>1251.57512023044</v>
      </c>
      <c r="L734">
        <v>1111.1273701241801</v>
      </c>
      <c r="M734">
        <v>39.167834105186699</v>
      </c>
      <c r="N734">
        <v>0.57560091350440401</v>
      </c>
      <c r="O734">
        <v>30.754611031920799</v>
      </c>
      <c r="P734">
        <v>89.762295081967196</v>
      </c>
      <c r="Q734">
        <v>7.2613236788131003E-2</v>
      </c>
    </row>
    <row r="735" spans="1:17" x14ac:dyDescent="0.3">
      <c r="A735" t="s">
        <v>1610</v>
      </c>
      <c r="B735" t="s">
        <v>1611</v>
      </c>
      <c r="C735" t="s">
        <v>3140</v>
      </c>
      <c r="D735" t="s">
        <v>1565</v>
      </c>
      <c r="E735">
        <v>5695.7428141800001</v>
      </c>
      <c r="F735">
        <v>476.95</v>
      </c>
      <c r="G735">
        <v>18.373927753637101</v>
      </c>
      <c r="H735">
        <v>10.2052225147592</v>
      </c>
      <c r="I735">
        <v>29.239406720007899</v>
      </c>
      <c r="J735">
        <v>8.4850945411105094</v>
      </c>
      <c r="K735">
        <v>435.03195110697197</v>
      </c>
      <c r="L735">
        <v>390.00402783031399</v>
      </c>
      <c r="M735">
        <v>57.966682077616603</v>
      </c>
      <c r="N735">
        <v>2.0819892366136701</v>
      </c>
      <c r="O735">
        <v>8.1664744732152101</v>
      </c>
      <c r="P735">
        <v>67.204206836108597</v>
      </c>
      <c r="Q735">
        <v>5.5593446676470003E-2</v>
      </c>
    </row>
    <row r="736" spans="1:17" hidden="1" x14ac:dyDescent="0.3">
      <c r="A736" t="s">
        <v>1612</v>
      </c>
      <c r="B736" t="s">
        <v>1613</v>
      </c>
      <c r="C736" t="s">
        <v>3144</v>
      </c>
      <c r="D736" t="s">
        <v>128</v>
      </c>
      <c r="E736">
        <v>5675.3688179999999</v>
      </c>
      <c r="F736">
        <v>7441.35</v>
      </c>
      <c r="G736">
        <v>151.80934699368601</v>
      </c>
      <c r="H736">
        <v>26.572565965205001</v>
      </c>
      <c r="I736">
        <v>39.657288690220497</v>
      </c>
      <c r="J736">
        <v>2.4153079480245898</v>
      </c>
      <c r="K736">
        <v>6749.4482552859599</v>
      </c>
      <c r="L736">
        <v>5412.9834265276104</v>
      </c>
      <c r="M736">
        <v>50.502723455238701</v>
      </c>
      <c r="N736">
        <v>1.5409838942306699</v>
      </c>
      <c r="O736">
        <v>12.183945117485299</v>
      </c>
      <c r="P736">
        <v>236.545158518384</v>
      </c>
      <c r="Q736">
        <v>0.33080308138972597</v>
      </c>
    </row>
    <row r="737" spans="1:17" x14ac:dyDescent="0.3">
      <c r="A737" t="s">
        <v>1614</v>
      </c>
      <c r="B737" t="s">
        <v>1615</v>
      </c>
      <c r="C737" t="s">
        <v>3139</v>
      </c>
      <c r="D737" t="s">
        <v>262</v>
      </c>
      <c r="E737">
        <v>5654.0452763599997</v>
      </c>
      <c r="F737">
        <v>1257.6500000000001</v>
      </c>
      <c r="G737">
        <v>-48.8795455073491</v>
      </c>
      <c r="H737">
        <v>-5.0440407580531703</v>
      </c>
      <c r="I737">
        <v>-14.392907513206699</v>
      </c>
      <c r="J737">
        <v>-6.4010388571573698</v>
      </c>
      <c r="K737">
        <v>1384.05646889887</v>
      </c>
      <c r="L737">
        <v>1408.96641875149</v>
      </c>
      <c r="M737">
        <v>14.667106185254299</v>
      </c>
      <c r="N737">
        <v>0.584358842385449</v>
      </c>
      <c r="O737">
        <v>37.0015505108734</v>
      </c>
      <c r="P737">
        <v>10.0209955384481</v>
      </c>
      <c r="Q737">
        <v>-6.4935305649642006E-2</v>
      </c>
    </row>
    <row r="738" spans="1:17" hidden="1" x14ac:dyDescent="0.3">
      <c r="A738" t="s">
        <v>1616</v>
      </c>
      <c r="B738" t="s">
        <v>1617</v>
      </c>
      <c r="C738" t="s">
        <v>3144</v>
      </c>
      <c r="D738" t="s">
        <v>1618</v>
      </c>
      <c r="E738">
        <v>5622.5752849999999</v>
      </c>
      <c r="F738">
        <v>430.25</v>
      </c>
      <c r="G738">
        <v>18.363328956872898</v>
      </c>
      <c r="H738">
        <v>-10.494138382592901</v>
      </c>
      <c r="I738">
        <v>15.067367390332199</v>
      </c>
      <c r="J738">
        <v>-4.4202375305955801</v>
      </c>
      <c r="K738">
        <v>461.24784032735698</v>
      </c>
      <c r="L738">
        <v>411.89780794048198</v>
      </c>
      <c r="N738">
        <v>0.50733492282346804</v>
      </c>
      <c r="O738">
        <v>33.6316095293434</v>
      </c>
      <c r="P738">
        <v>51.629955947136501</v>
      </c>
    </row>
    <row r="739" spans="1:17" x14ac:dyDescent="0.3">
      <c r="A739" t="s">
        <v>1619</v>
      </c>
      <c r="B739" t="s">
        <v>1620</v>
      </c>
      <c r="C739" t="s">
        <v>3143</v>
      </c>
      <c r="D739" t="s">
        <v>284</v>
      </c>
      <c r="E739">
        <v>5615.25875</v>
      </c>
      <c r="F739">
        <v>586.45000000000005</v>
      </c>
      <c r="G739">
        <v>-13.1612137760737</v>
      </c>
      <c r="H739">
        <v>-3.3720027813645599</v>
      </c>
      <c r="I739">
        <v>10.786713788550401</v>
      </c>
      <c r="J739">
        <v>1.65318938128194</v>
      </c>
      <c r="K739">
        <v>612.30229725084405</v>
      </c>
      <c r="L739">
        <v>582.86812500234305</v>
      </c>
      <c r="M739">
        <v>44.045821242036602</v>
      </c>
      <c r="N739">
        <v>0.657962012330501</v>
      </c>
      <c r="O739">
        <v>23.932134026771202</v>
      </c>
      <c r="P739">
        <v>34.831589837912396</v>
      </c>
      <c r="Q739">
        <v>5.0583024625930999E-2</v>
      </c>
    </row>
    <row r="740" spans="1:17" hidden="1" x14ac:dyDescent="0.3">
      <c r="A740" t="s">
        <v>1621</v>
      </c>
      <c r="B740" t="s">
        <v>1622</v>
      </c>
      <c r="C740" t="s">
        <v>3131</v>
      </c>
      <c r="D740" t="s">
        <v>123</v>
      </c>
      <c r="E740">
        <v>5599.7203878</v>
      </c>
      <c r="F740">
        <v>449.4</v>
      </c>
      <c r="G740">
        <v>1.5850913705676399</v>
      </c>
      <c r="H740">
        <v>16.543309758737301</v>
      </c>
      <c r="I740">
        <v>28.036978451656399</v>
      </c>
      <c r="J740">
        <v>1.9905400958406101</v>
      </c>
      <c r="K740">
        <v>430.34813729771298</v>
      </c>
      <c r="M740">
        <v>35.362984083652698</v>
      </c>
      <c r="N740">
        <v>0.72534191779151702</v>
      </c>
      <c r="O740">
        <v>15.709835336003501</v>
      </c>
      <c r="P740">
        <v>49.277528649725902</v>
      </c>
    </row>
    <row r="741" spans="1:17" x14ac:dyDescent="0.3">
      <c r="A741" t="s">
        <v>1623</v>
      </c>
      <c r="B741" t="s">
        <v>1624</v>
      </c>
      <c r="C741" t="s">
        <v>3141</v>
      </c>
      <c r="D741" t="s">
        <v>120</v>
      </c>
      <c r="E741">
        <v>5598.3495039250001</v>
      </c>
      <c r="F741">
        <v>1183.55</v>
      </c>
      <c r="G741">
        <v>12.0760875457084</v>
      </c>
      <c r="H741">
        <v>33.983278143122703</v>
      </c>
      <c r="I741">
        <v>20.203677725401501</v>
      </c>
      <c r="J741">
        <v>11.1512479148716</v>
      </c>
      <c r="K741">
        <v>1017.24940120337</v>
      </c>
      <c r="L741">
        <v>867.08227426907501</v>
      </c>
      <c r="M741">
        <v>65.892574817132996</v>
      </c>
      <c r="N741">
        <v>0.77899573145578604</v>
      </c>
      <c r="O741">
        <v>8.5083012969456409</v>
      </c>
      <c r="P741">
        <v>89.701875300528897</v>
      </c>
      <c r="Q741">
        <v>1.6056370536621001E-2</v>
      </c>
    </row>
    <row r="742" spans="1:17" x14ac:dyDescent="0.3">
      <c r="A742" t="s">
        <v>1625</v>
      </c>
      <c r="B742" t="s">
        <v>1626</v>
      </c>
      <c r="C742" t="s">
        <v>3139</v>
      </c>
      <c r="D742" t="s">
        <v>574</v>
      </c>
      <c r="E742">
        <v>5592.4666656749996</v>
      </c>
      <c r="F742">
        <v>318.64999999999998</v>
      </c>
      <c r="G742">
        <v>-15.9604835951158</v>
      </c>
      <c r="H742">
        <v>-7.9768238151141801</v>
      </c>
      <c r="I742">
        <v>2.5453542652664298</v>
      </c>
      <c r="J742">
        <v>0.53992494305771399</v>
      </c>
      <c r="K742">
        <v>345.81147096957699</v>
      </c>
      <c r="L742">
        <v>335.39541230916097</v>
      </c>
      <c r="M742">
        <v>34.232206309379997</v>
      </c>
      <c r="N742">
        <v>0.386662867396944</v>
      </c>
      <c r="O742">
        <v>37.549034991369801</v>
      </c>
      <c r="P742">
        <v>27.946195543063599</v>
      </c>
      <c r="Q742">
        <v>0.10437651860404699</v>
      </c>
    </row>
    <row r="743" spans="1:17" x14ac:dyDescent="0.3">
      <c r="A743" t="s">
        <v>1627</v>
      </c>
      <c r="B743" t="s">
        <v>1628</v>
      </c>
      <c r="C743" t="s">
        <v>3143</v>
      </c>
      <c r="D743" t="s">
        <v>407</v>
      </c>
      <c r="E743">
        <v>5590.6314463999997</v>
      </c>
      <c r="F743">
        <v>113.96</v>
      </c>
      <c r="G743">
        <v>42.9602262515155</v>
      </c>
      <c r="H743">
        <v>-0.36237562370374299</v>
      </c>
      <c r="I743">
        <v>11.542327702837801</v>
      </c>
      <c r="J743">
        <v>7.2262384327670199</v>
      </c>
      <c r="K743">
        <v>119.60992192009699</v>
      </c>
      <c r="L743">
        <v>115.21183036479501</v>
      </c>
      <c r="M743">
        <v>49.888486600928999</v>
      </c>
      <c r="N743">
        <v>0.78634567160296198</v>
      </c>
      <c r="O743">
        <v>49.131274131274097</v>
      </c>
      <c r="P743">
        <v>67.465099191770705</v>
      </c>
      <c r="Q743">
        <v>8.3640715198411E-2</v>
      </c>
    </row>
    <row r="744" spans="1:17" x14ac:dyDescent="0.3">
      <c r="A744" t="s">
        <v>1629</v>
      </c>
      <c r="B744" t="s">
        <v>1630</v>
      </c>
      <c r="C744" t="s">
        <v>3135</v>
      </c>
      <c r="D744" t="s">
        <v>213</v>
      </c>
      <c r="E744">
        <v>5574.2503110300004</v>
      </c>
      <c r="F744">
        <v>457.35</v>
      </c>
      <c r="G744">
        <v>15.4785678105748</v>
      </c>
      <c r="H744">
        <v>4.2642161432277597</v>
      </c>
      <c r="I744">
        <v>-0.36022480360619902</v>
      </c>
      <c r="J744">
        <v>-5.2219939437424902E-2</v>
      </c>
      <c r="K744">
        <v>470.95617859705101</v>
      </c>
      <c r="L744">
        <v>443.94627180185898</v>
      </c>
      <c r="M744">
        <v>42.115960729107698</v>
      </c>
      <c r="N744">
        <v>0.60672485232843898</v>
      </c>
      <c r="O744">
        <v>18.618126161583</v>
      </c>
      <c r="P744">
        <v>41.638278104676303</v>
      </c>
      <c r="Q744">
        <v>0.16118276043294899</v>
      </c>
    </row>
    <row r="745" spans="1:17" hidden="1" x14ac:dyDescent="0.3">
      <c r="A745" t="s">
        <v>1631</v>
      </c>
      <c r="B745" t="s">
        <v>1632</v>
      </c>
      <c r="C745" t="s">
        <v>3141</v>
      </c>
      <c r="D745" t="s">
        <v>120</v>
      </c>
      <c r="E745">
        <v>5548.2872175699904</v>
      </c>
      <c r="F745">
        <v>143.21</v>
      </c>
      <c r="G745">
        <v>-35.902113870836203</v>
      </c>
      <c r="H745">
        <v>-3.8233041559424201</v>
      </c>
      <c r="I745">
        <v>-21.872580648522099</v>
      </c>
      <c r="J745">
        <v>9.0702788514106902E-2</v>
      </c>
      <c r="K745">
        <v>152.00586194036001</v>
      </c>
      <c r="M745">
        <v>38.343869997883601</v>
      </c>
      <c r="N745">
        <v>0.40582276678722401</v>
      </c>
      <c r="O745">
        <v>37.909363871238</v>
      </c>
      <c r="P745">
        <v>6.0814814814814797</v>
      </c>
    </row>
    <row r="746" spans="1:17" x14ac:dyDescent="0.3">
      <c r="A746" t="s">
        <v>1633</v>
      </c>
      <c r="B746" t="s">
        <v>1634</v>
      </c>
      <c r="C746" t="s">
        <v>3141</v>
      </c>
      <c r="D746" t="s">
        <v>856</v>
      </c>
      <c r="E746">
        <v>5541.1710124860001</v>
      </c>
      <c r="F746">
        <v>31.27</v>
      </c>
      <c r="G746">
        <v>-47.599726201346698</v>
      </c>
      <c r="H746">
        <v>-4.6434883707128698</v>
      </c>
      <c r="I746">
        <v>-35.7372241670951</v>
      </c>
      <c r="J746">
        <v>-2.3900201359441802</v>
      </c>
      <c r="K746">
        <v>34.526199633037102</v>
      </c>
      <c r="L746">
        <v>39.639189497033001</v>
      </c>
      <c r="M746">
        <v>39.614112273057003</v>
      </c>
      <c r="N746">
        <v>0.361046313226975</v>
      </c>
      <c r="O746">
        <v>72.6894787336104</v>
      </c>
      <c r="P746">
        <v>10.0668778599084</v>
      </c>
      <c r="Q746">
        <v>1.406585155982E-3</v>
      </c>
    </row>
    <row r="747" spans="1:17" hidden="1" x14ac:dyDescent="0.3">
      <c r="A747" t="s">
        <v>1635</v>
      </c>
      <c r="B747" t="s">
        <v>1636</v>
      </c>
      <c r="C747" t="s">
        <v>3144</v>
      </c>
      <c r="D747" t="s">
        <v>262</v>
      </c>
      <c r="E747">
        <v>5526.2138640000003</v>
      </c>
      <c r="F747">
        <v>565.79999999999995</v>
      </c>
      <c r="G747">
        <v>52.413134416468402</v>
      </c>
      <c r="H747">
        <v>33.949225739915498</v>
      </c>
      <c r="I747">
        <v>45.953057855711997</v>
      </c>
      <c r="J747">
        <v>5.5149152679423601</v>
      </c>
      <c r="K747">
        <v>480.00070425772901</v>
      </c>
      <c r="L747">
        <v>421.496646667569</v>
      </c>
      <c r="M747">
        <v>58.617758307360802</v>
      </c>
      <c r="N747">
        <v>3.23513981062055</v>
      </c>
      <c r="O747">
        <v>14.528101802757099</v>
      </c>
      <c r="P747">
        <v>89.373274202995503</v>
      </c>
      <c r="Q747">
        <v>0.15331914857937401</v>
      </c>
    </row>
    <row r="748" spans="1:17" x14ac:dyDescent="0.3">
      <c r="A748" t="s">
        <v>1637</v>
      </c>
      <c r="B748" t="s">
        <v>1638</v>
      </c>
      <c r="C748" t="s">
        <v>3130</v>
      </c>
      <c r="D748" t="s">
        <v>966</v>
      </c>
      <c r="E748">
        <v>5512.0316622</v>
      </c>
      <c r="F748">
        <v>642</v>
      </c>
      <c r="G748">
        <v>85.649940280709501</v>
      </c>
      <c r="H748">
        <v>-7.1491035944841999</v>
      </c>
      <c r="I748">
        <v>143.37658498467701</v>
      </c>
      <c r="J748">
        <v>-0.27315893464831797</v>
      </c>
      <c r="K748">
        <v>649.28029612425098</v>
      </c>
      <c r="L748">
        <v>479.61974785051598</v>
      </c>
      <c r="M748">
        <v>38.506916241738097</v>
      </c>
      <c r="N748">
        <v>0.114663856365036</v>
      </c>
      <c r="O748">
        <v>36.105919003115197</v>
      </c>
      <c r="P748">
        <v>197.49768303985101</v>
      </c>
      <c r="Q748">
        <v>6.6219644893729002E-2</v>
      </c>
    </row>
    <row r="749" spans="1:17" x14ac:dyDescent="0.3">
      <c r="A749" t="s">
        <v>1639</v>
      </c>
      <c r="B749" t="s">
        <v>1640</v>
      </c>
      <c r="C749" t="s">
        <v>3132</v>
      </c>
      <c r="D749" t="s">
        <v>48</v>
      </c>
      <c r="E749">
        <v>5502.3955963199996</v>
      </c>
      <c r="F749">
        <v>727.2</v>
      </c>
      <c r="G749">
        <v>46.483266846512898</v>
      </c>
      <c r="H749">
        <v>3.47792461479139</v>
      </c>
      <c r="I749">
        <v>8.9252718499943899</v>
      </c>
      <c r="J749">
        <v>-0.80483224215228499</v>
      </c>
      <c r="K749">
        <v>760.33685139094803</v>
      </c>
      <c r="L749">
        <v>711.32287428912105</v>
      </c>
      <c r="M749">
        <v>38.684119586726901</v>
      </c>
      <c r="N749">
        <v>0.69395830253564394</v>
      </c>
      <c r="O749">
        <v>28.822882288228801</v>
      </c>
      <c r="P749">
        <v>78.082527243785904</v>
      </c>
      <c r="Q749">
        <v>0.16803006348376201</v>
      </c>
    </row>
    <row r="750" spans="1:17" hidden="1" x14ac:dyDescent="0.3">
      <c r="A750" t="s">
        <v>1641</v>
      </c>
      <c r="B750" t="s">
        <v>1642</v>
      </c>
      <c r="C750" t="s">
        <v>3144</v>
      </c>
      <c r="D750" t="s">
        <v>48</v>
      </c>
      <c r="E750">
        <v>5495.2923402449997</v>
      </c>
      <c r="F750">
        <v>315.45</v>
      </c>
      <c r="G750">
        <v>-40.754643530837001</v>
      </c>
      <c r="H750">
        <v>-11.0380630390697</v>
      </c>
      <c r="I750">
        <v>-26.7251103085229</v>
      </c>
      <c r="J750">
        <v>-7.3955137061191003</v>
      </c>
      <c r="K750">
        <v>365.03501831066001</v>
      </c>
      <c r="M750">
        <v>19.9722023455653</v>
      </c>
      <c r="N750">
        <v>0.586843070565498</v>
      </c>
      <c r="O750">
        <v>34.664764621968601</v>
      </c>
      <c r="P750">
        <v>1.75806451612903</v>
      </c>
    </row>
    <row r="751" spans="1:17" x14ac:dyDescent="0.3">
      <c r="A751" t="s">
        <v>1643</v>
      </c>
      <c r="B751" t="s">
        <v>1644</v>
      </c>
      <c r="C751" t="s">
        <v>3131</v>
      </c>
      <c r="D751" t="s">
        <v>37</v>
      </c>
      <c r="E751">
        <v>5480.4988094999999</v>
      </c>
      <c r="F751">
        <v>323.25</v>
      </c>
      <c r="G751">
        <v>-11.421835550180401</v>
      </c>
      <c r="H751">
        <v>-9.5925104988418699</v>
      </c>
      <c r="I751">
        <v>-14.1734161148986</v>
      </c>
      <c r="J751">
        <v>-1.75400438830672</v>
      </c>
      <c r="K751">
        <v>363.01697026937802</v>
      </c>
      <c r="L751">
        <v>362.92111697597699</v>
      </c>
      <c r="M751">
        <v>34.488190957660997</v>
      </c>
      <c r="N751">
        <v>0.32590524388222603</v>
      </c>
      <c r="O751">
        <v>50.394431554524303</v>
      </c>
      <c r="P751">
        <v>11.997417200812601</v>
      </c>
      <c r="Q751">
        <v>-1.6411462896005001E-2</v>
      </c>
    </row>
    <row r="752" spans="1:17" hidden="1" x14ac:dyDescent="0.3">
      <c r="A752" t="s">
        <v>1645</v>
      </c>
      <c r="B752" t="s">
        <v>1646</v>
      </c>
      <c r="C752" t="s">
        <v>3144</v>
      </c>
      <c r="D752" t="s">
        <v>51</v>
      </c>
      <c r="E752">
        <v>5459.5443512450001</v>
      </c>
      <c r="F752">
        <v>954.05</v>
      </c>
      <c r="G752">
        <v>53.9001001261665</v>
      </c>
      <c r="H752">
        <v>33.9715573734657</v>
      </c>
      <c r="I752">
        <v>98.707751088117703</v>
      </c>
      <c r="J752">
        <v>18.9573552560236</v>
      </c>
      <c r="K752">
        <v>761.99315211860801</v>
      </c>
      <c r="L752">
        <v>601.82936702433403</v>
      </c>
      <c r="M752">
        <v>85.711240915743304</v>
      </c>
      <c r="N752">
        <v>1.51610140087946</v>
      </c>
      <c r="O752">
        <v>6.8287825585661102</v>
      </c>
      <c r="P752">
        <v>126.42696095882199</v>
      </c>
    </row>
    <row r="753" spans="1:17" hidden="1" x14ac:dyDescent="0.3">
      <c r="A753" t="s">
        <v>1647</v>
      </c>
      <c r="B753" t="s">
        <v>1648</v>
      </c>
      <c r="C753" t="s">
        <v>3144</v>
      </c>
      <c r="D753" t="s">
        <v>390</v>
      </c>
      <c r="E753">
        <v>5426.3632391849997</v>
      </c>
      <c r="F753">
        <v>299.05</v>
      </c>
      <c r="G753">
        <v>-24.253704966300798</v>
      </c>
      <c r="H753">
        <v>5.3497991924370103</v>
      </c>
      <c r="I753">
        <v>-3.00866791392736</v>
      </c>
      <c r="J753">
        <v>4.4514729816368801</v>
      </c>
      <c r="K753">
        <v>290.83423586312199</v>
      </c>
      <c r="L753">
        <v>291.42047409816303</v>
      </c>
      <c r="M753">
        <v>62.168060696686098</v>
      </c>
      <c r="N753">
        <v>0.66936650733328495</v>
      </c>
      <c r="O753">
        <v>29.727470322688401</v>
      </c>
      <c r="P753">
        <v>10.9853405084431</v>
      </c>
      <c r="Q753">
        <v>1.3565309309673999E-2</v>
      </c>
    </row>
    <row r="754" spans="1:17" hidden="1" x14ac:dyDescent="0.3">
      <c r="A754" t="s">
        <v>1649</v>
      </c>
      <c r="B754" t="s">
        <v>1650</v>
      </c>
      <c r="C754" t="s">
        <v>3144</v>
      </c>
      <c r="D754" t="s">
        <v>445</v>
      </c>
      <c r="E754">
        <v>5417.4740248799999</v>
      </c>
      <c r="F754">
        <v>375.8</v>
      </c>
      <c r="G754">
        <v>-36.656777841102297</v>
      </c>
      <c r="H754">
        <v>-0.62785274329079799</v>
      </c>
      <c r="I754">
        <v>-18.299006887490499</v>
      </c>
      <c r="J754">
        <v>-1.56178278837967</v>
      </c>
      <c r="K754">
        <v>402.17263338594199</v>
      </c>
      <c r="L754">
        <v>423.22961126111301</v>
      </c>
      <c r="M754">
        <v>27.8085287138002</v>
      </c>
      <c r="N754">
        <v>0.47723900148024201</v>
      </c>
      <c r="O754">
        <v>50.226184140500202</v>
      </c>
      <c r="P754">
        <v>0.21333333333333199</v>
      </c>
      <c r="Q754">
        <v>-7.4087642913963997E-2</v>
      </c>
    </row>
    <row r="755" spans="1:17" hidden="1" x14ac:dyDescent="0.3">
      <c r="A755" t="s">
        <v>1651</v>
      </c>
      <c r="B755" t="s">
        <v>1652</v>
      </c>
      <c r="C755" t="s">
        <v>3144</v>
      </c>
      <c r="D755" t="s">
        <v>445</v>
      </c>
      <c r="E755">
        <v>5414.446077775</v>
      </c>
      <c r="F755">
        <v>764.45</v>
      </c>
      <c r="G755">
        <v>62.020101860456997</v>
      </c>
      <c r="H755">
        <v>14.6059867738525</v>
      </c>
      <c r="I755">
        <v>72.967240299131504</v>
      </c>
      <c r="J755">
        <v>10.1269572681467</v>
      </c>
      <c r="K755">
        <v>714.31166853160698</v>
      </c>
      <c r="M755">
        <v>61.731798202681503</v>
      </c>
      <c r="N755">
        <v>0.59739389669210596</v>
      </c>
      <c r="O755">
        <v>23.749100660605599</v>
      </c>
      <c r="P755">
        <v>105.82929456111999</v>
      </c>
    </row>
    <row r="756" spans="1:17" hidden="1" x14ac:dyDescent="0.3">
      <c r="A756" t="s">
        <v>1653</v>
      </c>
      <c r="B756" t="s">
        <v>1654</v>
      </c>
      <c r="C756" t="s">
        <v>3144</v>
      </c>
      <c r="D756" t="s">
        <v>91</v>
      </c>
      <c r="E756">
        <v>5409.3567909599997</v>
      </c>
      <c r="F756">
        <v>1971.4</v>
      </c>
      <c r="G756">
        <v>22.893177503201802</v>
      </c>
      <c r="H756">
        <v>-17.918686273135499</v>
      </c>
      <c r="I756">
        <v>52.372321381520798</v>
      </c>
      <c r="J756">
        <v>-9.6856734978258601</v>
      </c>
      <c r="K756">
        <v>2183.6248414106099</v>
      </c>
      <c r="L756">
        <v>1782.5850484974201</v>
      </c>
      <c r="M756">
        <v>23.831470165979098</v>
      </c>
      <c r="N756">
        <v>0.63649644303498298</v>
      </c>
      <c r="O756">
        <v>34.422238003449301</v>
      </c>
      <c r="P756">
        <v>72.929824561403507</v>
      </c>
      <c r="Q756">
        <v>0.103474537025612</v>
      </c>
    </row>
    <row r="757" spans="1:17" x14ac:dyDescent="0.3">
      <c r="A757" t="s">
        <v>1655</v>
      </c>
      <c r="B757" t="s">
        <v>1656</v>
      </c>
      <c r="C757" t="s">
        <v>3129</v>
      </c>
      <c r="D757" t="s">
        <v>24</v>
      </c>
      <c r="E757">
        <v>5364.3760940250004</v>
      </c>
      <c r="F757">
        <v>317.25</v>
      </c>
      <c r="G757">
        <v>-31.7408031074992</v>
      </c>
      <c r="H757">
        <v>6.7494007741773903</v>
      </c>
      <c r="I757">
        <v>-18.9735499650508</v>
      </c>
      <c r="J757">
        <v>4.0658509064209696</v>
      </c>
      <c r="K757">
        <v>316.27271271118599</v>
      </c>
      <c r="L757">
        <v>334.45187865328199</v>
      </c>
      <c r="M757">
        <v>63.4281546369251</v>
      </c>
      <c r="N757">
        <v>0.450963056236103</v>
      </c>
      <c r="O757">
        <v>33.096926713947902</v>
      </c>
      <c r="P757">
        <v>8.6286594761171003</v>
      </c>
      <c r="Q757">
        <v>-1.6837078727685001E-2</v>
      </c>
    </row>
    <row r="758" spans="1:17" x14ac:dyDescent="0.3">
      <c r="A758" t="s">
        <v>1657</v>
      </c>
      <c r="B758" t="s">
        <v>1658</v>
      </c>
      <c r="C758" t="s">
        <v>3143</v>
      </c>
      <c r="D758" t="s">
        <v>477</v>
      </c>
      <c r="E758">
        <v>5343.6080687000003</v>
      </c>
      <c r="F758">
        <v>2025.5</v>
      </c>
      <c r="G758">
        <v>8.4639278612138593</v>
      </c>
      <c r="H758">
        <v>-5.1976651740964002</v>
      </c>
      <c r="I758">
        <v>31.472517490622799</v>
      </c>
      <c r="J758">
        <v>-7.4999116426477599</v>
      </c>
      <c r="K758">
        <v>1986.66512603418</v>
      </c>
      <c r="L758">
        <v>1708.6875071433701</v>
      </c>
      <c r="M758">
        <v>41.3995620934082</v>
      </c>
      <c r="N758">
        <v>0.46000354655966402</v>
      </c>
      <c r="O758">
        <v>17.9955566526783</v>
      </c>
      <c r="P758">
        <v>72.236394557823104</v>
      </c>
      <c r="Q758">
        <v>3.8212958906925998E-2</v>
      </c>
    </row>
    <row r="759" spans="1:17" x14ac:dyDescent="0.3">
      <c r="A759" t="s">
        <v>1659</v>
      </c>
      <c r="B759" t="s">
        <v>1660</v>
      </c>
      <c r="C759" t="s">
        <v>3135</v>
      </c>
      <c r="D759" t="s">
        <v>262</v>
      </c>
      <c r="E759">
        <v>5341.4056491199999</v>
      </c>
      <c r="F759">
        <v>1961.35</v>
      </c>
      <c r="G759">
        <v>-36.996503708212003</v>
      </c>
      <c r="H759">
        <v>-9.2810824894884796</v>
      </c>
      <c r="I759">
        <v>-9.2313475353483998</v>
      </c>
      <c r="J759">
        <v>-8.5470829832791697</v>
      </c>
      <c r="K759">
        <v>2274.53325903122</v>
      </c>
      <c r="L759">
        <v>2282.2676620239599</v>
      </c>
      <c r="M759">
        <v>21.4934934273256</v>
      </c>
      <c r="N759">
        <v>0.68573885901195297</v>
      </c>
      <c r="O759">
        <v>42.452902337675503</v>
      </c>
      <c r="P759">
        <v>14.031976744186</v>
      </c>
      <c r="Q759">
        <v>6.2553887354202004E-2</v>
      </c>
    </row>
    <row r="760" spans="1:17" hidden="1" x14ac:dyDescent="0.3">
      <c r="A760" t="s">
        <v>1661</v>
      </c>
      <c r="B760" t="s">
        <v>1662</v>
      </c>
      <c r="C760" t="s">
        <v>3144</v>
      </c>
      <c r="D760" t="s">
        <v>213</v>
      </c>
      <c r="E760">
        <v>5333.4075110399999</v>
      </c>
      <c r="F760">
        <v>2419.1999999999998</v>
      </c>
      <c r="G760">
        <v>37.7074978356126</v>
      </c>
      <c r="H760">
        <v>7.5601308494737598</v>
      </c>
      <c r="I760">
        <v>46.837214811428098</v>
      </c>
      <c r="J760">
        <v>7.9155115795956199</v>
      </c>
      <c r="K760">
        <v>2206.6214397366598</v>
      </c>
      <c r="L760">
        <v>1786.98237270594</v>
      </c>
      <c r="M760">
        <v>68.529494209797207</v>
      </c>
      <c r="N760">
        <v>0.471322135392583</v>
      </c>
      <c r="O760">
        <v>7.4735449735449704</v>
      </c>
      <c r="P760">
        <v>100.946922501868</v>
      </c>
    </row>
    <row r="761" spans="1:17" x14ac:dyDescent="0.3">
      <c r="A761" t="s">
        <v>1663</v>
      </c>
      <c r="B761" t="s">
        <v>1664</v>
      </c>
      <c r="C761" t="s">
        <v>3138</v>
      </c>
      <c r="D761" t="s">
        <v>454</v>
      </c>
      <c r="E761">
        <v>5330.6100887040002</v>
      </c>
      <c r="F761">
        <v>54.24</v>
      </c>
      <c r="G761">
        <v>-44.415909501111301</v>
      </c>
      <c r="H761">
        <v>-5.78078395462608</v>
      </c>
      <c r="I761">
        <v>-28.524722461076198</v>
      </c>
      <c r="J761">
        <v>1.36226784453171</v>
      </c>
      <c r="K761">
        <v>60.416866691855098</v>
      </c>
      <c r="L761">
        <v>65.972425197221696</v>
      </c>
      <c r="M761">
        <v>29.748167336745102</v>
      </c>
      <c r="N761">
        <v>0.27943850166395501</v>
      </c>
      <c r="O761">
        <v>80.678466076696097</v>
      </c>
      <c r="P761">
        <v>1.8591549295774601</v>
      </c>
      <c r="Q761">
        <v>-3.5137035257003998E-2</v>
      </c>
    </row>
    <row r="762" spans="1:17" hidden="1" x14ac:dyDescent="0.3">
      <c r="A762" t="s">
        <v>1665</v>
      </c>
      <c r="B762" t="s">
        <v>1666</v>
      </c>
      <c r="C762" t="s">
        <v>3144</v>
      </c>
      <c r="D762" t="s">
        <v>856</v>
      </c>
      <c r="E762">
        <v>5313.8431769999997</v>
      </c>
      <c r="F762">
        <v>619.54999999999995</v>
      </c>
      <c r="G762">
        <v>23.1836218067319</v>
      </c>
      <c r="H762">
        <v>-5.6332397630554896</v>
      </c>
      <c r="I762">
        <v>-14.1900966301849</v>
      </c>
      <c r="J762">
        <v>1.75393451119838</v>
      </c>
      <c r="K762">
        <v>650.60763845547694</v>
      </c>
      <c r="L762">
        <v>657.156679320423</v>
      </c>
      <c r="M762">
        <v>54.947121866822599</v>
      </c>
      <c r="N762">
        <v>0.71140545625349005</v>
      </c>
      <c r="O762">
        <v>50.238076022919799</v>
      </c>
      <c r="P762">
        <v>52.636117270263597</v>
      </c>
      <c r="Q762">
        <v>5.1291511722759003E-2</v>
      </c>
    </row>
    <row r="763" spans="1:17" hidden="1" x14ac:dyDescent="0.3">
      <c r="A763" t="s">
        <v>1667</v>
      </c>
      <c r="B763" t="s">
        <v>1668</v>
      </c>
      <c r="C763" t="s">
        <v>3144</v>
      </c>
      <c r="D763" t="s">
        <v>1669</v>
      </c>
      <c r="E763">
        <v>5312.22328423</v>
      </c>
      <c r="F763">
        <v>298.14999999999998</v>
      </c>
      <c r="G763">
        <v>-22.352490484435702</v>
      </c>
      <c r="H763">
        <v>-6.4509557916375302</v>
      </c>
      <c r="I763">
        <v>1.40520005980844</v>
      </c>
      <c r="J763">
        <v>-5.27617159293992</v>
      </c>
      <c r="K763">
        <v>325.91566873124498</v>
      </c>
      <c r="L763">
        <v>309.00626074949002</v>
      </c>
      <c r="M763">
        <v>32.217670241010303</v>
      </c>
      <c r="N763">
        <v>0.42276785171166698</v>
      </c>
      <c r="O763">
        <v>35.468723796746602</v>
      </c>
      <c r="P763">
        <v>26.441899915182301</v>
      </c>
      <c r="Q763">
        <v>0.114042126240299</v>
      </c>
    </row>
    <row r="764" spans="1:17" hidden="1" x14ac:dyDescent="0.3">
      <c r="A764" t="s">
        <v>1670</v>
      </c>
      <c r="B764" t="s">
        <v>1671</v>
      </c>
      <c r="C764" t="s">
        <v>3144</v>
      </c>
      <c r="D764" t="s">
        <v>241</v>
      </c>
      <c r="E764">
        <v>5269.0473460349904</v>
      </c>
      <c r="F764">
        <v>428.95</v>
      </c>
      <c r="G764">
        <v>59.247176000394198</v>
      </c>
      <c r="H764">
        <v>7.08212002774789</v>
      </c>
      <c r="I764">
        <v>46.706054944736898</v>
      </c>
      <c r="J764">
        <v>3.7989841918229401</v>
      </c>
      <c r="K764">
        <v>413.103639246542</v>
      </c>
      <c r="L764">
        <v>339.19985500095902</v>
      </c>
      <c r="M764">
        <v>54.599634333958903</v>
      </c>
      <c r="N764">
        <v>0.152601485007445</v>
      </c>
      <c r="O764">
        <v>14.9900920853246</v>
      </c>
      <c r="P764">
        <v>106.87243790692</v>
      </c>
    </row>
    <row r="765" spans="1:17" x14ac:dyDescent="0.3">
      <c r="A765" t="s">
        <v>1672</v>
      </c>
      <c r="B765" t="s">
        <v>1673</v>
      </c>
      <c r="C765" t="s">
        <v>3133</v>
      </c>
      <c r="D765" t="s">
        <v>248</v>
      </c>
      <c r="E765">
        <v>5262.6192829000001</v>
      </c>
      <c r="F765">
        <v>613</v>
      </c>
      <c r="G765">
        <v>34.018707396256097</v>
      </c>
      <c r="H765">
        <v>1.1685850236402999</v>
      </c>
      <c r="I765">
        <v>29.386034879479201</v>
      </c>
      <c r="J765">
        <v>-7.3935954567861204</v>
      </c>
      <c r="K765">
        <v>596.295104462773</v>
      </c>
      <c r="L765">
        <v>493.47106564498603</v>
      </c>
      <c r="M765">
        <v>34.606359107565901</v>
      </c>
      <c r="N765">
        <v>0.80972118274952098</v>
      </c>
      <c r="O765">
        <v>13.0505709624796</v>
      </c>
      <c r="P765">
        <v>70.2777777777777</v>
      </c>
    </row>
    <row r="766" spans="1:17" x14ac:dyDescent="0.3">
      <c r="A766" t="s">
        <v>1674</v>
      </c>
      <c r="B766" t="s">
        <v>1675</v>
      </c>
      <c r="C766" t="s">
        <v>3135</v>
      </c>
      <c r="D766" t="s">
        <v>213</v>
      </c>
      <c r="E766">
        <v>5256.9783682500001</v>
      </c>
      <c r="F766">
        <v>735.05</v>
      </c>
      <c r="G766">
        <v>11.3386436710963</v>
      </c>
      <c r="H766">
        <v>8.2293277869540198</v>
      </c>
      <c r="I766">
        <v>19.801536194341899</v>
      </c>
      <c r="J766">
        <v>3.4755275130399901</v>
      </c>
      <c r="K766">
        <v>704.15538550025803</v>
      </c>
      <c r="L766">
        <v>647.25478712418396</v>
      </c>
      <c r="M766">
        <v>55.871800565712199</v>
      </c>
      <c r="N766">
        <v>0.857661729050753</v>
      </c>
      <c r="O766">
        <v>8.7204952044078698</v>
      </c>
      <c r="P766">
        <v>43.564453124999901</v>
      </c>
      <c r="Q766">
        <v>0.149549327589132</v>
      </c>
    </row>
    <row r="767" spans="1:17" x14ac:dyDescent="0.3">
      <c r="A767" t="s">
        <v>1676</v>
      </c>
      <c r="B767" t="s">
        <v>1677</v>
      </c>
      <c r="C767" t="s">
        <v>3140</v>
      </c>
      <c r="D767" t="s">
        <v>289</v>
      </c>
      <c r="E767">
        <v>5171.4342279599996</v>
      </c>
      <c r="F767">
        <v>1901.9</v>
      </c>
      <c r="G767">
        <v>33.792012742719201</v>
      </c>
      <c r="H767">
        <v>-20.477626514687898</v>
      </c>
      <c r="I767">
        <v>50.7722091910694</v>
      </c>
      <c r="J767">
        <v>0.77979361772759603</v>
      </c>
      <c r="K767">
        <v>2140.9367734040402</v>
      </c>
      <c r="L767">
        <v>1804.7533034416899</v>
      </c>
      <c r="M767">
        <v>29.5588466994054</v>
      </c>
      <c r="N767">
        <v>0.52787854947836199</v>
      </c>
      <c r="O767">
        <v>37.762237762237703</v>
      </c>
      <c r="P767">
        <v>99.915908971461604</v>
      </c>
      <c r="Q767">
        <v>-1.1952703904807E-2</v>
      </c>
    </row>
    <row r="768" spans="1:17" hidden="1" x14ac:dyDescent="0.3">
      <c r="A768" t="s">
        <v>1678</v>
      </c>
      <c r="B768" t="s">
        <v>1679</v>
      </c>
      <c r="C768" t="s">
        <v>3144</v>
      </c>
      <c r="D768" t="s">
        <v>1680</v>
      </c>
      <c r="E768">
        <v>5168.879891351</v>
      </c>
      <c r="F768">
        <v>62.84</v>
      </c>
      <c r="G768">
        <v>0.39144655767004699</v>
      </c>
      <c r="H768">
        <v>3.7668031248116498</v>
      </c>
      <c r="I768">
        <v>-5.5257325135027902</v>
      </c>
      <c r="J768">
        <v>-1.97967351958797</v>
      </c>
      <c r="K768">
        <v>63.8834092349259</v>
      </c>
      <c r="L768">
        <v>60.049791386132597</v>
      </c>
      <c r="M768">
        <v>56.425916595309197</v>
      </c>
      <c r="N768">
        <v>1.3401785333137799</v>
      </c>
      <c r="O768">
        <v>7.5429662635264103</v>
      </c>
      <c r="P768">
        <v>23.895899053627701</v>
      </c>
      <c r="Q768">
        <v>-3.0196124243903E-2</v>
      </c>
    </row>
    <row r="769" spans="1:17" x14ac:dyDescent="0.3">
      <c r="A769" t="s">
        <v>1681</v>
      </c>
      <c r="B769" t="s">
        <v>1682</v>
      </c>
      <c r="C769" t="s">
        <v>3143</v>
      </c>
      <c r="D769" t="s">
        <v>284</v>
      </c>
      <c r="E769">
        <v>5160.8880985759997</v>
      </c>
      <c r="F769">
        <v>153.44</v>
      </c>
      <c r="G769">
        <v>-17.760188141552501</v>
      </c>
      <c r="H769">
        <v>-6.3428875686142598</v>
      </c>
      <c r="I769">
        <v>-13.0737907387131</v>
      </c>
      <c r="J769">
        <v>-2.7236604659988202</v>
      </c>
      <c r="K769">
        <v>166.291037173858</v>
      </c>
      <c r="L769">
        <v>166.93784002347999</v>
      </c>
      <c r="M769">
        <v>27.660233042949599</v>
      </c>
      <c r="N769">
        <v>0.50871471867018203</v>
      </c>
      <c r="O769">
        <v>43.117831074035401</v>
      </c>
      <c r="P769">
        <v>17.985390234525099</v>
      </c>
      <c r="Q769">
        <v>-4.6479348591299999E-2</v>
      </c>
    </row>
    <row r="770" spans="1:17" hidden="1" x14ac:dyDescent="0.3">
      <c r="A770" t="s">
        <v>1683</v>
      </c>
      <c r="B770" t="s">
        <v>1684</v>
      </c>
      <c r="C770" t="s">
        <v>3144</v>
      </c>
      <c r="D770" t="s">
        <v>516</v>
      </c>
      <c r="E770">
        <v>5147.5376413000004</v>
      </c>
      <c r="F770">
        <v>4944.2</v>
      </c>
      <c r="G770">
        <v>29.361241326681299</v>
      </c>
      <c r="H770">
        <v>-2.8306921309114399</v>
      </c>
      <c r="I770">
        <v>-18.448787273525699</v>
      </c>
      <c r="J770">
        <v>6.7161527139875199</v>
      </c>
      <c r="K770">
        <v>5155.2915115776505</v>
      </c>
      <c r="L770">
        <v>5028.4425157884698</v>
      </c>
      <c r="M770">
        <v>52.407162444400697</v>
      </c>
      <c r="N770">
        <v>0.48651147303430398</v>
      </c>
      <c r="O770">
        <v>35.490069171959</v>
      </c>
      <c r="P770">
        <v>58.467948717948701</v>
      </c>
      <c r="Q770">
        <v>0.14245644228177901</v>
      </c>
    </row>
    <row r="771" spans="1:17" x14ac:dyDescent="0.3">
      <c r="A771" t="s">
        <v>1685</v>
      </c>
      <c r="B771" t="s">
        <v>1686</v>
      </c>
      <c r="C771" t="s">
        <v>3133</v>
      </c>
      <c r="D771" t="s">
        <v>51</v>
      </c>
      <c r="E771">
        <v>5142.5891408799998</v>
      </c>
      <c r="F771">
        <v>206.24</v>
      </c>
      <c r="G771">
        <v>85.165947890997003</v>
      </c>
      <c r="H771">
        <v>9.8300378597021094</v>
      </c>
      <c r="I771">
        <v>69.733877655707602</v>
      </c>
      <c r="J771">
        <v>-2.0441849910204599</v>
      </c>
      <c r="K771">
        <v>187.627832117705</v>
      </c>
      <c r="L771">
        <v>152.04282647750699</v>
      </c>
      <c r="M771">
        <v>56.017352273553001</v>
      </c>
      <c r="N771">
        <v>0.13420783687319801</v>
      </c>
      <c r="O771">
        <v>16.7086889061287</v>
      </c>
      <c r="P771">
        <v>124.052145573058</v>
      </c>
      <c r="Q771">
        <v>2.0937592545441999E-2</v>
      </c>
    </row>
    <row r="772" spans="1:17" x14ac:dyDescent="0.3">
      <c r="A772" t="s">
        <v>1687</v>
      </c>
      <c r="B772" t="s">
        <v>1688</v>
      </c>
      <c r="C772" t="s">
        <v>3133</v>
      </c>
      <c r="D772" t="s">
        <v>51</v>
      </c>
      <c r="E772">
        <v>5133.5953980000004</v>
      </c>
      <c r="F772">
        <v>637.85</v>
      </c>
      <c r="G772">
        <v>127.573300922013</v>
      </c>
      <c r="H772">
        <v>15.391106510343199</v>
      </c>
      <c r="I772">
        <v>61.577415864293798</v>
      </c>
      <c r="J772">
        <v>2.3210634071307599</v>
      </c>
      <c r="K772">
        <v>580.72037465441201</v>
      </c>
      <c r="L772">
        <v>463.12870794829701</v>
      </c>
      <c r="M772">
        <v>58.481680161383302</v>
      </c>
      <c r="N772">
        <v>1.0729985341889201</v>
      </c>
      <c r="O772">
        <v>8.1523869248255796</v>
      </c>
      <c r="P772">
        <v>165.992493744787</v>
      </c>
      <c r="Q772">
        <v>2.2692087311482E-2</v>
      </c>
    </row>
    <row r="773" spans="1:17" hidden="1" x14ac:dyDescent="0.3">
      <c r="A773" t="s">
        <v>1689</v>
      </c>
      <c r="B773" t="s">
        <v>1690</v>
      </c>
      <c r="C773" t="s">
        <v>3144</v>
      </c>
      <c r="D773" t="s">
        <v>248</v>
      </c>
      <c r="E773">
        <v>5100.71268487</v>
      </c>
      <c r="F773">
        <v>962.9</v>
      </c>
      <c r="G773">
        <v>52.929013682231798</v>
      </c>
      <c r="H773">
        <v>22.9718269420372</v>
      </c>
      <c r="I773">
        <v>47.192567458282397</v>
      </c>
      <c r="J773">
        <v>3.1958508206176601</v>
      </c>
      <c r="K773">
        <v>883.67361168754098</v>
      </c>
      <c r="L773">
        <v>753.59243085998799</v>
      </c>
      <c r="M773">
        <v>58.4422817360811</v>
      </c>
      <c r="N773">
        <v>1.3200455438438601</v>
      </c>
      <c r="O773">
        <v>4.2216221829888898</v>
      </c>
      <c r="P773">
        <v>80.487347703842502</v>
      </c>
      <c r="Q773">
        <v>-4.8880740869903003E-2</v>
      </c>
    </row>
    <row r="774" spans="1:17" hidden="1" x14ac:dyDescent="0.3">
      <c r="A774" t="s">
        <v>1691</v>
      </c>
      <c r="B774" t="s">
        <v>1692</v>
      </c>
      <c r="C774" t="s">
        <v>3144</v>
      </c>
      <c r="D774" t="s">
        <v>262</v>
      </c>
      <c r="E774">
        <v>5091.3268482149997</v>
      </c>
      <c r="F774">
        <v>1107.95</v>
      </c>
      <c r="G774">
        <v>184.07466692904299</v>
      </c>
      <c r="H774">
        <v>18.844202060836601</v>
      </c>
      <c r="I774">
        <v>59.5309291240048</v>
      </c>
      <c r="J774">
        <v>16.802725034461101</v>
      </c>
      <c r="K774">
        <v>990.89123035546902</v>
      </c>
      <c r="L774">
        <v>785.54745721472705</v>
      </c>
      <c r="M774">
        <v>64.2287482790627</v>
      </c>
      <c r="N774">
        <v>0.98891427796551901</v>
      </c>
      <c r="O774">
        <v>7.2205424432510501</v>
      </c>
      <c r="P774">
        <v>257.74943493703501</v>
      </c>
      <c r="Q774">
        <v>0.109761081300514</v>
      </c>
    </row>
    <row r="775" spans="1:17" x14ac:dyDescent="0.3">
      <c r="A775" t="s">
        <v>1693</v>
      </c>
      <c r="B775" t="s">
        <v>1694</v>
      </c>
      <c r="C775" t="s">
        <v>3139</v>
      </c>
      <c r="D775" t="s">
        <v>128</v>
      </c>
      <c r="E775">
        <v>5089.2478977599903</v>
      </c>
      <c r="F775">
        <v>769.6</v>
      </c>
      <c r="G775">
        <v>34.742262924052497</v>
      </c>
      <c r="H775">
        <v>27.626967509108098</v>
      </c>
      <c r="I775">
        <v>48.038014272861602</v>
      </c>
      <c r="J775">
        <v>33.063167522005799</v>
      </c>
      <c r="K775">
        <v>598.74593440698004</v>
      </c>
      <c r="L775">
        <v>544.23374156088903</v>
      </c>
      <c r="M775">
        <v>79.944459108049102</v>
      </c>
      <c r="N775">
        <v>3.0432018223833102</v>
      </c>
      <c r="O775">
        <v>10.330041580041501</v>
      </c>
      <c r="P775">
        <v>81.082352941176396</v>
      </c>
    </row>
    <row r="776" spans="1:17" x14ac:dyDescent="0.3">
      <c r="A776" t="s">
        <v>1695</v>
      </c>
      <c r="B776" t="s">
        <v>1696</v>
      </c>
      <c r="C776" t="s">
        <v>3134</v>
      </c>
      <c r="D776" t="s">
        <v>972</v>
      </c>
      <c r="E776">
        <v>5072.9906052980004</v>
      </c>
      <c r="F776">
        <v>171.38</v>
      </c>
      <c r="G776">
        <v>-6.9115541583359397</v>
      </c>
      <c r="H776">
        <v>-4.4675632855491001</v>
      </c>
      <c r="I776">
        <v>-27.487919621128398</v>
      </c>
      <c r="J776">
        <v>2.0290092161139599</v>
      </c>
      <c r="K776">
        <v>193.312171694114</v>
      </c>
      <c r="L776">
        <v>196.435981538889</v>
      </c>
      <c r="M776">
        <v>31.943532905188199</v>
      </c>
      <c r="N776">
        <v>0.55662451813924696</v>
      </c>
      <c r="O776">
        <v>48.558758314855801</v>
      </c>
      <c r="P776">
        <v>15.9539918809201</v>
      </c>
      <c r="Q776">
        <v>3.7752007479604999E-2</v>
      </c>
    </row>
    <row r="777" spans="1:17" x14ac:dyDescent="0.3">
      <c r="A777" t="s">
        <v>1697</v>
      </c>
      <c r="B777" t="s">
        <v>1698</v>
      </c>
      <c r="C777" t="s">
        <v>3139</v>
      </c>
      <c r="D777" t="s">
        <v>262</v>
      </c>
      <c r="E777">
        <v>5020.0776492000005</v>
      </c>
      <c r="F777">
        <v>633</v>
      </c>
      <c r="G777">
        <v>-24.369251701139799</v>
      </c>
      <c r="H777">
        <v>-2.0897223847603401</v>
      </c>
      <c r="I777">
        <v>-13.3584145461886</v>
      </c>
      <c r="J777">
        <v>5.2280825410173399</v>
      </c>
      <c r="K777">
        <v>677.92391867920901</v>
      </c>
      <c r="L777">
        <v>692.78740587068103</v>
      </c>
      <c r="M777">
        <v>40.820321366748999</v>
      </c>
      <c r="N777">
        <v>0.72187630148355797</v>
      </c>
      <c r="O777">
        <v>39.6208530805687</v>
      </c>
      <c r="P777">
        <v>9.0251464002755597</v>
      </c>
    </row>
    <row r="778" spans="1:17" x14ac:dyDescent="0.3">
      <c r="A778" t="s">
        <v>1699</v>
      </c>
      <c r="B778" t="s">
        <v>1700</v>
      </c>
      <c r="C778" t="s">
        <v>3139</v>
      </c>
      <c r="D778" t="s">
        <v>472</v>
      </c>
      <c r="E778">
        <v>5017.8145704150002</v>
      </c>
      <c r="F778">
        <v>453.85</v>
      </c>
      <c r="G778">
        <v>-59.419647588887898</v>
      </c>
      <c r="H778">
        <v>-13.9767683911181</v>
      </c>
      <c r="I778">
        <v>-37.5522088920576</v>
      </c>
      <c r="J778">
        <v>-3.1581640843270602</v>
      </c>
      <c r="K778">
        <v>529.48012047923896</v>
      </c>
      <c r="L778">
        <v>596.94059572956405</v>
      </c>
      <c r="M778">
        <v>22.4950892273764</v>
      </c>
      <c r="N778">
        <v>1.65208279022245</v>
      </c>
      <c r="O778">
        <v>70.981601850831694</v>
      </c>
      <c r="P778">
        <v>0.85555555555556495</v>
      </c>
      <c r="Q778">
        <v>-0.14093093310405</v>
      </c>
    </row>
    <row r="779" spans="1:17" x14ac:dyDescent="0.3">
      <c r="A779" t="s">
        <v>1701</v>
      </c>
      <c r="B779" t="s">
        <v>1702</v>
      </c>
      <c r="C779" t="s">
        <v>3137</v>
      </c>
      <c r="D779" t="s">
        <v>75</v>
      </c>
      <c r="E779">
        <v>5001.8046963520001</v>
      </c>
      <c r="F779">
        <v>220.72</v>
      </c>
      <c r="G779">
        <v>-4.6957268202064499</v>
      </c>
      <c r="H779">
        <v>4.5067903550542701</v>
      </c>
      <c r="I779">
        <v>6.0436459896451096</v>
      </c>
      <c r="J779">
        <v>0.45417396429482698</v>
      </c>
      <c r="K779">
        <v>226.343725729206</v>
      </c>
      <c r="L779">
        <v>217.779752043108</v>
      </c>
      <c r="M779">
        <v>37.605308668265899</v>
      </c>
      <c r="N779">
        <v>0.42034804384465402</v>
      </c>
      <c r="O779">
        <v>16.8901776005799</v>
      </c>
      <c r="P779">
        <v>18.571044856298599</v>
      </c>
      <c r="Q779">
        <v>-5.6337031337684002E-2</v>
      </c>
    </row>
    <row r="780" spans="1:17" x14ac:dyDescent="0.3">
      <c r="A780" t="s">
        <v>1703</v>
      </c>
      <c r="B780" t="s">
        <v>1704</v>
      </c>
      <c r="C780" t="s">
        <v>3138</v>
      </c>
      <c r="D780" t="s">
        <v>144</v>
      </c>
      <c r="E780">
        <v>4988.3549999999996</v>
      </c>
      <c r="F780">
        <v>175.03</v>
      </c>
      <c r="G780">
        <v>2.9709453777068999</v>
      </c>
      <c r="H780">
        <v>9.8765795176955606E-2</v>
      </c>
      <c r="I780">
        <v>-17.811268612232499</v>
      </c>
      <c r="J780">
        <v>1.87307334551403</v>
      </c>
      <c r="K780">
        <v>187.502921073338</v>
      </c>
      <c r="L780">
        <v>187.629062033211</v>
      </c>
      <c r="M780">
        <v>35.844883454883501</v>
      </c>
      <c r="N780">
        <v>0.50321163221976595</v>
      </c>
      <c r="O780">
        <v>51.374050162829199</v>
      </c>
      <c r="P780">
        <v>29.5558845299777</v>
      </c>
      <c r="Q780">
        <v>1.8712852279865001E-2</v>
      </c>
    </row>
    <row r="781" spans="1:17" x14ac:dyDescent="0.3">
      <c r="A781" t="s">
        <v>1705</v>
      </c>
      <c r="B781" t="s">
        <v>1706</v>
      </c>
      <c r="C781" t="s">
        <v>3140</v>
      </c>
      <c r="D781" t="s">
        <v>289</v>
      </c>
      <c r="E781">
        <v>4987.4278891249996</v>
      </c>
      <c r="F781">
        <v>233.75</v>
      </c>
      <c r="G781">
        <v>-15.9722827668352</v>
      </c>
      <c r="H781">
        <v>6.9425797971188503</v>
      </c>
      <c r="I781">
        <v>3.2591280870169701</v>
      </c>
      <c r="J781">
        <v>1.0249580954572599</v>
      </c>
      <c r="K781">
        <v>242.85018196260799</v>
      </c>
      <c r="L781">
        <v>241.69812622804099</v>
      </c>
      <c r="M781">
        <v>40.7553479795491</v>
      </c>
      <c r="N781">
        <v>1.6920592968406101</v>
      </c>
      <c r="O781">
        <v>27.101604278074799</v>
      </c>
      <c r="P781">
        <v>23.677248677248599</v>
      </c>
      <c r="Q781">
        <v>-0.11438855907608</v>
      </c>
    </row>
    <row r="782" spans="1:17" x14ac:dyDescent="0.3">
      <c r="A782" t="s">
        <v>1707</v>
      </c>
      <c r="B782" t="s">
        <v>1708</v>
      </c>
      <c r="C782" t="s">
        <v>3139</v>
      </c>
      <c r="D782" t="s">
        <v>262</v>
      </c>
      <c r="E782">
        <v>4880.3167080599997</v>
      </c>
      <c r="F782">
        <v>1586.6</v>
      </c>
      <c r="G782">
        <v>-51.409464359039397</v>
      </c>
      <c r="H782">
        <v>-7.19930654257222</v>
      </c>
      <c r="I782">
        <v>-19.721827584246402</v>
      </c>
      <c r="J782">
        <v>0.56706997331044595</v>
      </c>
      <c r="K782">
        <v>1692.97933590708</v>
      </c>
      <c r="L782">
        <v>1838.1934304311201</v>
      </c>
      <c r="M782">
        <v>38.6895633630417</v>
      </c>
      <c r="N782">
        <v>0.80811489824870997</v>
      </c>
      <c r="O782">
        <v>48.1974032522375</v>
      </c>
      <c r="P782">
        <v>6.0987026882439199</v>
      </c>
      <c r="Q782">
        <v>-3.2506808297488997E-2</v>
      </c>
    </row>
    <row r="783" spans="1:17" hidden="1" x14ac:dyDescent="0.3">
      <c r="A783" t="s">
        <v>1709</v>
      </c>
      <c r="B783" t="s">
        <v>1710</v>
      </c>
      <c r="C783" t="s">
        <v>3144</v>
      </c>
      <c r="D783" t="s">
        <v>173</v>
      </c>
      <c r="E783">
        <v>4853.22</v>
      </c>
      <c r="F783">
        <v>282</v>
      </c>
      <c r="G783">
        <v>4124.6689902414801</v>
      </c>
      <c r="H783">
        <v>-7.7507415209111201</v>
      </c>
      <c r="I783">
        <v>370.976377231009</v>
      </c>
      <c r="J783">
        <v>-8.5605716616411094</v>
      </c>
      <c r="K783">
        <v>252.66035399441199</v>
      </c>
      <c r="L783">
        <v>134.55926314726699</v>
      </c>
      <c r="M783">
        <v>42.070254095300598</v>
      </c>
      <c r="N783">
        <v>0.51932665905311104</v>
      </c>
      <c r="O783">
        <v>26.241134751773</v>
      </c>
      <c r="P783">
        <v>4218.5298621745696</v>
      </c>
      <c r="Q783">
        <v>0.24968363449987999</v>
      </c>
    </row>
    <row r="784" spans="1:17" hidden="1" x14ac:dyDescent="0.3">
      <c r="A784" t="s">
        <v>1711</v>
      </c>
      <c r="B784" t="s">
        <v>1712</v>
      </c>
      <c r="C784" t="s">
        <v>3144</v>
      </c>
      <c r="D784" t="s">
        <v>477</v>
      </c>
      <c r="E784">
        <v>4808.4289575000003</v>
      </c>
      <c r="F784">
        <v>106.05</v>
      </c>
      <c r="G784">
        <v>53.990265366924902</v>
      </c>
      <c r="H784">
        <v>3.3234468133509498</v>
      </c>
      <c r="I784">
        <v>11.1900669247095</v>
      </c>
      <c r="J784">
        <v>3.5813424432097101</v>
      </c>
      <c r="K784">
        <v>105.18115710931799</v>
      </c>
      <c r="L784">
        <v>92.953800838559005</v>
      </c>
      <c r="M784">
        <v>46.740507162648903</v>
      </c>
      <c r="N784">
        <v>0.60303418338666204</v>
      </c>
      <c r="O784">
        <v>13.1541725601131</v>
      </c>
      <c r="P784">
        <v>83.3189282627484</v>
      </c>
      <c r="Q784">
        <v>0.13337087160938599</v>
      </c>
    </row>
    <row r="785" spans="1:17" hidden="1" x14ac:dyDescent="0.3">
      <c r="A785" t="s">
        <v>1713</v>
      </c>
      <c r="B785" t="s">
        <v>1714</v>
      </c>
      <c r="C785" t="s">
        <v>3144</v>
      </c>
      <c r="D785" t="s">
        <v>21</v>
      </c>
      <c r="E785">
        <v>4769.2485743199904</v>
      </c>
      <c r="F785">
        <v>81.61</v>
      </c>
      <c r="G785">
        <v>-34.415040841917403</v>
      </c>
      <c r="H785">
        <v>-14.2986282944997</v>
      </c>
      <c r="I785">
        <v>-43.058831268854803</v>
      </c>
      <c r="J785">
        <v>6.6372678445317099</v>
      </c>
      <c r="K785">
        <v>98.383515240516701</v>
      </c>
      <c r="L785">
        <v>106.03198985799099</v>
      </c>
      <c r="M785">
        <v>39.695392210995898</v>
      </c>
      <c r="N785">
        <v>0.28722608559993901</v>
      </c>
      <c r="O785">
        <v>75.468692562186007</v>
      </c>
      <c r="P785">
        <v>20.903703703703702</v>
      </c>
      <c r="Q785">
        <v>0.279016760433417</v>
      </c>
    </row>
    <row r="786" spans="1:17" hidden="1" x14ac:dyDescent="0.3">
      <c r="A786" t="s">
        <v>1715</v>
      </c>
      <c r="B786" t="s">
        <v>1716</v>
      </c>
      <c r="C786" t="s">
        <v>3144</v>
      </c>
      <c r="D786" t="s">
        <v>454</v>
      </c>
      <c r="E786">
        <v>4760.9101828499997</v>
      </c>
      <c r="F786">
        <v>544.29999999999995</v>
      </c>
      <c r="G786">
        <v>-40.726996343137998</v>
      </c>
      <c r="H786">
        <v>-0.39175034566615202</v>
      </c>
      <c r="I786">
        <v>-9.0461062539042008</v>
      </c>
      <c r="J786">
        <v>0.63253811480199595</v>
      </c>
      <c r="K786">
        <v>561.04382083922496</v>
      </c>
      <c r="L786">
        <v>583.074528252709</v>
      </c>
      <c r="M786">
        <v>40.587436444985201</v>
      </c>
      <c r="N786">
        <v>0.205086807046818</v>
      </c>
      <c r="O786">
        <v>46.794047400330697</v>
      </c>
      <c r="P786">
        <v>6.4645476772616099</v>
      </c>
      <c r="Q786">
        <v>8.5834908021450006E-3</v>
      </c>
    </row>
    <row r="787" spans="1:17" x14ac:dyDescent="0.3">
      <c r="A787" t="s">
        <v>1717</v>
      </c>
      <c r="B787" t="s">
        <v>1718</v>
      </c>
      <c r="C787" t="s">
        <v>3141</v>
      </c>
      <c r="D787" t="s">
        <v>1486</v>
      </c>
      <c r="E787">
        <v>4753.5731289750001</v>
      </c>
      <c r="F787">
        <v>840.25</v>
      </c>
      <c r="G787">
        <v>-29.826254207055399</v>
      </c>
      <c r="H787">
        <v>-3.28568550563927</v>
      </c>
      <c r="I787">
        <v>-19.976852800836301</v>
      </c>
      <c r="J787">
        <v>-1.0825499528148901</v>
      </c>
      <c r="K787">
        <v>864.57211421187003</v>
      </c>
      <c r="L787">
        <v>857.32895968142202</v>
      </c>
      <c r="M787">
        <v>38.050158094899601</v>
      </c>
      <c r="N787">
        <v>1.0059626932010799</v>
      </c>
      <c r="O787">
        <v>31.615590598036299</v>
      </c>
      <c r="P787">
        <v>9.1162911499253294</v>
      </c>
      <c r="Q787">
        <v>0.151918756289287</v>
      </c>
    </row>
    <row r="788" spans="1:17" hidden="1" x14ac:dyDescent="0.3">
      <c r="A788" t="s">
        <v>1719</v>
      </c>
      <c r="B788" t="s">
        <v>1720</v>
      </c>
      <c r="C788" t="s">
        <v>3144</v>
      </c>
      <c r="D788" t="s">
        <v>262</v>
      </c>
      <c r="E788">
        <v>4751.2283415000002</v>
      </c>
      <c r="F788">
        <v>386.25</v>
      </c>
      <c r="G788">
        <v>453.74367825528498</v>
      </c>
      <c r="H788">
        <v>4.6157099635673298</v>
      </c>
      <c r="I788">
        <v>198.86762931064601</v>
      </c>
      <c r="J788">
        <v>4.6443191265830004</v>
      </c>
      <c r="K788">
        <v>356.15420299934999</v>
      </c>
      <c r="L788">
        <v>234.86694231789599</v>
      </c>
      <c r="M788">
        <v>51.164136432838497</v>
      </c>
      <c r="N788">
        <v>0.70587328234288105</v>
      </c>
      <c r="O788">
        <v>14.925566343042</v>
      </c>
      <c r="P788">
        <v>476.06263982102899</v>
      </c>
      <c r="Q788">
        <v>0.30999953023974303</v>
      </c>
    </row>
    <row r="789" spans="1:17" x14ac:dyDescent="0.3">
      <c r="A789" t="s">
        <v>1721</v>
      </c>
      <c r="B789" t="s">
        <v>1722</v>
      </c>
      <c r="C789" t="s">
        <v>3133</v>
      </c>
      <c r="D789" t="s">
        <v>51</v>
      </c>
      <c r="E789">
        <v>4742.7633487499997</v>
      </c>
      <c r="F789">
        <v>384.65</v>
      </c>
      <c r="G789">
        <v>15.351045592452699</v>
      </c>
      <c r="H789">
        <v>14.110732137043399</v>
      </c>
      <c r="I789">
        <v>28.816256917665001</v>
      </c>
      <c r="J789">
        <v>3.1738130655672698</v>
      </c>
      <c r="K789">
        <v>363.48741502478498</v>
      </c>
      <c r="L789">
        <v>333.37051615582197</v>
      </c>
      <c r="M789">
        <v>59.867997850951703</v>
      </c>
      <c r="N789">
        <v>0.72573548684242295</v>
      </c>
      <c r="O789">
        <v>6.8243858052775304</v>
      </c>
      <c r="P789">
        <v>47.771801767191597</v>
      </c>
      <c r="Q789">
        <v>-3.3739770579812998E-2</v>
      </c>
    </row>
    <row r="790" spans="1:17" hidden="1" x14ac:dyDescent="0.3">
      <c r="A790" t="s">
        <v>1723</v>
      </c>
      <c r="B790" t="s">
        <v>1724</v>
      </c>
      <c r="C790" t="s">
        <v>3144</v>
      </c>
      <c r="D790" t="s">
        <v>91</v>
      </c>
      <c r="E790">
        <v>4742.2561516899996</v>
      </c>
      <c r="F790">
        <v>3236.15</v>
      </c>
      <c r="G790">
        <v>279.83712144655902</v>
      </c>
      <c r="H790">
        <v>12.420596240898099</v>
      </c>
      <c r="I790">
        <v>159.14993366640499</v>
      </c>
      <c r="J790">
        <v>-2.6747477714312602</v>
      </c>
      <c r="K790">
        <v>3018.2403990201701</v>
      </c>
      <c r="L790">
        <v>2067.7760758734198</v>
      </c>
      <c r="M790">
        <v>35.336606758371801</v>
      </c>
      <c r="N790">
        <v>0.59428149550986098</v>
      </c>
      <c r="O790">
        <v>13.8698762418305</v>
      </c>
      <c r="P790">
        <v>302.15608301230202</v>
      </c>
    </row>
    <row r="791" spans="1:17" x14ac:dyDescent="0.3">
      <c r="A791" t="s">
        <v>1725</v>
      </c>
      <c r="B791" t="s">
        <v>1726</v>
      </c>
      <c r="C791" t="s">
        <v>3139</v>
      </c>
      <c r="D791" t="s">
        <v>213</v>
      </c>
      <c r="E791">
        <v>4735.7750755449997</v>
      </c>
      <c r="F791">
        <v>6973.15</v>
      </c>
      <c r="G791">
        <v>44.670597321176501</v>
      </c>
      <c r="H791">
        <v>-4.7531896159895703</v>
      </c>
      <c r="I791">
        <v>-16.214586958837199</v>
      </c>
      <c r="J791">
        <v>-2.7626428606422699</v>
      </c>
      <c r="K791">
        <v>7470.9170763090997</v>
      </c>
      <c r="L791">
        <v>7029.6098776358504</v>
      </c>
      <c r="M791">
        <v>31.6796835964943</v>
      </c>
      <c r="N791">
        <v>0.45033777776560902</v>
      </c>
      <c r="O791">
        <v>30.255336540874598</v>
      </c>
      <c r="P791">
        <v>77.433842239185694</v>
      </c>
      <c r="Q791">
        <v>0.123923613312349</v>
      </c>
    </row>
    <row r="792" spans="1:17" hidden="1" x14ac:dyDescent="0.3">
      <c r="A792" t="s">
        <v>1727</v>
      </c>
      <c r="B792" t="s">
        <v>1728</v>
      </c>
      <c r="C792" t="s">
        <v>3144</v>
      </c>
      <c r="D792" t="s">
        <v>48</v>
      </c>
      <c r="E792">
        <v>4719.3991649999998</v>
      </c>
      <c r="F792">
        <v>2460.25</v>
      </c>
      <c r="G792">
        <v>601.70987892866401</v>
      </c>
      <c r="H792">
        <v>25.2318818665319</v>
      </c>
      <c r="I792">
        <v>-7.9345508169663699</v>
      </c>
      <c r="J792">
        <v>14.226197412174599</v>
      </c>
      <c r="K792">
        <v>2190.5234303775801</v>
      </c>
      <c r="L792">
        <v>1735.01723109521</v>
      </c>
      <c r="M792">
        <v>60.4199981805641</v>
      </c>
      <c r="N792">
        <v>1.4922601929886601</v>
      </c>
      <c r="O792">
        <v>21.288486942383798</v>
      </c>
      <c r="P792">
        <v>634.40298507462603</v>
      </c>
    </row>
    <row r="793" spans="1:17" hidden="1" x14ac:dyDescent="0.3">
      <c r="A793" t="s">
        <v>1729</v>
      </c>
      <c r="B793" t="s">
        <v>1730</v>
      </c>
      <c r="C793" t="s">
        <v>3144</v>
      </c>
      <c r="D793" t="s">
        <v>289</v>
      </c>
      <c r="E793">
        <v>4671.7090477199999</v>
      </c>
      <c r="F793">
        <v>486.8</v>
      </c>
      <c r="G793">
        <v>112.17044113175101</v>
      </c>
      <c r="H793">
        <v>34.396505123131398</v>
      </c>
      <c r="I793">
        <v>155.27310549522801</v>
      </c>
      <c r="J793">
        <v>5.5558162316284898</v>
      </c>
      <c r="K793">
        <v>394.65931100822303</v>
      </c>
      <c r="M793">
        <v>68.883559590212599</v>
      </c>
      <c r="N793">
        <v>0.24389898553489101</v>
      </c>
      <c r="O793">
        <v>5.79293344289235</v>
      </c>
      <c r="P793">
        <v>223.240371845949</v>
      </c>
    </row>
    <row r="794" spans="1:17" hidden="1" x14ac:dyDescent="0.3">
      <c r="A794" t="s">
        <v>1731</v>
      </c>
      <c r="B794" t="s">
        <v>1732</v>
      </c>
      <c r="C794" t="s">
        <v>3144</v>
      </c>
      <c r="D794" t="s">
        <v>574</v>
      </c>
      <c r="E794">
        <v>4648.1312011999999</v>
      </c>
      <c r="F794">
        <v>54.76</v>
      </c>
      <c r="G794">
        <v>109.51846434450199</v>
      </c>
      <c r="H794">
        <v>-57.923392205929702</v>
      </c>
      <c r="I794">
        <v>123.54799756681599</v>
      </c>
      <c r="J794">
        <v>-17.167767491157299</v>
      </c>
      <c r="K794">
        <v>104.45106025082799</v>
      </c>
      <c r="M794">
        <v>4.02193876932522</v>
      </c>
      <c r="N794">
        <v>0.78018636505515504</v>
      </c>
      <c r="O794">
        <v>388.49525200876502</v>
      </c>
      <c r="P794">
        <v>143.377777777777</v>
      </c>
    </row>
    <row r="795" spans="1:17" hidden="1" x14ac:dyDescent="0.3">
      <c r="A795" t="s">
        <v>1733</v>
      </c>
      <c r="B795" t="s">
        <v>1734</v>
      </c>
      <c r="C795" t="s">
        <v>3144</v>
      </c>
      <c r="D795" t="s">
        <v>407</v>
      </c>
      <c r="E795">
        <v>4641.3023322999998</v>
      </c>
      <c r="F795">
        <v>10923.95</v>
      </c>
      <c r="G795">
        <v>-1.40390356521203</v>
      </c>
      <c r="H795">
        <v>-0.97232941934322004</v>
      </c>
      <c r="I795">
        <v>8.6399309719464696</v>
      </c>
      <c r="J795">
        <v>0.38090611003191099</v>
      </c>
      <c r="K795">
        <v>11511.2503631733</v>
      </c>
      <c r="L795">
        <v>10890.062663217501</v>
      </c>
      <c r="M795">
        <v>39.694869434155301</v>
      </c>
      <c r="N795">
        <v>0.41351256532360198</v>
      </c>
      <c r="O795">
        <v>30.763139706791002</v>
      </c>
      <c r="P795">
        <v>31.0965767603732</v>
      </c>
      <c r="Q795">
        <v>-8.5053635102070001E-3</v>
      </c>
    </row>
    <row r="796" spans="1:17" x14ac:dyDescent="0.3">
      <c r="A796" t="s">
        <v>1735</v>
      </c>
      <c r="B796" t="s">
        <v>1736</v>
      </c>
      <c r="C796" t="s">
        <v>3138</v>
      </c>
      <c r="D796" t="s">
        <v>1189</v>
      </c>
      <c r="E796">
        <v>4636.1014244999997</v>
      </c>
      <c r="F796">
        <v>2765.7</v>
      </c>
      <c r="G796">
        <v>-10.742562170887</v>
      </c>
      <c r="H796">
        <v>-6.1679903182144997</v>
      </c>
      <c r="I796">
        <v>-22.7831677158206</v>
      </c>
      <c r="J796">
        <v>3.82572562313706</v>
      </c>
      <c r="K796">
        <v>2936.0981483263399</v>
      </c>
      <c r="L796">
        <v>2975.2006897087099</v>
      </c>
      <c r="M796">
        <v>45.064080369948002</v>
      </c>
      <c r="N796">
        <v>1.5271559156546799</v>
      </c>
      <c r="O796">
        <v>33.781682756625798</v>
      </c>
      <c r="P796">
        <v>14.1506903027426</v>
      </c>
      <c r="Q796">
        <v>-6.5939858121605993E-2</v>
      </c>
    </row>
    <row r="797" spans="1:17" hidden="1" x14ac:dyDescent="0.3">
      <c r="A797" t="s">
        <v>1737</v>
      </c>
      <c r="B797" t="s">
        <v>1738</v>
      </c>
      <c r="C797" t="s">
        <v>3144</v>
      </c>
      <c r="D797" t="s">
        <v>262</v>
      </c>
      <c r="E797">
        <v>4604.5743853599997</v>
      </c>
      <c r="F797">
        <v>1298.3499999999999</v>
      </c>
      <c r="G797">
        <v>64.091662985584705</v>
      </c>
      <c r="H797">
        <v>1.6394533884942399</v>
      </c>
      <c r="I797">
        <v>46.460273682792398</v>
      </c>
      <c r="J797">
        <v>1.8423409985361301</v>
      </c>
      <c r="K797">
        <v>1295.5098252801799</v>
      </c>
      <c r="L797">
        <v>1074.0970404449099</v>
      </c>
      <c r="M797">
        <v>41.809583244923402</v>
      </c>
      <c r="N797">
        <v>0.65157875044108204</v>
      </c>
      <c r="O797">
        <v>12.265567836099599</v>
      </c>
      <c r="P797">
        <v>108.402889245585</v>
      </c>
      <c r="Q797">
        <v>0.20833342695386101</v>
      </c>
    </row>
    <row r="798" spans="1:17" x14ac:dyDescent="0.3">
      <c r="A798" t="s">
        <v>1739</v>
      </c>
      <c r="B798" t="s">
        <v>1740</v>
      </c>
      <c r="C798" t="s">
        <v>3136</v>
      </c>
      <c r="D798" t="s">
        <v>131</v>
      </c>
      <c r="E798">
        <v>4602.3</v>
      </c>
      <c r="F798">
        <v>7670.5</v>
      </c>
      <c r="G798">
        <v>-10.0926508200795</v>
      </c>
      <c r="H798">
        <v>-10.314087231697799</v>
      </c>
      <c r="I798">
        <v>13.0475643720801</v>
      </c>
      <c r="J798">
        <v>1.0797299558833899</v>
      </c>
      <c r="K798">
        <v>8235.4719616321599</v>
      </c>
      <c r="L798">
        <v>7344.2028530807302</v>
      </c>
      <c r="M798">
        <v>31.737529713122701</v>
      </c>
      <c r="N798">
        <v>0.24288026356605999</v>
      </c>
      <c r="O798">
        <v>26.732937878886599</v>
      </c>
      <c r="P798">
        <v>62.028284449889597</v>
      </c>
      <c r="Q798">
        <v>0.119382755202094</v>
      </c>
    </row>
    <row r="799" spans="1:17" x14ac:dyDescent="0.3">
      <c r="A799" t="s">
        <v>1741</v>
      </c>
      <c r="B799" t="s">
        <v>1742</v>
      </c>
      <c r="C799" t="s">
        <v>3140</v>
      </c>
      <c r="D799" t="s">
        <v>423</v>
      </c>
      <c r="E799">
        <v>4584.6930417200001</v>
      </c>
      <c r="F799">
        <v>276.39999999999998</v>
      </c>
      <c r="G799">
        <v>-56.883355505137303</v>
      </c>
      <c r="H799">
        <v>-1.5724657347540201</v>
      </c>
      <c r="I799">
        <v>-33.808156449061102</v>
      </c>
      <c r="J799">
        <v>1.8046674198281201</v>
      </c>
      <c r="K799">
        <v>297.58155170867798</v>
      </c>
      <c r="L799">
        <v>336.43885194104502</v>
      </c>
      <c r="M799">
        <v>34.483148891512599</v>
      </c>
      <c r="N799">
        <v>0.31306585556724598</v>
      </c>
      <c r="O799">
        <v>96.237337192474698</v>
      </c>
      <c r="P799">
        <v>5.2351037502379603</v>
      </c>
      <c r="Q799">
        <v>-9.6550486149042006E-2</v>
      </c>
    </row>
    <row r="800" spans="1:17" hidden="1" x14ac:dyDescent="0.3">
      <c r="A800" t="s">
        <v>1743</v>
      </c>
      <c r="B800" t="s">
        <v>1744</v>
      </c>
      <c r="C800" t="s">
        <v>3144</v>
      </c>
      <c r="D800" t="s">
        <v>1565</v>
      </c>
      <c r="E800">
        <v>4574.5945128000003</v>
      </c>
      <c r="F800">
        <v>8651.2000000000007</v>
      </c>
      <c r="G800">
        <v>-5.0781430266458996</v>
      </c>
      <c r="H800">
        <v>3.3222581183188802</v>
      </c>
      <c r="I800">
        <v>30.220634257637101</v>
      </c>
      <c r="J800">
        <v>-0.12247745801695301</v>
      </c>
      <c r="K800">
        <v>8639.2903294407406</v>
      </c>
      <c r="L800">
        <v>7947.1184337197801</v>
      </c>
      <c r="M800">
        <v>43.093843641884597</v>
      </c>
      <c r="N800">
        <v>0.68651982231185904</v>
      </c>
      <c r="O800">
        <v>5.1761605326428697</v>
      </c>
      <c r="P800">
        <v>48.900611870810003</v>
      </c>
      <c r="Q800">
        <v>1.4334483109421E-2</v>
      </c>
    </row>
    <row r="801" spans="1:17" x14ac:dyDescent="0.3">
      <c r="A801" t="s">
        <v>1745</v>
      </c>
      <c r="B801" t="s">
        <v>1746</v>
      </c>
      <c r="C801" t="s">
        <v>3131</v>
      </c>
      <c r="D801" t="s">
        <v>123</v>
      </c>
      <c r="E801">
        <v>4570.2030000000004</v>
      </c>
      <c r="F801">
        <v>492.5</v>
      </c>
      <c r="G801">
        <v>90.607973151074603</v>
      </c>
      <c r="H801">
        <v>-15.906094151502201</v>
      </c>
      <c r="I801">
        <v>27.366817352755799</v>
      </c>
      <c r="J801">
        <v>-4.8978714817398803</v>
      </c>
      <c r="K801">
        <v>559.60064404162404</v>
      </c>
      <c r="L801">
        <v>480.04191456593497</v>
      </c>
      <c r="M801">
        <v>21.492023842781201</v>
      </c>
      <c r="N801">
        <v>0.72850807294793596</v>
      </c>
      <c r="O801">
        <v>47.685279187817201</v>
      </c>
      <c r="P801">
        <v>118.888888888888</v>
      </c>
      <c r="Q801">
        <v>6.8170644099083993E-2</v>
      </c>
    </row>
    <row r="802" spans="1:17" x14ac:dyDescent="0.3">
      <c r="A802" t="s">
        <v>1747</v>
      </c>
      <c r="B802" t="s">
        <v>1748</v>
      </c>
      <c r="C802" t="s">
        <v>3139</v>
      </c>
      <c r="D802" t="s">
        <v>1749</v>
      </c>
      <c r="E802">
        <v>4552.2926469160002</v>
      </c>
      <c r="F802">
        <v>67.430000000000007</v>
      </c>
      <c r="G802">
        <v>-12.229165647375901</v>
      </c>
      <c r="H802">
        <v>10.408131186652</v>
      </c>
      <c r="I802">
        <v>-9.2005231266768099</v>
      </c>
      <c r="J802">
        <v>4.8656482993565504</v>
      </c>
      <c r="K802">
        <v>64.810163517993303</v>
      </c>
      <c r="L802">
        <v>64.405427234285497</v>
      </c>
      <c r="M802">
        <v>61.715020358723898</v>
      </c>
      <c r="N802">
        <v>1.5157572329420801</v>
      </c>
      <c r="O802">
        <v>24.855405605813399</v>
      </c>
      <c r="P802">
        <v>54.655963302752298</v>
      </c>
      <c r="Q802">
        <v>5.4036348846033998E-2</v>
      </c>
    </row>
    <row r="803" spans="1:17" x14ac:dyDescent="0.3">
      <c r="A803" t="s">
        <v>1750</v>
      </c>
      <c r="B803" t="s">
        <v>1751</v>
      </c>
      <c r="C803" t="s">
        <v>3131</v>
      </c>
      <c r="D803" t="s">
        <v>1752</v>
      </c>
      <c r="E803">
        <v>4550.6391530599903</v>
      </c>
      <c r="F803">
        <v>889.85</v>
      </c>
      <c r="G803">
        <v>23.140785062781301</v>
      </c>
      <c r="H803">
        <v>2.6758393490355998</v>
      </c>
      <c r="I803">
        <v>-3.6811875863610801</v>
      </c>
      <c r="J803">
        <v>0.218555589708359</v>
      </c>
      <c r="K803">
        <v>949.74434700641405</v>
      </c>
      <c r="L803">
        <v>888.71008482832497</v>
      </c>
      <c r="M803">
        <v>40.7886651011694</v>
      </c>
      <c r="N803">
        <v>0.48626701511951398</v>
      </c>
      <c r="O803">
        <v>34.9665673989998</v>
      </c>
      <c r="P803">
        <v>53.105643496214697</v>
      </c>
      <c r="Q803">
        <v>6.0226114167510003E-2</v>
      </c>
    </row>
    <row r="804" spans="1:17" hidden="1" x14ac:dyDescent="0.3">
      <c r="A804" t="s">
        <v>1753</v>
      </c>
      <c r="B804" t="s">
        <v>1754</v>
      </c>
      <c r="C804" t="s">
        <v>3144</v>
      </c>
      <c r="D804" t="s">
        <v>51</v>
      </c>
      <c r="E804">
        <v>4525.0224582500005</v>
      </c>
      <c r="F804">
        <v>451.25</v>
      </c>
      <c r="G804">
        <v>45.681783035894703</v>
      </c>
      <c r="H804">
        <v>16.123758265673899</v>
      </c>
      <c r="I804">
        <v>31.915636127597601</v>
      </c>
      <c r="J804">
        <v>-1.7397468660535</v>
      </c>
      <c r="K804">
        <v>420.02746965152102</v>
      </c>
      <c r="L804">
        <v>363.86969849775699</v>
      </c>
      <c r="M804">
        <v>49.589201615182702</v>
      </c>
      <c r="N804">
        <v>0.98421946496905599</v>
      </c>
      <c r="O804">
        <v>11.7451523545706</v>
      </c>
      <c r="P804">
        <v>69.515401953418504</v>
      </c>
      <c r="Q804">
        <v>0.100191271487239</v>
      </c>
    </row>
    <row r="805" spans="1:17" hidden="1" x14ac:dyDescent="0.3">
      <c r="A805" t="s">
        <v>1755</v>
      </c>
      <c r="B805" t="s">
        <v>1756</v>
      </c>
      <c r="C805" t="s">
        <v>3144</v>
      </c>
      <c r="D805" t="s">
        <v>423</v>
      </c>
      <c r="E805">
        <v>4512.9578098599904</v>
      </c>
      <c r="F805">
        <v>983.3</v>
      </c>
      <c r="G805">
        <v>30.884793351874301</v>
      </c>
      <c r="H805">
        <v>5.7979615866187304</v>
      </c>
      <c r="I805">
        <v>56.265838998215798</v>
      </c>
      <c r="J805">
        <v>1.8049237801453899</v>
      </c>
      <c r="K805">
        <v>953.68558353469905</v>
      </c>
      <c r="L805">
        <v>796.275072729616</v>
      </c>
      <c r="M805">
        <v>47.445750108880702</v>
      </c>
      <c r="N805">
        <v>0.68444833348481504</v>
      </c>
      <c r="O805">
        <v>12.9817959930845</v>
      </c>
      <c r="P805">
        <v>88.371647509578494</v>
      </c>
      <c r="Q805">
        <v>0.158799527875608</v>
      </c>
    </row>
    <row r="806" spans="1:17" x14ac:dyDescent="0.3">
      <c r="A806" t="s">
        <v>1757</v>
      </c>
      <c r="B806" t="s">
        <v>1758</v>
      </c>
      <c r="C806" t="s">
        <v>3139</v>
      </c>
      <c r="D806" t="s">
        <v>262</v>
      </c>
      <c r="E806">
        <v>4509.8697411749999</v>
      </c>
      <c r="F806">
        <v>495.35</v>
      </c>
      <c r="G806">
        <v>3.0226376245400499</v>
      </c>
      <c r="H806">
        <v>3.52581960060028</v>
      </c>
      <c r="I806">
        <v>11.606493234690101</v>
      </c>
      <c r="J806">
        <v>2.9781215030683001</v>
      </c>
      <c r="K806">
        <v>505.19856662326299</v>
      </c>
      <c r="L806">
        <v>485.79153264375202</v>
      </c>
      <c r="M806">
        <v>44.772834372998901</v>
      </c>
      <c r="N806">
        <v>1.02720451327981</v>
      </c>
      <c r="O806">
        <v>23.922479055213401</v>
      </c>
      <c r="P806">
        <v>37.559011385726102</v>
      </c>
      <c r="Q806">
        <v>-3.5994380038676999E-2</v>
      </c>
    </row>
    <row r="807" spans="1:17" hidden="1" x14ac:dyDescent="0.3">
      <c r="A807" t="s">
        <v>1759</v>
      </c>
      <c r="B807" t="s">
        <v>1760</v>
      </c>
      <c r="C807" t="s">
        <v>3144</v>
      </c>
      <c r="D807" t="s">
        <v>114</v>
      </c>
      <c r="E807">
        <v>4505.9418158999997</v>
      </c>
      <c r="F807">
        <v>430.5</v>
      </c>
      <c r="G807">
        <v>-11.0067443711732</v>
      </c>
      <c r="K807">
        <v>425.76520424318301</v>
      </c>
      <c r="L807">
        <v>384.46648021701702</v>
      </c>
      <c r="M807">
        <v>38.331602171758398</v>
      </c>
      <c r="N807">
        <v>1</v>
      </c>
      <c r="O807">
        <v>7.2938443670151001</v>
      </c>
      <c r="P807">
        <v>11.818181818181801</v>
      </c>
      <c r="Q807">
        <v>9.3594908740256E-2</v>
      </c>
    </row>
    <row r="808" spans="1:17" x14ac:dyDescent="0.3">
      <c r="A808" t="s">
        <v>1761</v>
      </c>
      <c r="B808" t="s">
        <v>1762</v>
      </c>
      <c r="C808" t="s">
        <v>3133</v>
      </c>
      <c r="D808" t="s">
        <v>477</v>
      </c>
      <c r="E808">
        <v>4491.4486942499998</v>
      </c>
      <c r="F808">
        <v>401.45</v>
      </c>
      <c r="G808">
        <v>-1.21790575880519</v>
      </c>
      <c r="H808">
        <v>-11.9527514649841</v>
      </c>
      <c r="I808">
        <v>-3.3077337827597502</v>
      </c>
      <c r="J808">
        <v>-11.5105902049711</v>
      </c>
      <c r="K808">
        <v>467.08824735061199</v>
      </c>
      <c r="L808">
        <v>419.29478657970998</v>
      </c>
      <c r="M808">
        <v>22.542123816648001</v>
      </c>
      <c r="N808">
        <v>0.55220557588483499</v>
      </c>
      <c r="O808">
        <v>42.234400298916398</v>
      </c>
      <c r="P808">
        <v>28.258785942492</v>
      </c>
      <c r="Q808">
        <v>3.782957801404E-3</v>
      </c>
    </row>
    <row r="809" spans="1:17" hidden="1" x14ac:dyDescent="0.3">
      <c r="A809" t="s">
        <v>1763</v>
      </c>
      <c r="B809" t="s">
        <v>1764</v>
      </c>
      <c r="C809" t="s">
        <v>3144</v>
      </c>
      <c r="D809" t="s">
        <v>355</v>
      </c>
      <c r="E809">
        <v>4491.2198175200001</v>
      </c>
      <c r="F809">
        <v>304.39999999999998</v>
      </c>
      <c r="G809">
        <v>135.97548052165499</v>
      </c>
      <c r="H809">
        <v>13.080999780780401</v>
      </c>
      <c r="I809">
        <v>96.349227118755607</v>
      </c>
      <c r="J809">
        <v>10.6362379165805</v>
      </c>
      <c r="K809">
        <v>266.218512642289</v>
      </c>
      <c r="L809">
        <v>202.13987611469099</v>
      </c>
      <c r="M809">
        <v>73.330374960968001</v>
      </c>
      <c r="N809">
        <v>0.358463909029689</v>
      </c>
      <c r="O809">
        <v>10.939553219448101</v>
      </c>
      <c r="P809">
        <v>220.42105263157799</v>
      </c>
      <c r="Q809">
        <v>0.14087429802476301</v>
      </c>
    </row>
    <row r="810" spans="1:17" x14ac:dyDescent="0.3">
      <c r="A810" t="s">
        <v>1765</v>
      </c>
      <c r="B810" t="s">
        <v>1766</v>
      </c>
      <c r="C810" t="s">
        <v>3143</v>
      </c>
      <c r="D810" t="s">
        <v>477</v>
      </c>
      <c r="E810">
        <v>4484.4111086599996</v>
      </c>
      <c r="F810">
        <v>810.1</v>
      </c>
      <c r="G810">
        <v>-11.755292942841701</v>
      </c>
      <c r="H810">
        <v>1.18553952105106</v>
      </c>
      <c r="I810">
        <v>7.3730502402372604</v>
      </c>
      <c r="J810">
        <v>6.7257206461470602</v>
      </c>
      <c r="K810">
        <v>841.617400013669</v>
      </c>
      <c r="L810">
        <v>818.27811820950103</v>
      </c>
      <c r="M810">
        <v>47.4372904381461</v>
      </c>
      <c r="N810">
        <v>0.39078395643277902</v>
      </c>
      <c r="O810">
        <v>20.071596099247</v>
      </c>
      <c r="P810">
        <v>23.3122764289519</v>
      </c>
      <c r="Q810">
        <v>-0.137142450952001</v>
      </c>
    </row>
    <row r="811" spans="1:17" x14ac:dyDescent="0.3">
      <c r="A811" t="s">
        <v>1767</v>
      </c>
      <c r="B811" t="s">
        <v>1768</v>
      </c>
      <c r="C811" t="s">
        <v>3143</v>
      </c>
      <c r="D811" t="s">
        <v>284</v>
      </c>
      <c r="E811">
        <v>4462.1645378000003</v>
      </c>
      <c r="F811">
        <v>267.35000000000002</v>
      </c>
      <c r="G811">
        <v>-4.4657546007885198</v>
      </c>
      <c r="H811">
        <v>-1.4088755004617199</v>
      </c>
      <c r="I811">
        <v>-2.6592426460763701</v>
      </c>
      <c r="J811">
        <v>1.83698027834583</v>
      </c>
      <c r="K811">
        <v>282.91284010157102</v>
      </c>
      <c r="L811">
        <v>275.28050036736602</v>
      </c>
      <c r="M811">
        <v>34.191044986737403</v>
      </c>
      <c r="N811">
        <v>0.53530579875718198</v>
      </c>
      <c r="O811">
        <v>25.677950252477999</v>
      </c>
      <c r="P811">
        <v>22.665749025005699</v>
      </c>
      <c r="Q811">
        <v>-1.3111308052378E-2</v>
      </c>
    </row>
    <row r="812" spans="1:17" hidden="1" x14ac:dyDescent="0.3">
      <c r="A812" t="s">
        <v>1769</v>
      </c>
      <c r="B812" t="s">
        <v>1770</v>
      </c>
      <c r="C812" t="s">
        <v>3144</v>
      </c>
      <c r="D812" t="s">
        <v>51</v>
      </c>
      <c r="E812">
        <v>4458.1699821800003</v>
      </c>
      <c r="F812">
        <v>1793.3</v>
      </c>
      <c r="G812">
        <v>135.39462613275401</v>
      </c>
      <c r="H812">
        <v>23.046851346632</v>
      </c>
      <c r="I812">
        <v>57.733809169879102</v>
      </c>
      <c r="J812">
        <v>11.3505031386493</v>
      </c>
      <c r="K812">
        <v>1561.0648581846399</v>
      </c>
      <c r="L812">
        <v>1199.32278021612</v>
      </c>
      <c r="M812">
        <v>64.245662413680407</v>
      </c>
      <c r="N812">
        <v>1.0306403921335101</v>
      </c>
      <c r="O812">
        <v>4.7956281715273397</v>
      </c>
      <c r="P812">
        <v>216.837455830388</v>
      </c>
      <c r="Q812">
        <v>0.24387319149320599</v>
      </c>
    </row>
    <row r="813" spans="1:17" hidden="1" x14ac:dyDescent="0.3">
      <c r="A813" t="s">
        <v>1771</v>
      </c>
      <c r="B813" t="s">
        <v>1772</v>
      </c>
      <c r="C813" t="s">
        <v>3144</v>
      </c>
      <c r="D813" t="s">
        <v>736</v>
      </c>
      <c r="E813">
        <v>4449.3999170859997</v>
      </c>
      <c r="F813">
        <v>267.18</v>
      </c>
      <c r="G813">
        <v>1.85839482020199</v>
      </c>
      <c r="H813">
        <v>1.2237342972671601</v>
      </c>
      <c r="I813">
        <v>0.69246103493594002</v>
      </c>
      <c r="J813">
        <v>2.5240160701574199</v>
      </c>
      <c r="K813">
        <v>275.33445403987002</v>
      </c>
      <c r="L813">
        <v>261.93152435605901</v>
      </c>
      <c r="M813">
        <v>58.987597709054498</v>
      </c>
      <c r="N813">
        <v>1.12258367028761</v>
      </c>
      <c r="O813">
        <v>10.0344337150984</v>
      </c>
      <c r="P813">
        <v>26.058032554847799</v>
      </c>
      <c r="Q813">
        <v>3.7892634135868998E-2</v>
      </c>
    </row>
    <row r="814" spans="1:17" hidden="1" x14ac:dyDescent="0.3">
      <c r="A814" t="s">
        <v>1773</v>
      </c>
      <c r="B814" t="s">
        <v>1774</v>
      </c>
      <c r="C814" t="s">
        <v>3144</v>
      </c>
      <c r="D814" t="s">
        <v>376</v>
      </c>
      <c r="E814">
        <v>4433.3735678100002</v>
      </c>
      <c r="F814">
        <v>1482.3</v>
      </c>
      <c r="G814">
        <v>47.6403344269184</v>
      </c>
      <c r="H814">
        <v>23.300935744618801</v>
      </c>
      <c r="I814">
        <v>27.5082904967521</v>
      </c>
      <c r="J814">
        <v>-1.08106548880162</v>
      </c>
      <c r="K814">
        <v>1257.5020439723501</v>
      </c>
      <c r="L814">
        <v>1090.0467978665999</v>
      </c>
      <c r="M814">
        <v>62.864353410696999</v>
      </c>
      <c r="N814">
        <v>0.91865781265028101</v>
      </c>
      <c r="O814">
        <v>5.9839438710112596</v>
      </c>
      <c r="P814">
        <v>76.432779860739103</v>
      </c>
      <c r="Q814">
        <v>9.8082184517805995E-2</v>
      </c>
    </row>
    <row r="815" spans="1:17" x14ac:dyDescent="0.3">
      <c r="A815" t="s">
        <v>1775</v>
      </c>
      <c r="B815" t="s">
        <v>1776</v>
      </c>
      <c r="C815" t="s">
        <v>574</v>
      </c>
      <c r="D815" t="s">
        <v>574</v>
      </c>
      <c r="E815">
        <v>4412.4116035999996</v>
      </c>
      <c r="F815">
        <v>213.64</v>
      </c>
      <c r="G815">
        <v>14.849577760099301</v>
      </c>
      <c r="H815">
        <v>4.3429638473411902</v>
      </c>
      <c r="I815">
        <v>20.4093668372936</v>
      </c>
      <c r="J815">
        <v>-0.81491597704540697</v>
      </c>
      <c r="K815">
        <v>223.163269707653</v>
      </c>
      <c r="L815">
        <v>197.09748018292899</v>
      </c>
      <c r="M815">
        <v>33.407159989119698</v>
      </c>
      <c r="N815">
        <v>0.57276108635026002</v>
      </c>
      <c r="O815">
        <v>20.014978468451499</v>
      </c>
      <c r="P815">
        <v>59.313944817300502</v>
      </c>
      <c r="Q815">
        <v>9.1509884993836998E-2</v>
      </c>
    </row>
    <row r="816" spans="1:17" hidden="1" x14ac:dyDescent="0.3">
      <c r="A816" t="s">
        <v>1777</v>
      </c>
      <c r="B816" t="s">
        <v>1778</v>
      </c>
      <c r="C816" t="s">
        <v>3144</v>
      </c>
      <c r="D816" t="s">
        <v>984</v>
      </c>
      <c r="E816">
        <v>4389.2084924999999</v>
      </c>
      <c r="F816">
        <v>3500.25</v>
      </c>
      <c r="G816">
        <v>12.4823170293425</v>
      </c>
      <c r="H816">
        <v>-4.7511284513477596</v>
      </c>
      <c r="I816">
        <v>32.367593959162697</v>
      </c>
      <c r="J816">
        <v>0.91716609683188199</v>
      </c>
      <c r="K816">
        <v>3511.1521844138701</v>
      </c>
      <c r="L816">
        <v>3105.5116819914301</v>
      </c>
      <c r="M816">
        <v>31.669402686728901</v>
      </c>
      <c r="N816">
        <v>0.41726557409606002</v>
      </c>
      <c r="O816">
        <v>14.077565888150801</v>
      </c>
      <c r="P816">
        <v>59.887173396674598</v>
      </c>
      <c r="Q816">
        <v>4.1904367482177997E-2</v>
      </c>
    </row>
    <row r="817" spans="1:17" x14ac:dyDescent="0.3">
      <c r="A817" t="s">
        <v>1779</v>
      </c>
      <c r="B817" t="s">
        <v>1780</v>
      </c>
      <c r="C817" t="s">
        <v>3141</v>
      </c>
      <c r="D817" t="s">
        <v>502</v>
      </c>
      <c r="E817">
        <v>4384.1626927999996</v>
      </c>
      <c r="F817">
        <v>88</v>
      </c>
      <c r="G817">
        <v>-46.685098222382798</v>
      </c>
      <c r="H817">
        <v>-12.5004458006651</v>
      </c>
      <c r="I817">
        <v>-22.769506088812999</v>
      </c>
      <c r="J817">
        <v>-0.723352353053343</v>
      </c>
      <c r="K817">
        <v>100.16332414975599</v>
      </c>
      <c r="L817">
        <v>106.017372079328</v>
      </c>
      <c r="M817">
        <v>21.322658871800801</v>
      </c>
      <c r="N817">
        <v>0.484035430460523</v>
      </c>
      <c r="O817">
        <v>51.931818181818102</v>
      </c>
      <c r="P817">
        <v>0.97532989099253697</v>
      </c>
      <c r="Q817">
        <v>-0.11263774552898601</v>
      </c>
    </row>
    <row r="818" spans="1:17" hidden="1" x14ac:dyDescent="0.3">
      <c r="A818" t="s">
        <v>1781</v>
      </c>
      <c r="B818" t="s">
        <v>1782</v>
      </c>
      <c r="C818" t="s">
        <v>3129</v>
      </c>
      <c r="D818" t="s">
        <v>24</v>
      </c>
      <c r="E818">
        <v>4376.5800573750003</v>
      </c>
      <c r="F818">
        <v>418.45</v>
      </c>
      <c r="G818">
        <v>-8.6560524254472693</v>
      </c>
      <c r="H818">
        <v>-20.782076778925301</v>
      </c>
      <c r="I818">
        <v>-41.187119170882703</v>
      </c>
      <c r="J818">
        <v>-4.2357537382021002</v>
      </c>
      <c r="K818">
        <v>514.07662971416198</v>
      </c>
      <c r="M818">
        <v>21.263954209216202</v>
      </c>
      <c r="N818">
        <v>0.43681292294075802</v>
      </c>
      <c r="O818">
        <v>81.837734496355594</v>
      </c>
      <c r="P818">
        <v>14.643835616438301</v>
      </c>
    </row>
    <row r="819" spans="1:17" hidden="1" x14ac:dyDescent="0.3">
      <c r="A819" t="s">
        <v>1783</v>
      </c>
      <c r="B819" t="s">
        <v>1784</v>
      </c>
      <c r="C819" t="s">
        <v>3144</v>
      </c>
      <c r="D819" t="s">
        <v>1785</v>
      </c>
      <c r="E819">
        <v>4373.4548000000004</v>
      </c>
      <c r="F819">
        <v>389.6</v>
      </c>
      <c r="G819">
        <v>-27.984821129907999</v>
      </c>
      <c r="H819">
        <v>-1.0989479223568099</v>
      </c>
      <c r="I819">
        <v>-20.768368026682001</v>
      </c>
      <c r="J819">
        <v>-2.88629047016759</v>
      </c>
      <c r="K819">
        <v>416.03574107284601</v>
      </c>
      <c r="L819">
        <v>411.87098798179301</v>
      </c>
      <c r="M819">
        <v>31.246546990666499</v>
      </c>
      <c r="N819">
        <v>0.83798045569444202</v>
      </c>
      <c r="O819">
        <v>63.886036960985599</v>
      </c>
      <c r="P819">
        <v>9.5459018698158502</v>
      </c>
      <c r="Q819">
        <v>0.30109630054421599</v>
      </c>
    </row>
    <row r="820" spans="1:17" hidden="1" x14ac:dyDescent="0.3">
      <c r="A820" t="s">
        <v>1786</v>
      </c>
      <c r="B820" t="s">
        <v>1787</v>
      </c>
      <c r="C820" t="s">
        <v>3144</v>
      </c>
      <c r="D820" t="s">
        <v>51</v>
      </c>
      <c r="E820">
        <v>4373.2184717190003</v>
      </c>
      <c r="F820">
        <v>79.81</v>
      </c>
      <c r="G820">
        <v>78.9672931631343</v>
      </c>
      <c r="H820">
        <v>-4.7326841860525697</v>
      </c>
      <c r="I820">
        <v>66.732501481132104</v>
      </c>
      <c r="J820">
        <v>2.02684464703955</v>
      </c>
      <c r="K820">
        <v>80.853210152126493</v>
      </c>
      <c r="L820">
        <v>64.852840985393399</v>
      </c>
      <c r="M820">
        <v>42.363701309207798</v>
      </c>
      <c r="N820">
        <v>0.37485989917405499</v>
      </c>
      <c r="O820">
        <v>26.425259992482101</v>
      </c>
      <c r="P820">
        <v>110.30303030303</v>
      </c>
      <c r="Q820">
        <v>5.3810443436807999E-2</v>
      </c>
    </row>
    <row r="821" spans="1:17" hidden="1" x14ac:dyDescent="0.3">
      <c r="A821" t="s">
        <v>1788</v>
      </c>
      <c r="B821" t="s">
        <v>1789</v>
      </c>
      <c r="C821" t="s">
        <v>3144</v>
      </c>
      <c r="D821" t="s">
        <v>241</v>
      </c>
      <c r="E821">
        <v>4366.628649495</v>
      </c>
      <c r="F821">
        <v>229.95</v>
      </c>
      <c r="G821">
        <v>143.76527819357099</v>
      </c>
      <c r="H821">
        <v>6.64114796444251</v>
      </c>
      <c r="I821">
        <v>58.461840692103699</v>
      </c>
      <c r="J821">
        <v>0.67836102683563104</v>
      </c>
      <c r="K821">
        <v>236.45463026500599</v>
      </c>
      <c r="L821">
        <v>198.74143575182001</v>
      </c>
      <c r="M821">
        <v>42.9599021327763</v>
      </c>
      <c r="N821">
        <v>1.04446057290511</v>
      </c>
      <c r="O821">
        <v>42.1178517068928</v>
      </c>
      <c r="P821">
        <v>177.71739130434699</v>
      </c>
      <c r="Q821">
        <v>0.13923918721953299</v>
      </c>
    </row>
    <row r="822" spans="1:17" hidden="1" x14ac:dyDescent="0.3">
      <c r="A822" t="s">
        <v>1790</v>
      </c>
      <c r="B822" t="s">
        <v>1791</v>
      </c>
      <c r="C822" t="s">
        <v>3144</v>
      </c>
      <c r="D822" t="s">
        <v>284</v>
      </c>
      <c r="E822">
        <v>4364.1366281250002</v>
      </c>
      <c r="F822">
        <v>2481.65</v>
      </c>
      <c r="G822">
        <v>60.707072802572803</v>
      </c>
      <c r="H822">
        <v>2.3974844143857101</v>
      </c>
      <c r="I822">
        <v>40.3568729443815</v>
      </c>
      <c r="J822">
        <v>3.4420572329480699</v>
      </c>
      <c r="K822">
        <v>2492.0841587773598</v>
      </c>
      <c r="L822">
        <v>2132.4697635021198</v>
      </c>
      <c r="M822">
        <v>45.178063008405204</v>
      </c>
      <c r="N822">
        <v>0.93707157290901599</v>
      </c>
      <c r="O822">
        <v>16.051820361453</v>
      </c>
      <c r="P822">
        <v>92.974339035769802</v>
      </c>
      <c r="Q822">
        <v>5.4944564965362E-2</v>
      </c>
    </row>
    <row r="823" spans="1:17" hidden="1" x14ac:dyDescent="0.3">
      <c r="A823" t="s">
        <v>1792</v>
      </c>
      <c r="B823" t="s">
        <v>1793</v>
      </c>
      <c r="C823" t="s">
        <v>3144</v>
      </c>
      <c r="D823" t="s">
        <v>1324</v>
      </c>
      <c r="E823">
        <v>4358.6852949599997</v>
      </c>
      <c r="F823">
        <v>603.6</v>
      </c>
      <c r="G823">
        <v>15.536468376017501</v>
      </c>
      <c r="H823">
        <v>-9.4296656550163807</v>
      </c>
      <c r="I823">
        <v>33.467264939802298</v>
      </c>
      <c r="J823">
        <v>6.4063931257222304</v>
      </c>
      <c r="K823">
        <v>639.70013876026405</v>
      </c>
      <c r="L823">
        <v>574.43821203517905</v>
      </c>
      <c r="M823">
        <v>50.163101317453403</v>
      </c>
      <c r="N823">
        <v>0.21851835139300099</v>
      </c>
      <c r="O823">
        <v>42.445328031809098</v>
      </c>
      <c r="P823">
        <v>60.96</v>
      </c>
      <c r="Q823">
        <v>1.2378540367555001E-2</v>
      </c>
    </row>
    <row r="824" spans="1:17" x14ac:dyDescent="0.3">
      <c r="A824" t="s">
        <v>1794</v>
      </c>
      <c r="B824" t="s">
        <v>1795</v>
      </c>
      <c r="C824" t="s">
        <v>3133</v>
      </c>
      <c r="D824" t="s">
        <v>51</v>
      </c>
      <c r="E824">
        <v>4344.9083499999997</v>
      </c>
      <c r="F824">
        <v>476.05</v>
      </c>
      <c r="G824">
        <v>-24.5573844017634</v>
      </c>
      <c r="H824">
        <v>-2.04171877705258</v>
      </c>
      <c r="I824">
        <v>-7.3779286084000599</v>
      </c>
      <c r="J824">
        <v>9.2917999330484502E-2</v>
      </c>
      <c r="K824">
        <v>504.47174970343099</v>
      </c>
      <c r="L824">
        <v>509.28498502016498</v>
      </c>
      <c r="M824">
        <v>30.369171514355902</v>
      </c>
      <c r="N824">
        <v>0.269758841476467</v>
      </c>
      <c r="O824">
        <v>33.389349858208099</v>
      </c>
      <c r="P824">
        <v>10.439624173529699</v>
      </c>
      <c r="Q824">
        <v>-3.0791497159701E-2</v>
      </c>
    </row>
    <row r="825" spans="1:17" x14ac:dyDescent="0.3">
      <c r="A825" t="s">
        <v>1796</v>
      </c>
      <c r="B825" t="s">
        <v>1797</v>
      </c>
      <c r="C825" t="s">
        <v>3140</v>
      </c>
      <c r="D825" t="s">
        <v>861</v>
      </c>
      <c r="E825">
        <v>4336.1046871999997</v>
      </c>
      <c r="F825">
        <v>353.6</v>
      </c>
      <c r="G825">
        <v>-15.9890863590075</v>
      </c>
      <c r="H825">
        <v>-4.9356257597848803</v>
      </c>
      <c r="I825">
        <v>11.635957445955199</v>
      </c>
      <c r="J825">
        <v>-4.3137560873684103E-2</v>
      </c>
      <c r="K825">
        <v>380.41851156700301</v>
      </c>
      <c r="L825">
        <v>360.06180763135302</v>
      </c>
      <c r="M825">
        <v>27.691623227757699</v>
      </c>
      <c r="N825">
        <v>0.48906650446578598</v>
      </c>
      <c r="O825">
        <v>27.234162895927501</v>
      </c>
      <c r="P825">
        <v>31.964918828139499</v>
      </c>
      <c r="Q825">
        <v>-2.3984849619298001E-2</v>
      </c>
    </row>
    <row r="826" spans="1:17" x14ac:dyDescent="0.3">
      <c r="A826" t="s">
        <v>1798</v>
      </c>
      <c r="B826" t="s">
        <v>1799</v>
      </c>
      <c r="C826" t="s">
        <v>3138</v>
      </c>
      <c r="D826" t="s">
        <v>454</v>
      </c>
      <c r="E826">
        <v>4308.4287978279999</v>
      </c>
      <c r="F826">
        <v>86.23</v>
      </c>
      <c r="G826">
        <v>-27.975416707975299</v>
      </c>
      <c r="H826">
        <v>4.9992366240854302</v>
      </c>
      <c r="I826">
        <v>-25.3759668049676</v>
      </c>
      <c r="J826">
        <v>2.2956770647935301</v>
      </c>
      <c r="K826">
        <v>90.545148347815896</v>
      </c>
      <c r="L826">
        <v>96.751380149984797</v>
      </c>
      <c r="M826">
        <v>44.5717591313784</v>
      </c>
      <c r="N826">
        <v>0.76366203450804304</v>
      </c>
      <c r="O826">
        <v>40.960222660326998</v>
      </c>
      <c r="P826">
        <v>6.4436489322305901</v>
      </c>
      <c r="Q826">
        <v>-6.0226586019659998E-3</v>
      </c>
    </row>
    <row r="827" spans="1:17" x14ac:dyDescent="0.3">
      <c r="A827" t="s">
        <v>1800</v>
      </c>
      <c r="B827" t="s">
        <v>1801</v>
      </c>
      <c r="C827" t="s">
        <v>3135</v>
      </c>
      <c r="D827" t="s">
        <v>213</v>
      </c>
      <c r="E827">
        <v>4281.0662117880001</v>
      </c>
      <c r="F827">
        <v>168.36</v>
      </c>
      <c r="G827">
        <v>0.30303406426392598</v>
      </c>
      <c r="H827">
        <v>-0.92968350671079303</v>
      </c>
      <c r="I827">
        <v>-5.78714523840637</v>
      </c>
      <c r="J827">
        <v>2.5220311581411901</v>
      </c>
      <c r="K827">
        <v>173.25508286884499</v>
      </c>
      <c r="L827">
        <v>171.48770717152499</v>
      </c>
      <c r="M827">
        <v>39.766789889279401</v>
      </c>
      <c r="N827">
        <v>0.351570605430923</v>
      </c>
      <c r="O827">
        <v>34.057971014492701</v>
      </c>
      <c r="P827">
        <v>27.642153146322901</v>
      </c>
      <c r="Q827">
        <v>5.6145955013696E-2</v>
      </c>
    </row>
    <row r="828" spans="1:17" x14ac:dyDescent="0.3">
      <c r="A828" t="s">
        <v>1802</v>
      </c>
      <c r="B828" t="s">
        <v>1803</v>
      </c>
      <c r="C828" t="s">
        <v>3143</v>
      </c>
      <c r="D828" t="s">
        <v>477</v>
      </c>
      <c r="E828">
        <v>4265.8434151199999</v>
      </c>
      <c r="F828">
        <v>372.4</v>
      </c>
      <c r="G828">
        <v>-7.11401183643168</v>
      </c>
      <c r="H828">
        <v>-4.1996571784920702</v>
      </c>
      <c r="I828">
        <v>-5.9254921147321298</v>
      </c>
      <c r="J828">
        <v>3.23451454056696</v>
      </c>
      <c r="K828">
        <v>382.43161246559998</v>
      </c>
      <c r="L828">
        <v>370.16146910879002</v>
      </c>
      <c r="M828">
        <v>45.1597663633829</v>
      </c>
      <c r="N828">
        <v>0.31934680567547502</v>
      </c>
      <c r="O828">
        <v>23.214285714285701</v>
      </c>
      <c r="P828">
        <v>22.580645161290299</v>
      </c>
      <c r="Q828">
        <v>0.122177103755266</v>
      </c>
    </row>
    <row r="829" spans="1:17" x14ac:dyDescent="0.3">
      <c r="A829" t="s">
        <v>1804</v>
      </c>
      <c r="B829" t="s">
        <v>1805</v>
      </c>
      <c r="C829" t="s">
        <v>3135</v>
      </c>
      <c r="D829" t="s">
        <v>213</v>
      </c>
      <c r="E829">
        <v>4244.9065763999997</v>
      </c>
      <c r="F829">
        <v>106.4</v>
      </c>
      <c r="G829">
        <v>-28.076268917381899</v>
      </c>
      <c r="H829">
        <v>-3.8105378205656999</v>
      </c>
      <c r="I829">
        <v>-26.819290518008</v>
      </c>
      <c r="J829">
        <v>0.35816013115883399</v>
      </c>
      <c r="K829">
        <v>116.295787258201</v>
      </c>
      <c r="L829">
        <v>121.148143710474</v>
      </c>
      <c r="M829">
        <v>33.417815881836198</v>
      </c>
      <c r="N829">
        <v>0.39900450385393998</v>
      </c>
      <c r="O829">
        <v>40.657894736842003</v>
      </c>
      <c r="P829">
        <v>1.62368672397326</v>
      </c>
      <c r="Q829">
        <v>-3.2524816890427001E-2</v>
      </c>
    </row>
    <row r="830" spans="1:17" hidden="1" x14ac:dyDescent="0.3">
      <c r="A830" t="s">
        <v>1806</v>
      </c>
      <c r="B830" t="s">
        <v>1807</v>
      </c>
      <c r="C830" t="s">
        <v>3144</v>
      </c>
      <c r="D830" t="s">
        <v>40</v>
      </c>
      <c r="E830">
        <v>4240.3289182400003</v>
      </c>
      <c r="F830">
        <v>602.6</v>
      </c>
      <c r="G830">
        <v>7.5237447475511896</v>
      </c>
      <c r="H830">
        <v>-5.1706089708282903</v>
      </c>
      <c r="I830">
        <v>16.111892878701202</v>
      </c>
      <c r="J830">
        <v>0.134437012335268</v>
      </c>
      <c r="K830">
        <v>625.02216932349597</v>
      </c>
      <c r="L830">
        <v>551.79683457711405</v>
      </c>
      <c r="M830">
        <v>33.335035472532098</v>
      </c>
      <c r="N830">
        <v>0.38060009477977103</v>
      </c>
      <c r="O830">
        <v>18.843345502820998</v>
      </c>
      <c r="P830">
        <v>39.960515619556297</v>
      </c>
    </row>
    <row r="831" spans="1:17" hidden="1" x14ac:dyDescent="0.3">
      <c r="A831" t="s">
        <v>1808</v>
      </c>
      <c r="B831" t="s">
        <v>1809</v>
      </c>
      <c r="C831" t="s">
        <v>3144</v>
      </c>
      <c r="D831" t="s">
        <v>48</v>
      </c>
      <c r="E831">
        <v>4237.2782281350001</v>
      </c>
      <c r="F831">
        <v>763.05</v>
      </c>
      <c r="G831">
        <v>81.623307577648305</v>
      </c>
      <c r="H831">
        <v>-0.24217874904537501</v>
      </c>
      <c r="I831">
        <v>77.074351566688605</v>
      </c>
      <c r="J831">
        <v>-2.0698401824750201</v>
      </c>
      <c r="K831">
        <v>787.58663740233101</v>
      </c>
      <c r="L831">
        <v>648.432675042337</v>
      </c>
      <c r="M831">
        <v>36.5777505170282</v>
      </c>
      <c r="N831">
        <v>0.46147408226053599</v>
      </c>
      <c r="O831">
        <v>22.534565231636101</v>
      </c>
      <c r="P831">
        <v>114.24961392671599</v>
      </c>
    </row>
    <row r="832" spans="1:17" hidden="1" x14ac:dyDescent="0.3">
      <c r="A832" t="s">
        <v>1810</v>
      </c>
      <c r="B832" t="s">
        <v>1811</v>
      </c>
      <c r="C832" t="s">
        <v>3144</v>
      </c>
      <c r="D832" t="s">
        <v>51</v>
      </c>
      <c r="E832">
        <v>4236.3160069650003</v>
      </c>
      <c r="F832">
        <v>761.2</v>
      </c>
      <c r="G832">
        <v>131.90082096326</v>
      </c>
      <c r="H832">
        <v>6.8031689828625801</v>
      </c>
      <c r="I832">
        <v>49.941182586373102</v>
      </c>
      <c r="J832">
        <v>-1.9249940157596399</v>
      </c>
      <c r="K832">
        <v>753.800248945882</v>
      </c>
      <c r="L832">
        <v>597.10891915911395</v>
      </c>
      <c r="M832">
        <v>38.398970044917</v>
      </c>
      <c r="N832">
        <v>1.72953542935621</v>
      </c>
      <c r="O832">
        <v>11.7511823436678</v>
      </c>
      <c r="P832">
        <v>160.13077360882599</v>
      </c>
      <c r="Q832">
        <v>-4.5614241304260004E-3</v>
      </c>
    </row>
    <row r="833" spans="1:17" x14ac:dyDescent="0.3">
      <c r="A833" t="s">
        <v>1812</v>
      </c>
      <c r="B833" t="s">
        <v>1813</v>
      </c>
      <c r="C833" t="s">
        <v>3139</v>
      </c>
      <c r="D833" t="s">
        <v>173</v>
      </c>
      <c r="E833">
        <v>4226.9712707999997</v>
      </c>
      <c r="F833">
        <v>3739.65</v>
      </c>
      <c r="G833">
        <v>80.696700332684998</v>
      </c>
      <c r="H833">
        <v>-18.2374658352058</v>
      </c>
      <c r="I833">
        <v>8.4196299385400497</v>
      </c>
      <c r="J833">
        <v>-16.629323462901599</v>
      </c>
      <c r="K833">
        <v>4622.0889951335803</v>
      </c>
      <c r="L833">
        <v>4079.7171812788001</v>
      </c>
      <c r="M833">
        <v>19.6717135232308</v>
      </c>
      <c r="N833">
        <v>1.52360660549715</v>
      </c>
      <c r="O833">
        <v>52.143917211503698</v>
      </c>
      <c r="P833">
        <v>109.328295549958</v>
      </c>
      <c r="Q833">
        <v>0.14868021604118301</v>
      </c>
    </row>
    <row r="834" spans="1:17" hidden="1" x14ac:dyDescent="0.3">
      <c r="A834" t="s">
        <v>1814</v>
      </c>
      <c r="B834" t="s">
        <v>1815</v>
      </c>
      <c r="C834" t="s">
        <v>3144</v>
      </c>
      <c r="D834" t="s">
        <v>208</v>
      </c>
      <c r="E834">
        <v>4196.1938093700001</v>
      </c>
      <c r="F834">
        <v>8169.9</v>
      </c>
      <c r="G834">
        <v>167.368122912583</v>
      </c>
      <c r="H834">
        <v>52.8569996243193</v>
      </c>
      <c r="I834">
        <v>126.477813035881</v>
      </c>
      <c r="J834">
        <v>15.9219577670123</v>
      </c>
      <c r="K834">
        <v>5783.0561374955896</v>
      </c>
      <c r="L834">
        <v>4433.9648206848597</v>
      </c>
      <c r="M834">
        <v>81.559184755664504</v>
      </c>
      <c r="N834">
        <v>0.67421666100796995</v>
      </c>
      <c r="O834">
        <v>7.4676556628600004</v>
      </c>
      <c r="P834">
        <v>202.58888888888799</v>
      </c>
      <c r="Q834">
        <v>0.15893061303814801</v>
      </c>
    </row>
    <row r="835" spans="1:17" x14ac:dyDescent="0.3">
      <c r="A835" t="s">
        <v>1816</v>
      </c>
      <c r="B835" t="s">
        <v>1817</v>
      </c>
      <c r="C835" t="s">
        <v>3138</v>
      </c>
      <c r="D835" t="s">
        <v>69</v>
      </c>
      <c r="E835">
        <v>4193.7280000000001</v>
      </c>
      <c r="F835">
        <v>595.70000000000005</v>
      </c>
      <c r="G835">
        <v>17.730409540404501</v>
      </c>
      <c r="H835">
        <v>-7.82237913913937</v>
      </c>
      <c r="I835">
        <v>-34.696247788731498</v>
      </c>
      <c r="J835">
        <v>-3.96960612935615</v>
      </c>
      <c r="K835">
        <v>696.06599598636899</v>
      </c>
      <c r="L835">
        <v>747.49278309439001</v>
      </c>
      <c r="M835">
        <v>25.441824026222498</v>
      </c>
      <c r="N835">
        <v>0.75237296388138997</v>
      </c>
      <c r="O835">
        <v>95.568239046499897</v>
      </c>
      <c r="P835">
        <v>42.751018451953001</v>
      </c>
      <c r="Q835">
        <v>5.6362037952478003E-2</v>
      </c>
    </row>
    <row r="836" spans="1:17" x14ac:dyDescent="0.3">
      <c r="A836" t="s">
        <v>1818</v>
      </c>
      <c r="B836" t="s">
        <v>1819</v>
      </c>
      <c r="C836" t="s">
        <v>3135</v>
      </c>
      <c r="D836" t="s">
        <v>213</v>
      </c>
      <c r="E836">
        <v>4179.32832375</v>
      </c>
      <c r="F836">
        <v>640.65</v>
      </c>
      <c r="G836">
        <v>33.708802681699296</v>
      </c>
      <c r="H836">
        <v>-2.4636695081242301</v>
      </c>
      <c r="I836">
        <v>2.4825955175546102</v>
      </c>
      <c r="J836">
        <v>1.6142165099911301</v>
      </c>
      <c r="K836">
        <v>682.31709393161896</v>
      </c>
      <c r="L836">
        <v>642.31380771975103</v>
      </c>
      <c r="M836">
        <v>43.054727862563503</v>
      </c>
      <c r="N836">
        <v>0.37297663869688402</v>
      </c>
      <c r="O836">
        <v>29.150081948021501</v>
      </c>
      <c r="P836">
        <v>59.822876387676096</v>
      </c>
      <c r="Q836">
        <v>5.5252396276375002E-2</v>
      </c>
    </row>
    <row r="837" spans="1:17" x14ac:dyDescent="0.3">
      <c r="A837" t="s">
        <v>1820</v>
      </c>
      <c r="B837" t="s">
        <v>1821</v>
      </c>
      <c r="C837" t="s">
        <v>3129</v>
      </c>
      <c r="D837" t="s">
        <v>390</v>
      </c>
      <c r="E837">
        <v>4166.8432488150002</v>
      </c>
      <c r="F837">
        <v>37.83</v>
      </c>
      <c r="G837">
        <v>-48.648075489793897</v>
      </c>
      <c r="H837">
        <v>-8.6901823158909703</v>
      </c>
      <c r="I837">
        <v>-36.912069852863098</v>
      </c>
      <c r="J837">
        <v>-2.2213499029085599</v>
      </c>
      <c r="K837">
        <v>43.845144308864697</v>
      </c>
      <c r="L837">
        <v>48.624169062049297</v>
      </c>
      <c r="M837">
        <v>25.5187453189317</v>
      </c>
      <c r="N837">
        <v>1.00738887693015</v>
      </c>
      <c r="O837">
        <v>80.544541369283607</v>
      </c>
      <c r="P837">
        <v>4.0429042904290302</v>
      </c>
    </row>
    <row r="838" spans="1:17" x14ac:dyDescent="0.3">
      <c r="A838" t="s">
        <v>1822</v>
      </c>
      <c r="B838" t="s">
        <v>1823</v>
      </c>
      <c r="C838" t="s">
        <v>3139</v>
      </c>
      <c r="D838" t="s">
        <v>262</v>
      </c>
      <c r="E838">
        <v>4165.8375395339999</v>
      </c>
      <c r="F838">
        <v>179.19</v>
      </c>
      <c r="G838">
        <v>14.833736482477001</v>
      </c>
      <c r="H838">
        <v>10.8018640848081</v>
      </c>
      <c r="I838">
        <v>27.718161789398099</v>
      </c>
      <c r="J838">
        <v>0.15679727855516901</v>
      </c>
      <c r="K838">
        <v>178.74319886248401</v>
      </c>
      <c r="L838">
        <v>160.46484041326801</v>
      </c>
      <c r="M838">
        <v>39.9321526798973</v>
      </c>
      <c r="N838">
        <v>0.58907680649418503</v>
      </c>
      <c r="O838">
        <v>11.3008538422903</v>
      </c>
      <c r="P838">
        <v>59.919678714859401</v>
      </c>
      <c r="Q838">
        <v>1.5362352552910999E-2</v>
      </c>
    </row>
    <row r="839" spans="1:17" hidden="1" x14ac:dyDescent="0.3">
      <c r="A839" t="s">
        <v>1824</v>
      </c>
      <c r="B839" t="s">
        <v>1825</v>
      </c>
      <c r="C839" t="s">
        <v>3144</v>
      </c>
      <c r="D839" t="s">
        <v>114</v>
      </c>
      <c r="E839">
        <v>4156.8434825639997</v>
      </c>
      <c r="F839">
        <v>42.81</v>
      </c>
      <c r="G839">
        <v>-12.830470517149999</v>
      </c>
      <c r="H839">
        <v>-5.9021879181966996</v>
      </c>
      <c r="I839">
        <v>-17.6862537402546</v>
      </c>
      <c r="J839">
        <v>1.52670289268769</v>
      </c>
      <c r="K839">
        <v>45.6187527225267</v>
      </c>
      <c r="L839">
        <v>46.351133420488502</v>
      </c>
      <c r="M839">
        <v>43.819419393041102</v>
      </c>
      <c r="N839">
        <v>0.28517415490232201</v>
      </c>
      <c r="O839">
        <v>52.768044849334203</v>
      </c>
      <c r="P839">
        <v>15.2355316285329</v>
      </c>
      <c r="Q839">
        <v>4.8377374920610998E-2</v>
      </c>
    </row>
    <row r="840" spans="1:17" hidden="1" x14ac:dyDescent="0.3">
      <c r="A840" t="s">
        <v>1826</v>
      </c>
      <c r="B840" t="s">
        <v>1827</v>
      </c>
      <c r="C840" t="s">
        <v>3144</v>
      </c>
      <c r="D840" t="s">
        <v>1048</v>
      </c>
      <c r="E840">
        <v>4120.0136068800002</v>
      </c>
      <c r="F840">
        <v>155.71</v>
      </c>
      <c r="G840">
        <v>22.191479269523398</v>
      </c>
      <c r="H840">
        <v>-5.51121114040986</v>
      </c>
      <c r="I840">
        <v>40.501780447779502</v>
      </c>
      <c r="J840">
        <v>-1.9611742919667901</v>
      </c>
      <c r="K840">
        <v>172.84298920621001</v>
      </c>
      <c r="L840">
        <v>152.03021088045901</v>
      </c>
      <c r="M840">
        <v>43.642237295710601</v>
      </c>
      <c r="N840">
        <v>0.64813606133150603</v>
      </c>
      <c r="O840">
        <v>43.728726478710399</v>
      </c>
      <c r="P840">
        <v>80.952934340499695</v>
      </c>
    </row>
    <row r="841" spans="1:17" x14ac:dyDescent="0.3">
      <c r="A841" t="s">
        <v>1828</v>
      </c>
      <c r="B841" t="s">
        <v>1829</v>
      </c>
      <c r="C841" t="s">
        <v>3141</v>
      </c>
      <c r="D841" t="s">
        <v>238</v>
      </c>
      <c r="E841">
        <v>4118.0650301039996</v>
      </c>
      <c r="F841">
        <v>187.14</v>
      </c>
      <c r="G841">
        <v>-4.5467778023701699</v>
      </c>
      <c r="H841">
        <v>-3.9287360935842202</v>
      </c>
      <c r="I841">
        <v>-8.5877767717723099</v>
      </c>
      <c r="J841">
        <v>5.5270981662593499</v>
      </c>
      <c r="K841">
        <v>193.58490980562499</v>
      </c>
      <c r="L841">
        <v>190.472831622516</v>
      </c>
      <c r="M841">
        <v>49.552819423971101</v>
      </c>
      <c r="N841">
        <v>1.2753178539616501</v>
      </c>
      <c r="O841">
        <v>27.097360265042202</v>
      </c>
      <c r="P841">
        <v>27.740614334470902</v>
      </c>
    </row>
    <row r="842" spans="1:17" x14ac:dyDescent="0.3">
      <c r="A842" t="s">
        <v>1830</v>
      </c>
      <c r="B842" t="s">
        <v>1831</v>
      </c>
      <c r="C842" t="s">
        <v>3136</v>
      </c>
      <c r="D842" t="s">
        <v>114</v>
      </c>
      <c r="E842">
        <v>4104.0190728899997</v>
      </c>
      <c r="F842">
        <v>760.65</v>
      </c>
      <c r="G842">
        <v>45.428309357180801</v>
      </c>
      <c r="H842">
        <v>12.1260011986632</v>
      </c>
      <c r="I842">
        <v>3.5215374069750198</v>
      </c>
      <c r="J842">
        <v>14.739672583445699</v>
      </c>
      <c r="K842">
        <v>693.35653316023502</v>
      </c>
      <c r="L842">
        <v>653.33755552524894</v>
      </c>
      <c r="M842">
        <v>69.045795004698206</v>
      </c>
      <c r="N842">
        <v>2.4653251172295598</v>
      </c>
      <c r="O842">
        <v>15.6905278380332</v>
      </c>
      <c r="P842">
        <v>72.092760180995398</v>
      </c>
      <c r="Q842">
        <v>8.5980632342831001E-2</v>
      </c>
    </row>
    <row r="843" spans="1:17" hidden="1" x14ac:dyDescent="0.3">
      <c r="A843" t="s">
        <v>1832</v>
      </c>
      <c r="B843" t="s">
        <v>1833</v>
      </c>
      <c r="C843" t="s">
        <v>3144</v>
      </c>
      <c r="D843" t="s">
        <v>213</v>
      </c>
      <c r="E843">
        <v>4100.8459221149997</v>
      </c>
      <c r="F843">
        <v>534.54999999999995</v>
      </c>
      <c r="G843">
        <v>-7.1266331528568196</v>
      </c>
      <c r="H843">
        <v>-7.9101923041616002</v>
      </c>
      <c r="I843">
        <v>-13.5110595491029</v>
      </c>
      <c r="J843">
        <v>-1.31799566959153</v>
      </c>
      <c r="K843">
        <v>583.93647495471305</v>
      </c>
      <c r="L843">
        <v>569.30150906959398</v>
      </c>
      <c r="M843">
        <v>23.7200387052693</v>
      </c>
      <c r="N843">
        <v>0.49547285323429602</v>
      </c>
      <c r="O843">
        <v>31.5124871387148</v>
      </c>
      <c r="P843">
        <v>18.446709505871901</v>
      </c>
      <c r="Q843">
        <v>0.14618029010132</v>
      </c>
    </row>
    <row r="844" spans="1:17" hidden="1" x14ac:dyDescent="0.3">
      <c r="A844" t="s">
        <v>1834</v>
      </c>
      <c r="B844" t="s">
        <v>1835</v>
      </c>
      <c r="C844" t="s">
        <v>3144</v>
      </c>
      <c r="D844" t="s">
        <v>128</v>
      </c>
      <c r="E844">
        <v>4099.5753189300003</v>
      </c>
      <c r="F844">
        <v>339.3</v>
      </c>
      <c r="G844">
        <v>28.514556993936498</v>
      </c>
      <c r="H844">
        <v>10.0005825827162</v>
      </c>
      <c r="I844">
        <v>24.8999730304667</v>
      </c>
      <c r="J844">
        <v>5.5716981583797098</v>
      </c>
      <c r="K844">
        <v>339.09730869152099</v>
      </c>
      <c r="M844">
        <v>51.814728443931301</v>
      </c>
      <c r="N844">
        <v>1.7049060466157899</v>
      </c>
      <c r="O844">
        <v>56.203949307397501</v>
      </c>
      <c r="P844">
        <v>100.29515938606799</v>
      </c>
    </row>
    <row r="845" spans="1:17" hidden="1" x14ac:dyDescent="0.3">
      <c r="A845" t="s">
        <v>1836</v>
      </c>
      <c r="B845" t="s">
        <v>1837</v>
      </c>
      <c r="C845" t="s">
        <v>3144</v>
      </c>
      <c r="D845" t="s">
        <v>144</v>
      </c>
      <c r="E845">
        <v>4098.0809308400003</v>
      </c>
      <c r="F845">
        <v>899.6</v>
      </c>
      <c r="G845">
        <v>128.68550271997</v>
      </c>
      <c r="H845">
        <v>11.105691472371999</v>
      </c>
      <c r="I845">
        <v>29.443098641183798</v>
      </c>
      <c r="J845">
        <v>1.0953687759549899</v>
      </c>
      <c r="K845">
        <v>835.32780331298602</v>
      </c>
      <c r="L845">
        <v>698.48231960707699</v>
      </c>
      <c r="M845">
        <v>49.554422028669002</v>
      </c>
      <c r="N845">
        <v>0.99822134577685995</v>
      </c>
      <c r="O845">
        <v>8.6093819475322206</v>
      </c>
      <c r="P845">
        <v>159.32545402133101</v>
      </c>
      <c r="Q845">
        <v>0.15645401766818301</v>
      </c>
    </row>
    <row r="846" spans="1:17" hidden="1" x14ac:dyDescent="0.3">
      <c r="A846" t="s">
        <v>1838</v>
      </c>
      <c r="B846" t="s">
        <v>1839</v>
      </c>
      <c r="C846" t="s">
        <v>3144</v>
      </c>
      <c r="D846" t="s">
        <v>251</v>
      </c>
      <c r="E846">
        <v>4090.6012451040001</v>
      </c>
      <c r="F846">
        <v>183.48</v>
      </c>
      <c r="G846">
        <v>114.27678311510699</v>
      </c>
      <c r="H846">
        <v>1.14382401886243</v>
      </c>
      <c r="I846">
        <v>102.123415693268</v>
      </c>
      <c r="J846">
        <v>3.2721973073640398</v>
      </c>
      <c r="K846">
        <v>172.75678156856401</v>
      </c>
      <c r="L846">
        <v>127.881699367498</v>
      </c>
      <c r="M846">
        <v>48.335944995252397</v>
      </c>
      <c r="N846">
        <v>0.47622910811517299</v>
      </c>
      <c r="O846">
        <v>11.9468061914105</v>
      </c>
      <c r="P846">
        <v>151.34246575342399</v>
      </c>
      <c r="Q846">
        <v>0.29297943385389602</v>
      </c>
    </row>
    <row r="847" spans="1:17" hidden="1" x14ac:dyDescent="0.3">
      <c r="A847" t="s">
        <v>1840</v>
      </c>
      <c r="B847" t="s">
        <v>1841</v>
      </c>
      <c r="C847" t="s">
        <v>3144</v>
      </c>
      <c r="D847" t="s">
        <v>407</v>
      </c>
      <c r="E847">
        <v>4084.5782184999998</v>
      </c>
      <c r="F847">
        <v>328.25</v>
      </c>
      <c r="G847">
        <v>79.7121201391342</v>
      </c>
      <c r="H847">
        <v>1.16847148894182</v>
      </c>
      <c r="I847">
        <v>76.224343438470697</v>
      </c>
      <c r="J847">
        <v>0.24724437035331101</v>
      </c>
      <c r="K847">
        <v>348.25949045551101</v>
      </c>
      <c r="L847">
        <v>282.27749590567402</v>
      </c>
      <c r="M847">
        <v>33.645847165767698</v>
      </c>
      <c r="N847">
        <v>0.364017113240796</v>
      </c>
      <c r="O847">
        <v>36.389946686976302</v>
      </c>
      <c r="P847">
        <v>138.389193507389</v>
      </c>
      <c r="Q847">
        <v>0.153638117659332</v>
      </c>
    </row>
    <row r="848" spans="1:17" x14ac:dyDescent="0.3">
      <c r="A848" t="s">
        <v>1842</v>
      </c>
      <c r="B848" t="s">
        <v>1843</v>
      </c>
      <c r="C848" t="s">
        <v>3140</v>
      </c>
      <c r="D848" t="s">
        <v>861</v>
      </c>
      <c r="E848">
        <v>4081.3210070999999</v>
      </c>
      <c r="F848">
        <v>329.8</v>
      </c>
      <c r="G848">
        <v>50.713567290500102</v>
      </c>
      <c r="H848">
        <v>-3.8822157611954302</v>
      </c>
      <c r="I848">
        <v>31.782773822635701</v>
      </c>
      <c r="J848">
        <v>5.7315630712263204</v>
      </c>
      <c r="K848">
        <v>365.714042301022</v>
      </c>
      <c r="L848">
        <v>315.82519925794799</v>
      </c>
      <c r="M848">
        <v>31.299444448292501</v>
      </c>
      <c r="N848">
        <v>1.03946195193493</v>
      </c>
      <c r="O848">
        <v>24.909035779260101</v>
      </c>
      <c r="P848">
        <v>77.311827956989205</v>
      </c>
      <c r="Q848">
        <v>3.7700204630309E-2</v>
      </c>
    </row>
    <row r="849" spans="1:17" x14ac:dyDescent="0.3">
      <c r="A849" t="s">
        <v>1844</v>
      </c>
      <c r="B849" t="s">
        <v>1845</v>
      </c>
      <c r="C849" t="s">
        <v>3131</v>
      </c>
      <c r="D849" t="s">
        <v>984</v>
      </c>
      <c r="E849">
        <v>4079.304654516</v>
      </c>
      <c r="F849">
        <v>31.98</v>
      </c>
      <c r="G849">
        <v>-25.848373330449199</v>
      </c>
      <c r="H849">
        <v>-10.7707630540332</v>
      </c>
      <c r="I849">
        <v>-6.6042137170381103</v>
      </c>
      <c r="J849">
        <v>1.4228005321830499</v>
      </c>
      <c r="K849">
        <v>36.842253148510899</v>
      </c>
      <c r="L849">
        <v>35.554518815047999</v>
      </c>
      <c r="M849">
        <v>30.7762723064588</v>
      </c>
      <c r="N849">
        <v>0.533331465780437</v>
      </c>
      <c r="O849">
        <v>44.152595372107498</v>
      </c>
      <c r="P849">
        <v>29.2121212121212</v>
      </c>
      <c r="Q849">
        <v>8.5494678103042995E-2</v>
      </c>
    </row>
    <row r="850" spans="1:17" x14ac:dyDescent="0.3">
      <c r="A850" t="s">
        <v>1846</v>
      </c>
      <c r="B850" t="s">
        <v>1847</v>
      </c>
      <c r="C850" t="s">
        <v>3135</v>
      </c>
      <c r="D850" t="s">
        <v>213</v>
      </c>
      <c r="E850">
        <v>4067.4402564000002</v>
      </c>
      <c r="F850">
        <v>1545.4</v>
      </c>
      <c r="G850">
        <v>47.963667490507</v>
      </c>
      <c r="H850">
        <v>-2.59849931647787</v>
      </c>
      <c r="I850">
        <v>25.638988330459298</v>
      </c>
      <c r="J850">
        <v>0.84312649794912697</v>
      </c>
      <c r="K850">
        <v>1578.99671098662</v>
      </c>
      <c r="L850">
        <v>1372.2877806387601</v>
      </c>
      <c r="M850">
        <v>38.776341377565799</v>
      </c>
      <c r="N850">
        <v>0.36054411510846401</v>
      </c>
      <c r="O850">
        <v>15.827617445321501</v>
      </c>
      <c r="P850">
        <v>71.711111111111094</v>
      </c>
      <c r="Q850">
        <v>0.114714589229166</v>
      </c>
    </row>
    <row r="851" spans="1:17" hidden="1" x14ac:dyDescent="0.3">
      <c r="A851" t="s">
        <v>1848</v>
      </c>
      <c r="B851" t="s">
        <v>1849</v>
      </c>
      <c r="C851" t="s">
        <v>3144</v>
      </c>
      <c r="D851" t="s">
        <v>1036</v>
      </c>
      <c r="E851">
        <v>4060.8879999999999</v>
      </c>
      <c r="F851">
        <v>118</v>
      </c>
      <c r="G851">
        <v>-20.594823634708799</v>
      </c>
      <c r="K851">
        <v>104.378999999999</v>
      </c>
      <c r="M851">
        <v>99.990560428137201</v>
      </c>
      <c r="N851">
        <v>1</v>
      </c>
      <c r="O851">
        <v>0</v>
      </c>
      <c r="P851">
        <v>5.3571428571428603</v>
      </c>
    </row>
    <row r="852" spans="1:17" hidden="1" x14ac:dyDescent="0.3">
      <c r="A852" t="s">
        <v>1850</v>
      </c>
      <c r="B852" t="s">
        <v>1851</v>
      </c>
      <c r="C852" t="s">
        <v>3144</v>
      </c>
      <c r="D852" t="s">
        <v>423</v>
      </c>
      <c r="E852">
        <v>4046.8575000000001</v>
      </c>
      <c r="F852">
        <v>608.54999999999995</v>
      </c>
      <c r="G852">
        <v>183.15282831752501</v>
      </c>
      <c r="H852">
        <v>23.696491665872198</v>
      </c>
      <c r="I852">
        <v>200.93313263217999</v>
      </c>
      <c r="J852">
        <v>-1.7164358591719899</v>
      </c>
      <c r="K852">
        <v>510.32748377637699</v>
      </c>
      <c r="L852">
        <v>347.468279164894</v>
      </c>
      <c r="M852">
        <v>55.9460897809182</v>
      </c>
      <c r="N852">
        <v>0.61300604405167702</v>
      </c>
      <c r="O852">
        <v>11.527401199572701</v>
      </c>
      <c r="P852">
        <v>243.813559322033</v>
      </c>
      <c r="Q852">
        <v>0.12519575315057699</v>
      </c>
    </row>
    <row r="853" spans="1:17" hidden="1" x14ac:dyDescent="0.3">
      <c r="A853" t="s">
        <v>1852</v>
      </c>
      <c r="B853" t="s">
        <v>1853</v>
      </c>
      <c r="C853" t="s">
        <v>3144</v>
      </c>
      <c r="D853" t="s">
        <v>477</v>
      </c>
      <c r="E853">
        <v>4014.2032290000002</v>
      </c>
      <c r="F853">
        <v>290</v>
      </c>
      <c r="G853">
        <v>71.596117003296996</v>
      </c>
      <c r="H853">
        <v>-4.1756843322555497</v>
      </c>
      <c r="I853">
        <v>42.125509415906798</v>
      </c>
      <c r="J853">
        <v>2.81179035476364</v>
      </c>
      <c r="K853">
        <v>284.668629676021</v>
      </c>
      <c r="L853">
        <v>229.521008559233</v>
      </c>
      <c r="M853">
        <v>41.472846851407603</v>
      </c>
      <c r="N853">
        <v>0.27634476422686299</v>
      </c>
      <c r="O853">
        <v>15.9482758620689</v>
      </c>
      <c r="P853">
        <v>113.078618662747</v>
      </c>
      <c r="Q853">
        <v>6.1774644236320002E-2</v>
      </c>
    </row>
    <row r="854" spans="1:17" x14ac:dyDescent="0.3">
      <c r="A854" t="s">
        <v>1854</v>
      </c>
      <c r="B854" t="s">
        <v>1855</v>
      </c>
      <c r="C854" t="s">
        <v>3141</v>
      </c>
      <c r="D854" t="s">
        <v>1486</v>
      </c>
      <c r="E854">
        <v>4012.6951640089901</v>
      </c>
      <c r="F854">
        <v>73.989999999999995</v>
      </c>
      <c r="G854">
        <v>33.2856651429843</v>
      </c>
      <c r="H854">
        <v>-2.93170754118192</v>
      </c>
      <c r="I854">
        <v>-16.090051396388699</v>
      </c>
      <c r="J854">
        <v>-1.2069021159425899</v>
      </c>
      <c r="K854">
        <v>79.948298231327698</v>
      </c>
      <c r="L854">
        <v>77.528961744708198</v>
      </c>
      <c r="M854">
        <v>36.574267902084401</v>
      </c>
      <c r="N854">
        <v>0.32274443470780001</v>
      </c>
      <c r="O854">
        <v>39.545884578997097</v>
      </c>
      <c r="P854">
        <v>59.978378378378302</v>
      </c>
      <c r="Q854">
        <v>0.15746971218331801</v>
      </c>
    </row>
    <row r="855" spans="1:17" hidden="1" x14ac:dyDescent="0.3">
      <c r="A855" t="s">
        <v>1856</v>
      </c>
      <c r="B855" t="s">
        <v>1857</v>
      </c>
      <c r="C855" t="s">
        <v>3144</v>
      </c>
      <c r="D855" t="s">
        <v>262</v>
      </c>
      <c r="E855">
        <v>4006.9631462399998</v>
      </c>
      <c r="F855">
        <v>1256.4000000000001</v>
      </c>
      <c r="G855">
        <v>-9.8994912722572899</v>
      </c>
      <c r="H855">
        <v>1.4680418917288101</v>
      </c>
      <c r="I855">
        <v>-8.6265560156617909</v>
      </c>
      <c r="J855">
        <v>-2.9546801736135802</v>
      </c>
      <c r="K855">
        <v>1332.7667525746899</v>
      </c>
      <c r="L855">
        <v>1289.7981308471799</v>
      </c>
      <c r="M855">
        <v>31.254611255059199</v>
      </c>
      <c r="N855">
        <v>0.40091539098242401</v>
      </c>
      <c r="O855">
        <v>25.3422476918178</v>
      </c>
      <c r="P855">
        <v>16.0217933327176</v>
      </c>
      <c r="Q855">
        <v>0.10928628981841799</v>
      </c>
    </row>
    <row r="856" spans="1:17" hidden="1" x14ac:dyDescent="0.3">
      <c r="A856" t="s">
        <v>1858</v>
      </c>
      <c r="B856" t="s">
        <v>1859</v>
      </c>
      <c r="C856" t="s">
        <v>3144</v>
      </c>
      <c r="D856" t="s">
        <v>1860</v>
      </c>
      <c r="E856">
        <v>4003.458222624</v>
      </c>
      <c r="F856">
        <v>133.49</v>
      </c>
      <c r="G856">
        <v>10.3748754123878</v>
      </c>
      <c r="H856">
        <v>-12.102867035344399</v>
      </c>
      <c r="I856">
        <v>28.4831126401773</v>
      </c>
      <c r="J856">
        <v>-0.33020331515254803</v>
      </c>
      <c r="K856">
        <v>139.120878975718</v>
      </c>
      <c r="L856">
        <v>126.54749446887701</v>
      </c>
      <c r="M856">
        <v>44.898838276529602</v>
      </c>
      <c r="N856">
        <v>0.41564767765145</v>
      </c>
      <c r="O856">
        <v>23.522361225559901</v>
      </c>
      <c r="P856">
        <v>58.727705112960699</v>
      </c>
      <c r="Q856">
        <v>6.6079581492750006E-2</v>
      </c>
    </row>
    <row r="857" spans="1:17" hidden="1" x14ac:dyDescent="0.3">
      <c r="A857" t="s">
        <v>1861</v>
      </c>
      <c r="B857" t="s">
        <v>1862</v>
      </c>
      <c r="C857" t="s">
        <v>3144</v>
      </c>
      <c r="D857" t="s">
        <v>248</v>
      </c>
      <c r="E857">
        <v>3966.6907099999999</v>
      </c>
      <c r="F857">
        <v>432.7</v>
      </c>
      <c r="G857">
        <v>92.367220523068298</v>
      </c>
      <c r="H857">
        <v>8.4252179225256505</v>
      </c>
      <c r="I857">
        <v>70.254000581679094</v>
      </c>
      <c r="J857">
        <v>13.987685904732301</v>
      </c>
      <c r="K857">
        <v>416.766646836451</v>
      </c>
      <c r="L857">
        <v>315.078078625057</v>
      </c>
      <c r="M857">
        <v>47.799306381378699</v>
      </c>
      <c r="N857">
        <v>0.92742903799880105</v>
      </c>
      <c r="O857">
        <v>13.1268777443956</v>
      </c>
      <c r="P857">
        <v>180.06472491909301</v>
      </c>
      <c r="Q857">
        <v>0.16526450712162699</v>
      </c>
    </row>
    <row r="858" spans="1:17" x14ac:dyDescent="0.3">
      <c r="A858" t="s">
        <v>1863</v>
      </c>
      <c r="B858" t="s">
        <v>1864</v>
      </c>
      <c r="C858" t="s">
        <v>3139</v>
      </c>
      <c r="D858" t="s">
        <v>88</v>
      </c>
      <c r="E858">
        <v>3961.2702061499999</v>
      </c>
      <c r="F858">
        <v>983.1</v>
      </c>
      <c r="G858">
        <v>12.260093875735</v>
      </c>
      <c r="H858">
        <v>-3.24124077113916</v>
      </c>
      <c r="I858">
        <v>33.072279903029902</v>
      </c>
      <c r="J858">
        <v>0.48468780825186802</v>
      </c>
      <c r="K858">
        <v>1075.0140917036999</v>
      </c>
      <c r="L858">
        <v>1014.21697372569</v>
      </c>
      <c r="M858">
        <v>37.974054176964799</v>
      </c>
      <c r="N858">
        <v>1.3756213101028201</v>
      </c>
      <c r="O858">
        <v>62.007934086054298</v>
      </c>
      <c r="P858">
        <v>61.163934426229503</v>
      </c>
      <c r="Q858">
        <v>2.7607644437893999E-2</v>
      </c>
    </row>
    <row r="859" spans="1:17" hidden="1" x14ac:dyDescent="0.3">
      <c r="A859" t="s">
        <v>1865</v>
      </c>
      <c r="B859" t="s">
        <v>1866</v>
      </c>
      <c r="C859" t="s">
        <v>3144</v>
      </c>
      <c r="D859" t="s">
        <v>117</v>
      </c>
      <c r="E859">
        <v>3956.501770285</v>
      </c>
      <c r="F859">
        <v>1143.8499999999999</v>
      </c>
      <c r="G859">
        <v>411.691309209233</v>
      </c>
      <c r="H859">
        <v>-15.199940485152901</v>
      </c>
      <c r="I859">
        <v>155.027790809425</v>
      </c>
      <c r="J859">
        <v>7.1744483091473699</v>
      </c>
      <c r="K859">
        <v>1192.7458757608999</v>
      </c>
      <c r="L859">
        <v>837.07733679668797</v>
      </c>
      <c r="M859">
        <v>37.268268480685897</v>
      </c>
      <c r="N859">
        <v>1.0153133146168301</v>
      </c>
      <c r="O859">
        <v>29.737290728679401</v>
      </c>
      <c r="P859">
        <v>444.82019528459102</v>
      </c>
      <c r="Q859">
        <v>0.168739964133471</v>
      </c>
    </row>
    <row r="860" spans="1:17" x14ac:dyDescent="0.3">
      <c r="A860" t="s">
        <v>1867</v>
      </c>
      <c r="B860" t="s">
        <v>1868</v>
      </c>
      <c r="C860" t="s">
        <v>3132</v>
      </c>
      <c r="D860" t="s">
        <v>48</v>
      </c>
      <c r="E860">
        <v>3955.6811972999999</v>
      </c>
      <c r="F860">
        <v>49</v>
      </c>
      <c r="G860">
        <v>-19.269539904334302</v>
      </c>
      <c r="H860">
        <v>-4.0966531072499501</v>
      </c>
      <c r="I860">
        <v>-19.841774913826299</v>
      </c>
      <c r="J860">
        <v>1.5418368788493599</v>
      </c>
      <c r="K860">
        <v>53.854539841712302</v>
      </c>
      <c r="L860">
        <v>56.294470745672001</v>
      </c>
      <c r="M860">
        <v>35.010602035795301</v>
      </c>
      <c r="N860">
        <v>0.49589400455077498</v>
      </c>
      <c r="O860">
        <v>61.224489795918302</v>
      </c>
      <c r="P860">
        <v>5.9459459459459501</v>
      </c>
      <c r="Q860">
        <v>8.6959514282406003E-2</v>
      </c>
    </row>
    <row r="861" spans="1:17" x14ac:dyDescent="0.3">
      <c r="A861" t="s">
        <v>1869</v>
      </c>
      <c r="B861" t="s">
        <v>1870</v>
      </c>
      <c r="C861" t="s">
        <v>3132</v>
      </c>
      <c r="D861" t="s">
        <v>48</v>
      </c>
      <c r="E861">
        <v>3953.9617777399999</v>
      </c>
      <c r="F861">
        <v>571.4</v>
      </c>
      <c r="G861">
        <v>-40.339047648957099</v>
      </c>
      <c r="H861">
        <v>-3.3268955547664598</v>
      </c>
      <c r="I861">
        <v>13.791545911458</v>
      </c>
      <c r="J861">
        <v>-4.0195794165638397</v>
      </c>
      <c r="K861">
        <v>638.815678067867</v>
      </c>
      <c r="L861">
        <v>625.74530361192001</v>
      </c>
      <c r="M861">
        <v>29.5313848509916</v>
      </c>
      <c r="N861">
        <v>0.69319780285215304</v>
      </c>
      <c r="O861">
        <v>76.592579628981397</v>
      </c>
      <c r="P861">
        <v>33.8957234915055</v>
      </c>
      <c r="Q861">
        <v>0.12900580061636099</v>
      </c>
    </row>
    <row r="862" spans="1:17" hidden="1" x14ac:dyDescent="0.3">
      <c r="A862" t="s">
        <v>1871</v>
      </c>
      <c r="B862" t="s">
        <v>1872</v>
      </c>
      <c r="C862" t="s">
        <v>3144</v>
      </c>
      <c r="D862" t="s">
        <v>630</v>
      </c>
      <c r="E862">
        <v>3944.74901631999</v>
      </c>
      <c r="F862">
        <v>1554.7</v>
      </c>
      <c r="G862">
        <v>100180.906844885</v>
      </c>
      <c r="H862">
        <v>55.8374551523505</v>
      </c>
      <c r="I862">
        <v>1119.7516459061701</v>
      </c>
      <c r="J862">
        <v>11.761699763580101</v>
      </c>
      <c r="K862">
        <v>1050.4266974367899</v>
      </c>
      <c r="L862">
        <v>521.35369423391796</v>
      </c>
      <c r="M862">
        <v>99.999999949258395</v>
      </c>
      <c r="N862">
        <v>0.87860056140523501</v>
      </c>
      <c r="O862">
        <v>0</v>
      </c>
      <c r="P862">
        <v>103546.666666666</v>
      </c>
      <c r="Q862">
        <v>0.37000510193057001</v>
      </c>
    </row>
    <row r="863" spans="1:17" hidden="1" x14ac:dyDescent="0.3">
      <c r="A863" t="s">
        <v>1873</v>
      </c>
      <c r="B863" t="s">
        <v>1874</v>
      </c>
      <c r="C863" t="s">
        <v>3144</v>
      </c>
      <c r="D863" t="s">
        <v>528</v>
      </c>
      <c r="E863">
        <v>3932.23797156</v>
      </c>
      <c r="F863">
        <v>4551.45</v>
      </c>
      <c r="G863">
        <v>-1.82097363817796</v>
      </c>
      <c r="H863">
        <v>5.7835876930086396</v>
      </c>
      <c r="I863">
        <v>28.571589217311701</v>
      </c>
      <c r="J863">
        <v>1.8229665344880499</v>
      </c>
      <c r="K863">
        <v>4452.8007943668599</v>
      </c>
      <c r="L863">
        <v>3977.4233306630499</v>
      </c>
      <c r="M863">
        <v>45.456913918231798</v>
      </c>
      <c r="N863">
        <v>0.91751896596603599</v>
      </c>
      <c r="O863">
        <v>7.3800656933504696</v>
      </c>
      <c r="P863">
        <v>51.897276732078403</v>
      </c>
      <c r="Q863">
        <v>2.6076671648452E-2</v>
      </c>
    </row>
    <row r="864" spans="1:17" x14ac:dyDescent="0.3">
      <c r="A864" t="s">
        <v>1875</v>
      </c>
      <c r="B864" t="s">
        <v>1876</v>
      </c>
      <c r="C864" t="s">
        <v>3139</v>
      </c>
      <c r="D864" t="s">
        <v>284</v>
      </c>
      <c r="E864">
        <v>3922.95901383</v>
      </c>
      <c r="F864">
        <v>1249.6500000000001</v>
      </c>
      <c r="G864">
        <v>-4.9533827913831701</v>
      </c>
      <c r="H864">
        <v>7.3551993946419003</v>
      </c>
      <c r="I864">
        <v>41.800650926328103</v>
      </c>
      <c r="J864">
        <v>10.3753165867405</v>
      </c>
      <c r="K864">
        <v>1161.56709932276</v>
      </c>
      <c r="L864">
        <v>1097.9824599567601</v>
      </c>
      <c r="M864">
        <v>68.779092744019195</v>
      </c>
      <c r="N864">
        <v>0.61618563662673598</v>
      </c>
      <c r="O864">
        <v>10.0308086264153</v>
      </c>
      <c r="P864">
        <v>66.254240670524794</v>
      </c>
      <c r="Q864">
        <v>-3.6361957833472E-2</v>
      </c>
    </row>
    <row r="865" spans="1:17" x14ac:dyDescent="0.3">
      <c r="A865" t="s">
        <v>1877</v>
      </c>
      <c r="B865" t="s">
        <v>1878</v>
      </c>
      <c r="C865" t="s">
        <v>3129</v>
      </c>
      <c r="D865" t="s">
        <v>516</v>
      </c>
      <c r="E865">
        <v>3919.2919863900001</v>
      </c>
      <c r="F865">
        <v>67.290000000000006</v>
      </c>
      <c r="G865">
        <v>46.751390193050597</v>
      </c>
      <c r="H865">
        <v>10.793269356167899</v>
      </c>
      <c r="I865">
        <v>38.471749410114903</v>
      </c>
      <c r="J865">
        <v>20.066693823843199</v>
      </c>
      <c r="K865">
        <v>59.098840816835903</v>
      </c>
      <c r="L865">
        <v>51.798430858020602</v>
      </c>
      <c r="M865">
        <v>64.765748163426593</v>
      </c>
      <c r="N865">
        <v>0.98242840052135005</v>
      </c>
      <c r="O865">
        <v>6.8509436766235696</v>
      </c>
      <c r="P865">
        <v>102.375939849624</v>
      </c>
      <c r="Q865">
        <v>-2.7511402366218001E-2</v>
      </c>
    </row>
    <row r="866" spans="1:17" hidden="1" x14ac:dyDescent="0.3">
      <c r="A866" t="s">
        <v>1879</v>
      </c>
      <c r="B866" t="s">
        <v>1880</v>
      </c>
      <c r="C866" t="s">
        <v>3144</v>
      </c>
      <c r="D866" t="s">
        <v>390</v>
      </c>
      <c r="E866">
        <v>3908.8228229599999</v>
      </c>
      <c r="F866">
        <v>242.35</v>
      </c>
      <c r="G866">
        <v>-47.380804484729097</v>
      </c>
      <c r="H866">
        <v>-7.9669831169134104</v>
      </c>
      <c r="I866">
        <v>-33.351271262414897</v>
      </c>
      <c r="J866">
        <v>-2.4417667376008398</v>
      </c>
      <c r="M866">
        <v>30.8508365063607</v>
      </c>
      <c r="O866">
        <v>44.419228388694002</v>
      </c>
      <c r="P866">
        <v>6.9269799249944697</v>
      </c>
    </row>
    <row r="867" spans="1:17" hidden="1" x14ac:dyDescent="0.3">
      <c r="A867" t="s">
        <v>1881</v>
      </c>
      <c r="B867" t="s">
        <v>1882</v>
      </c>
      <c r="C867" t="s">
        <v>3144</v>
      </c>
      <c r="D867" t="s">
        <v>445</v>
      </c>
      <c r="E867">
        <v>3892.0796412499999</v>
      </c>
      <c r="F867">
        <v>282.85000000000002</v>
      </c>
      <c r="G867">
        <v>53.200740575119198</v>
      </c>
      <c r="H867">
        <v>8.2938223000127795</v>
      </c>
      <c r="I867">
        <v>47.851891005176903</v>
      </c>
      <c r="J867">
        <v>3.7710269686193101</v>
      </c>
      <c r="K867">
        <v>272.62343588309602</v>
      </c>
      <c r="L867">
        <v>225.74059947786401</v>
      </c>
      <c r="M867">
        <v>57.220964069561397</v>
      </c>
      <c r="N867">
        <v>0.482619669503913</v>
      </c>
      <c r="O867">
        <v>7.7249425490542398</v>
      </c>
      <c r="P867">
        <v>100.176928520877</v>
      </c>
      <c r="Q867">
        <v>0.24779659071150401</v>
      </c>
    </row>
    <row r="868" spans="1:17" hidden="1" x14ac:dyDescent="0.3">
      <c r="A868" t="s">
        <v>1883</v>
      </c>
      <c r="B868" t="s">
        <v>1884</v>
      </c>
      <c r="C868" t="s">
        <v>3144</v>
      </c>
      <c r="D868" t="s">
        <v>208</v>
      </c>
      <c r="E868">
        <v>3880.9250181900002</v>
      </c>
      <c r="F868">
        <v>3559.9</v>
      </c>
      <c r="G868">
        <v>199.625420075676</v>
      </c>
      <c r="H868">
        <v>27.6926065483134</v>
      </c>
      <c r="I868">
        <v>142.876479865552</v>
      </c>
      <c r="J868">
        <v>26.696347725084099</v>
      </c>
      <c r="K868">
        <v>2683.1933055191598</v>
      </c>
      <c r="L868">
        <v>2005.52144791827</v>
      </c>
      <c r="M868">
        <v>84.783961973858794</v>
      </c>
      <c r="N868">
        <v>1.40444815166621</v>
      </c>
      <c r="O868">
        <v>2.13770049720496</v>
      </c>
      <c r="P868">
        <v>233.13681452367501</v>
      </c>
      <c r="Q868">
        <v>0.18662335432515201</v>
      </c>
    </row>
    <row r="869" spans="1:17" x14ac:dyDescent="0.3">
      <c r="A869" t="s">
        <v>1885</v>
      </c>
      <c r="B869" t="s">
        <v>1886</v>
      </c>
      <c r="C869" t="s">
        <v>3129</v>
      </c>
      <c r="D869" t="s">
        <v>54</v>
      </c>
      <c r="E869">
        <v>3872.36564176</v>
      </c>
      <c r="F869">
        <v>43.12</v>
      </c>
      <c r="G869">
        <v>-4.3736647011669598</v>
      </c>
      <c r="H869">
        <v>-11.5602378956617</v>
      </c>
      <c r="I869">
        <v>-39.020352038208301</v>
      </c>
      <c r="J869">
        <v>-2.11010603622826</v>
      </c>
      <c r="K869">
        <v>52.513935271248997</v>
      </c>
      <c r="L869">
        <v>58.609931154179201</v>
      </c>
      <c r="M869">
        <v>30.6459151362311</v>
      </c>
      <c r="N869">
        <v>0.50502210314611395</v>
      </c>
      <c r="O869">
        <v>131.05287569573201</v>
      </c>
      <c r="P869">
        <v>16.38326585695</v>
      </c>
      <c r="Q869">
        <v>-1.8992336994630001E-3</v>
      </c>
    </row>
    <row r="870" spans="1:17" hidden="1" x14ac:dyDescent="0.3">
      <c r="A870" t="s">
        <v>1887</v>
      </c>
      <c r="B870" t="s">
        <v>1888</v>
      </c>
      <c r="C870" t="s">
        <v>3144</v>
      </c>
      <c r="D870" t="s">
        <v>91</v>
      </c>
      <c r="E870">
        <v>3832.2117761999998</v>
      </c>
      <c r="F870">
        <v>1694.85</v>
      </c>
      <c r="G870">
        <v>142.62554367108601</v>
      </c>
      <c r="H870">
        <v>3.4970111664714798</v>
      </c>
      <c r="I870">
        <v>39.159351507803898</v>
      </c>
      <c r="J870">
        <v>5.5617878692499199E-2</v>
      </c>
      <c r="K870">
        <v>1669.22582199004</v>
      </c>
      <c r="L870">
        <v>1294.2007741565301</v>
      </c>
      <c r="M870">
        <v>37.340111716425902</v>
      </c>
      <c r="N870">
        <v>0.38119181495964399</v>
      </c>
      <c r="O870">
        <v>13.697377349027899</v>
      </c>
      <c r="P870">
        <v>213.861111111111</v>
      </c>
      <c r="Q870">
        <v>0.173441775049234</v>
      </c>
    </row>
    <row r="871" spans="1:17" x14ac:dyDescent="0.3">
      <c r="A871" t="s">
        <v>1889</v>
      </c>
      <c r="B871" t="s">
        <v>1890</v>
      </c>
      <c r="C871" t="s">
        <v>3139</v>
      </c>
      <c r="D871" t="s">
        <v>114</v>
      </c>
      <c r="E871">
        <v>3831.60112635</v>
      </c>
      <c r="F871">
        <v>1887.85</v>
      </c>
      <c r="G871">
        <v>6.9681223953578497</v>
      </c>
      <c r="H871">
        <v>-1.50761063712191</v>
      </c>
      <c r="I871">
        <v>-16.1654805576539</v>
      </c>
      <c r="J871">
        <v>2.1797355585511502</v>
      </c>
      <c r="K871">
        <v>1999.2386580125899</v>
      </c>
      <c r="L871">
        <v>1929.7441251569101</v>
      </c>
      <c r="M871">
        <v>47.803758141599999</v>
      </c>
      <c r="N871">
        <v>0.36092001552731401</v>
      </c>
      <c r="O871">
        <v>29.795799454405799</v>
      </c>
      <c r="P871">
        <v>46.322275616183497</v>
      </c>
      <c r="Q871">
        <v>0.248497905117984</v>
      </c>
    </row>
    <row r="872" spans="1:17" hidden="1" x14ac:dyDescent="0.3">
      <c r="A872" t="s">
        <v>1891</v>
      </c>
      <c r="B872" t="s">
        <v>1892</v>
      </c>
      <c r="C872" t="s">
        <v>3144</v>
      </c>
      <c r="D872" t="s">
        <v>48</v>
      </c>
      <c r="E872">
        <v>3826.2754963419902</v>
      </c>
      <c r="F872">
        <v>24.47</v>
      </c>
      <c r="G872">
        <v>-19.779874086995299</v>
      </c>
      <c r="H872">
        <v>-9.14211156150186</v>
      </c>
      <c r="I872">
        <v>25.643172571337399</v>
      </c>
      <c r="J872">
        <v>-2.21740882983317</v>
      </c>
      <c r="K872">
        <v>26.4371658625066</v>
      </c>
      <c r="L872">
        <v>22.551852372630801</v>
      </c>
      <c r="M872">
        <v>33.604348534901099</v>
      </c>
      <c r="N872">
        <v>0.29185223930280002</v>
      </c>
      <c r="O872">
        <v>36.697997548017902</v>
      </c>
      <c r="P872">
        <v>63.743405634505102</v>
      </c>
      <c r="Q872">
        <v>0.114718688248794</v>
      </c>
    </row>
    <row r="873" spans="1:17" x14ac:dyDescent="0.3">
      <c r="A873" t="s">
        <v>1893</v>
      </c>
      <c r="B873" t="s">
        <v>1894</v>
      </c>
      <c r="C873" t="s">
        <v>3128</v>
      </c>
      <c r="D873" t="s">
        <v>241</v>
      </c>
      <c r="E873">
        <v>3819.5547524399999</v>
      </c>
      <c r="F873">
        <v>1399.1</v>
      </c>
      <c r="G873">
        <v>3.05403901672</v>
      </c>
      <c r="H873">
        <v>5.9720423260016799</v>
      </c>
      <c r="I873">
        <v>7.1335316873602395E-2</v>
      </c>
      <c r="J873">
        <v>1.72864638826592</v>
      </c>
      <c r="K873">
        <v>1399.33627170625</v>
      </c>
      <c r="L873">
        <v>1289.05771841965</v>
      </c>
      <c r="M873">
        <v>38.247150756761798</v>
      </c>
      <c r="N873">
        <v>0.94107302759469702</v>
      </c>
      <c r="O873">
        <v>10.9856336216138</v>
      </c>
      <c r="P873">
        <v>48.508650886317703</v>
      </c>
      <c r="Q873">
        <v>9.7864983527314001E-2</v>
      </c>
    </row>
    <row r="874" spans="1:17" x14ac:dyDescent="0.3">
      <c r="A874" t="s">
        <v>1895</v>
      </c>
      <c r="B874" t="s">
        <v>1896</v>
      </c>
      <c r="C874" t="s">
        <v>3145</v>
      </c>
      <c r="D874" t="s">
        <v>105</v>
      </c>
      <c r="E874">
        <v>3817.147850412</v>
      </c>
      <c r="F874">
        <v>223.22</v>
      </c>
      <c r="G874">
        <v>26.992075223554298</v>
      </c>
      <c r="H874">
        <v>-6.7505140341194299</v>
      </c>
      <c r="I874">
        <v>-30.701663310408701</v>
      </c>
      <c r="J874">
        <v>-2.9824130065321102</v>
      </c>
      <c r="K874">
        <v>250.27613262646199</v>
      </c>
      <c r="L874">
        <v>249.37940443292601</v>
      </c>
      <c r="M874">
        <v>32.3449170834905</v>
      </c>
      <c r="N874">
        <v>0.58359467752091299</v>
      </c>
      <c r="O874">
        <v>43.557924917122101</v>
      </c>
      <c r="P874">
        <v>51.798707922475302</v>
      </c>
      <c r="Q874">
        <v>6.4661546227370997E-2</v>
      </c>
    </row>
    <row r="875" spans="1:17" x14ac:dyDescent="0.3">
      <c r="A875" t="s">
        <v>1897</v>
      </c>
      <c r="B875" t="s">
        <v>1898</v>
      </c>
      <c r="C875" t="s">
        <v>3140</v>
      </c>
      <c r="D875" t="s">
        <v>48</v>
      </c>
      <c r="E875">
        <v>3810.6018104</v>
      </c>
      <c r="F875">
        <v>2248.4</v>
      </c>
      <c r="G875">
        <v>6.9105697156889603</v>
      </c>
      <c r="H875">
        <v>1.0299312915848899</v>
      </c>
      <c r="I875">
        <v>33.6863870198139</v>
      </c>
      <c r="J875">
        <v>-2.4916745594927501</v>
      </c>
      <c r="K875">
        <v>2184.0346678206602</v>
      </c>
      <c r="L875">
        <v>1914.01650049308</v>
      </c>
      <c r="M875">
        <v>46.570528171664101</v>
      </c>
      <c r="N875">
        <v>0.58762573908681504</v>
      </c>
      <c r="O875">
        <v>21.642056573563401</v>
      </c>
      <c r="P875">
        <v>59.009900990098998</v>
      </c>
      <c r="Q875">
        <v>8.8520759424144002E-2</v>
      </c>
    </row>
    <row r="876" spans="1:17" hidden="1" x14ac:dyDescent="0.3">
      <c r="A876" t="s">
        <v>1899</v>
      </c>
      <c r="B876" t="s">
        <v>1900</v>
      </c>
      <c r="C876" t="s">
        <v>3144</v>
      </c>
      <c r="D876" t="s">
        <v>251</v>
      </c>
      <c r="E876">
        <v>3790.9310340000002</v>
      </c>
      <c r="F876">
        <v>609.9</v>
      </c>
      <c r="G876">
        <v>5.06465129166802</v>
      </c>
      <c r="H876">
        <v>34.616439454261801</v>
      </c>
      <c r="I876">
        <v>19.0941845139821</v>
      </c>
      <c r="J876">
        <v>40.235726349142297</v>
      </c>
      <c r="M876">
        <v>78.009649217205293</v>
      </c>
      <c r="O876">
        <v>7.7717658632562703</v>
      </c>
      <c r="P876">
        <v>51.678686893807502</v>
      </c>
    </row>
    <row r="877" spans="1:17" hidden="1" x14ac:dyDescent="0.3">
      <c r="A877" t="s">
        <v>1901</v>
      </c>
      <c r="B877" t="s">
        <v>1902</v>
      </c>
      <c r="C877" t="s">
        <v>3144</v>
      </c>
      <c r="D877" t="s">
        <v>144</v>
      </c>
      <c r="E877">
        <v>3774.4521712599999</v>
      </c>
      <c r="F877">
        <v>291.8</v>
      </c>
      <c r="G877">
        <v>321.14608402696098</v>
      </c>
      <c r="H877">
        <v>6.34757284735353</v>
      </c>
      <c r="I877">
        <v>113.190647557899</v>
      </c>
      <c r="J877">
        <v>5.6559481419294899</v>
      </c>
      <c r="K877">
        <v>270.85596754202197</v>
      </c>
      <c r="L877">
        <v>204.25647471740399</v>
      </c>
      <c r="M877">
        <v>66.591929201139607</v>
      </c>
      <c r="N877">
        <v>0.55141805104497199</v>
      </c>
      <c r="O877">
        <v>17.9917751884852</v>
      </c>
      <c r="P877">
        <v>363.91096979332201</v>
      </c>
      <c r="Q877">
        <v>0.165174377780617</v>
      </c>
    </row>
    <row r="878" spans="1:17" x14ac:dyDescent="0.3">
      <c r="A878" t="s">
        <v>1903</v>
      </c>
      <c r="B878" t="s">
        <v>1904</v>
      </c>
      <c r="C878" t="s">
        <v>3139</v>
      </c>
      <c r="D878" t="s">
        <v>114</v>
      </c>
      <c r="E878">
        <v>3773.1905663699899</v>
      </c>
      <c r="F878">
        <v>191.98</v>
      </c>
      <c r="G878">
        <v>-36.093944723165301</v>
      </c>
      <c r="H878">
        <v>-4.6113860706952501</v>
      </c>
      <c r="I878">
        <v>-19.6355377869757</v>
      </c>
      <c r="J878">
        <v>0.41910700816264401</v>
      </c>
      <c r="K878">
        <v>211.20499547288799</v>
      </c>
      <c r="L878">
        <v>216.723423293796</v>
      </c>
      <c r="M878">
        <v>35.121052520754702</v>
      </c>
      <c r="N878">
        <v>0.38463260789688503</v>
      </c>
      <c r="O878">
        <v>44.806750703198198</v>
      </c>
      <c r="P878">
        <v>15.026962252845999</v>
      </c>
      <c r="Q878">
        <v>4.9930391918501002E-2</v>
      </c>
    </row>
    <row r="879" spans="1:17" hidden="1" x14ac:dyDescent="0.3">
      <c r="A879" t="s">
        <v>1905</v>
      </c>
      <c r="B879" t="s">
        <v>1906</v>
      </c>
      <c r="C879" t="s">
        <v>3144</v>
      </c>
      <c r="D879" t="s">
        <v>423</v>
      </c>
      <c r="E879">
        <v>3760.0606627749999</v>
      </c>
      <c r="F879">
        <v>610.15</v>
      </c>
      <c r="G879">
        <v>-43.4729319734451</v>
      </c>
      <c r="H879">
        <v>-4.3171129384881102</v>
      </c>
      <c r="I879">
        <v>-13.1689980682713</v>
      </c>
      <c r="J879">
        <v>-0.92774736885607301</v>
      </c>
      <c r="K879">
        <v>639.37172504728005</v>
      </c>
      <c r="L879">
        <v>664.82846683903495</v>
      </c>
      <c r="M879">
        <v>37.013939243790396</v>
      </c>
      <c r="N879">
        <v>0.57318198775712303</v>
      </c>
      <c r="O879">
        <v>34.057199049414002</v>
      </c>
      <c r="P879">
        <v>4.0590091242431896</v>
      </c>
      <c r="Q879">
        <v>0.11573356127021101</v>
      </c>
    </row>
    <row r="880" spans="1:17" hidden="1" x14ac:dyDescent="0.3">
      <c r="A880" t="s">
        <v>1907</v>
      </c>
      <c r="B880" t="s">
        <v>1908</v>
      </c>
      <c r="C880" t="s">
        <v>3144</v>
      </c>
      <c r="D880" t="s">
        <v>390</v>
      </c>
      <c r="E880">
        <v>3750.4332430519999</v>
      </c>
      <c r="F880">
        <v>100.84</v>
      </c>
      <c r="G880">
        <v>-50.418783312623901</v>
      </c>
      <c r="H880">
        <v>-4.4892445781494104</v>
      </c>
      <c r="I880">
        <v>-27.552839072011999</v>
      </c>
      <c r="J880">
        <v>1.4872798649183001</v>
      </c>
      <c r="K880">
        <v>110.970061059001</v>
      </c>
      <c r="L880">
        <v>121.165011692403</v>
      </c>
      <c r="M880">
        <v>34.152356912011001</v>
      </c>
      <c r="N880">
        <v>0.53918173332388397</v>
      </c>
      <c r="O880">
        <v>52.3205077350257</v>
      </c>
      <c r="P880">
        <v>1.12314480545527</v>
      </c>
    </row>
    <row r="881" spans="1:17" hidden="1" x14ac:dyDescent="0.3">
      <c r="A881" t="s">
        <v>1909</v>
      </c>
      <c r="B881" t="s">
        <v>1910</v>
      </c>
      <c r="C881" t="s">
        <v>3144</v>
      </c>
      <c r="D881" t="s">
        <v>54</v>
      </c>
      <c r="E881">
        <v>3745.5825948749998</v>
      </c>
      <c r="F881">
        <v>275.25</v>
      </c>
      <c r="G881">
        <v>34.384710509405998</v>
      </c>
      <c r="H881">
        <v>-1.2983916956724499</v>
      </c>
      <c r="I881">
        <v>14.398336310014001</v>
      </c>
      <c r="J881">
        <v>-1.05025517572611</v>
      </c>
      <c r="K881">
        <v>275.83420418724103</v>
      </c>
      <c r="L881">
        <v>246.452721266742</v>
      </c>
      <c r="M881">
        <v>49.182680933138798</v>
      </c>
      <c r="N881">
        <v>0.31436231985038599</v>
      </c>
      <c r="O881">
        <v>24.613987284286999</v>
      </c>
      <c r="P881">
        <v>72.031249999999901</v>
      </c>
      <c r="Q881">
        <v>1.2446326630486001E-2</v>
      </c>
    </row>
    <row r="882" spans="1:17" hidden="1" x14ac:dyDescent="0.3">
      <c r="A882" t="s">
        <v>1911</v>
      </c>
      <c r="B882" t="s">
        <v>1912</v>
      </c>
      <c r="C882" t="s">
        <v>3144</v>
      </c>
      <c r="D882" t="s">
        <v>213</v>
      </c>
      <c r="E882">
        <v>3734.3306923999999</v>
      </c>
      <c r="F882">
        <v>1193.5</v>
      </c>
      <c r="G882">
        <v>64.530353502749804</v>
      </c>
      <c r="H882">
        <v>21.207544965774499</v>
      </c>
      <c r="I882">
        <v>88.934400459346904</v>
      </c>
      <c r="J882">
        <v>-1.3219126237721099</v>
      </c>
      <c r="K882">
        <v>1062.9126594582001</v>
      </c>
      <c r="L882">
        <v>862.55867399410204</v>
      </c>
      <c r="M882">
        <v>57.977351313766</v>
      </c>
      <c r="N882">
        <v>1.7106196813674299</v>
      </c>
      <c r="O882">
        <v>6.9082530372853004</v>
      </c>
      <c r="P882">
        <v>116.19418530930101</v>
      </c>
      <c r="Q882">
        <v>0.103931108696651</v>
      </c>
    </row>
    <row r="883" spans="1:17" hidden="1" x14ac:dyDescent="0.3">
      <c r="A883" t="s">
        <v>1913</v>
      </c>
      <c r="B883" t="s">
        <v>1914</v>
      </c>
      <c r="C883" t="s">
        <v>3144</v>
      </c>
      <c r="D883" t="s">
        <v>51</v>
      </c>
      <c r="E883">
        <v>3732.1941249000001</v>
      </c>
      <c r="F883">
        <v>2256.6</v>
      </c>
      <c r="G883">
        <v>30.712368964569901</v>
      </c>
      <c r="H883">
        <v>-11.3504650859362</v>
      </c>
      <c r="I883">
        <v>42.155586490398498</v>
      </c>
      <c r="J883">
        <v>-8.5562626296824007</v>
      </c>
      <c r="K883">
        <v>2433.4941549424602</v>
      </c>
      <c r="L883">
        <v>1946.2268613164099</v>
      </c>
      <c r="M883">
        <v>27.158670994884702</v>
      </c>
      <c r="N883">
        <v>0.54333806094784698</v>
      </c>
      <c r="O883">
        <v>31.833289018877899</v>
      </c>
      <c r="P883">
        <v>74.659442724458103</v>
      </c>
      <c r="Q883">
        <v>0.14712388165502199</v>
      </c>
    </row>
    <row r="884" spans="1:17" x14ac:dyDescent="0.3">
      <c r="A884" t="s">
        <v>1915</v>
      </c>
      <c r="B884" t="s">
        <v>1916</v>
      </c>
      <c r="C884" t="s">
        <v>3139</v>
      </c>
      <c r="D884" t="s">
        <v>546</v>
      </c>
      <c r="E884">
        <v>3732.0022366349999</v>
      </c>
      <c r="F884">
        <v>335.05</v>
      </c>
      <c r="G884">
        <v>-5.9417472552188499</v>
      </c>
      <c r="H884">
        <v>12.007409605023099</v>
      </c>
      <c r="I884">
        <v>4.0303839260981</v>
      </c>
      <c r="J884">
        <v>4.3988550168024902</v>
      </c>
      <c r="K884">
        <v>331.72207754218903</v>
      </c>
      <c r="L884">
        <v>330.94014611148998</v>
      </c>
      <c r="M884">
        <v>51.111293857502197</v>
      </c>
      <c r="N884">
        <v>1.0743309516558099</v>
      </c>
      <c r="O884">
        <v>34.875391732577199</v>
      </c>
      <c r="P884">
        <v>42.392690182745397</v>
      </c>
      <c r="Q884">
        <v>1.014248919399E-2</v>
      </c>
    </row>
    <row r="885" spans="1:17" hidden="1" x14ac:dyDescent="0.3">
      <c r="A885" t="s">
        <v>1917</v>
      </c>
      <c r="B885" t="s">
        <v>1918</v>
      </c>
      <c r="C885" t="s">
        <v>3144</v>
      </c>
      <c r="D885" t="s">
        <v>1036</v>
      </c>
      <c r="E885">
        <v>3730.8735000000001</v>
      </c>
      <c r="F885">
        <v>59.5</v>
      </c>
      <c r="G885">
        <v>-37.428106950248903</v>
      </c>
      <c r="H885">
        <v>0.38075539514282902</v>
      </c>
      <c r="I885">
        <v>-18.680994608489399</v>
      </c>
      <c r="J885">
        <v>0.27135875362263201</v>
      </c>
      <c r="K885">
        <v>61.783229683216703</v>
      </c>
      <c r="L885">
        <v>64.722579441431293</v>
      </c>
      <c r="M885">
        <v>80.428401478298795</v>
      </c>
      <c r="N885">
        <v>0.90585322813287295</v>
      </c>
      <c r="O885">
        <v>20.0840336134453</v>
      </c>
      <c r="P885">
        <v>0.32035069971336699</v>
      </c>
      <c r="Q885">
        <v>-6.679688381315E-3</v>
      </c>
    </row>
    <row r="886" spans="1:17" hidden="1" x14ac:dyDescent="0.3">
      <c r="A886" t="s">
        <v>1919</v>
      </c>
      <c r="B886" t="s">
        <v>1920</v>
      </c>
      <c r="C886" t="s">
        <v>3144</v>
      </c>
      <c r="D886" t="s">
        <v>736</v>
      </c>
      <c r="E886">
        <v>3724.7253936799998</v>
      </c>
      <c r="F886">
        <v>174.86</v>
      </c>
      <c r="G886">
        <v>18.719915672520798</v>
      </c>
      <c r="H886">
        <v>10.762068790139899</v>
      </c>
      <c r="I886">
        <v>10.582087632097601</v>
      </c>
      <c r="J886">
        <v>8.4233830137549894</v>
      </c>
      <c r="K886">
        <v>164.89182324184</v>
      </c>
      <c r="L886">
        <v>153.67394668388101</v>
      </c>
      <c r="M886">
        <v>58.331342908403499</v>
      </c>
      <c r="N886">
        <v>1.11096408702097</v>
      </c>
      <c r="O886">
        <v>1.73853368409011</v>
      </c>
      <c r="P886">
        <v>41.564119170984398</v>
      </c>
      <c r="Q886">
        <v>8.2626113561340003E-3</v>
      </c>
    </row>
    <row r="887" spans="1:17" x14ac:dyDescent="0.3">
      <c r="A887" t="s">
        <v>1921</v>
      </c>
      <c r="B887" t="s">
        <v>1922</v>
      </c>
      <c r="C887" t="s">
        <v>3129</v>
      </c>
      <c r="D887" t="s">
        <v>24</v>
      </c>
      <c r="E887">
        <v>3721.2314560959999</v>
      </c>
      <c r="F887">
        <v>118.58</v>
      </c>
      <c r="G887">
        <v>-18.118610071894398</v>
      </c>
      <c r="H887">
        <v>5.9926632627087004</v>
      </c>
      <c r="I887">
        <v>-15.6849769572519</v>
      </c>
      <c r="J887">
        <v>2.0429973175966798</v>
      </c>
      <c r="K887">
        <v>119.723634632856</v>
      </c>
      <c r="L887">
        <v>124.175481984374</v>
      </c>
      <c r="M887">
        <v>46.123690314223303</v>
      </c>
      <c r="N887">
        <v>0.85253210914242705</v>
      </c>
      <c r="O887">
        <v>37.839433293978701</v>
      </c>
      <c r="P887">
        <v>9.0992731622044207</v>
      </c>
      <c r="Q887">
        <v>1.0730103008433E-2</v>
      </c>
    </row>
    <row r="888" spans="1:17" hidden="1" x14ac:dyDescent="0.3">
      <c r="A888" t="s">
        <v>1923</v>
      </c>
      <c r="B888" t="s">
        <v>1924</v>
      </c>
      <c r="C888" t="s">
        <v>3144</v>
      </c>
      <c r="D888" t="s">
        <v>144</v>
      </c>
      <c r="E888">
        <v>3716.9185597999999</v>
      </c>
      <c r="F888">
        <v>412.45</v>
      </c>
      <c r="G888">
        <v>-24.489265171056399</v>
      </c>
      <c r="H888">
        <v>4.2338914469823701</v>
      </c>
      <c r="I888">
        <v>-13.2110512111101</v>
      </c>
      <c r="J888">
        <v>-0.167323872140831</v>
      </c>
      <c r="K888">
        <v>419.690579847908</v>
      </c>
      <c r="L888">
        <v>422.13756058718502</v>
      </c>
      <c r="M888">
        <v>34.8557080478244</v>
      </c>
      <c r="N888">
        <v>4.0912454116909899E-2</v>
      </c>
      <c r="O888">
        <v>16.1352891259546</v>
      </c>
      <c r="P888">
        <v>5.0426588564879804</v>
      </c>
      <c r="Q888">
        <v>-2.0472763433011999E-2</v>
      </c>
    </row>
    <row r="889" spans="1:17" hidden="1" x14ac:dyDescent="0.3">
      <c r="A889" t="s">
        <v>1925</v>
      </c>
      <c r="B889" t="s">
        <v>1926</v>
      </c>
      <c r="C889" t="s">
        <v>3144</v>
      </c>
      <c r="E889">
        <v>3708.7985136849902</v>
      </c>
      <c r="F889">
        <v>1961.45</v>
      </c>
      <c r="G889">
        <v>3113.8631865946199</v>
      </c>
      <c r="H889">
        <v>-23.752440539441899</v>
      </c>
      <c r="I889">
        <v>195.66997038584401</v>
      </c>
      <c r="J889">
        <v>-9.1533714696941697</v>
      </c>
      <c r="K889">
        <v>2091.7690822209001</v>
      </c>
      <c r="L889">
        <v>1197.2149905410899</v>
      </c>
      <c r="M889">
        <v>23.849885462135902</v>
      </c>
      <c r="N889">
        <v>0.456619493555594</v>
      </c>
      <c r="O889">
        <v>61.564148971424103</v>
      </c>
      <c r="P889">
        <v>3136.1821481603602</v>
      </c>
    </row>
    <row r="890" spans="1:17" hidden="1" x14ac:dyDescent="0.3">
      <c r="A890" t="s">
        <v>1927</v>
      </c>
      <c r="B890" t="s">
        <v>1928</v>
      </c>
      <c r="C890" t="s">
        <v>3144</v>
      </c>
      <c r="D890" t="s">
        <v>423</v>
      </c>
      <c r="E890">
        <v>3697.1991902699901</v>
      </c>
      <c r="F890">
        <v>583.95000000000005</v>
      </c>
      <c r="G890">
        <v>39.037766812261602</v>
      </c>
      <c r="I890">
        <v>23.676673351485999</v>
      </c>
      <c r="K890">
        <v>555.13151102030702</v>
      </c>
      <c r="L890">
        <v>481.76224515429197</v>
      </c>
      <c r="M890">
        <v>64.780785260819798</v>
      </c>
      <c r="N890">
        <v>1.8821598024492101</v>
      </c>
      <c r="O890">
        <v>5.9851014641664397</v>
      </c>
      <c r="P890">
        <v>77.492401215805501</v>
      </c>
      <c r="Q890">
        <v>-3.9150349227047E-2</v>
      </c>
    </row>
    <row r="891" spans="1:17" hidden="1" x14ac:dyDescent="0.3">
      <c r="A891" t="s">
        <v>1929</v>
      </c>
      <c r="B891" t="s">
        <v>1930</v>
      </c>
      <c r="C891" t="s">
        <v>3144</v>
      </c>
      <c r="D891" t="s">
        <v>528</v>
      </c>
      <c r="E891">
        <v>3696.8348504249998</v>
      </c>
      <c r="F891">
        <v>3043.35</v>
      </c>
      <c r="G891">
        <v>22.2136055750445</v>
      </c>
      <c r="H891">
        <v>6.3806815707190303</v>
      </c>
      <c r="I891">
        <v>17.4922252698459</v>
      </c>
      <c r="J891">
        <v>3.2465653651928701</v>
      </c>
      <c r="K891">
        <v>3058.4633027765699</v>
      </c>
      <c r="L891">
        <v>2795.7752814458499</v>
      </c>
      <c r="M891">
        <v>53.392937516537501</v>
      </c>
      <c r="N891">
        <v>0.56377336190823801</v>
      </c>
      <c r="O891">
        <v>14.019090804540999</v>
      </c>
      <c r="P891">
        <v>47.331348485948702</v>
      </c>
      <c r="Q891">
        <v>6.2475778065201E-2</v>
      </c>
    </row>
    <row r="892" spans="1:17" x14ac:dyDescent="0.3">
      <c r="A892" t="s">
        <v>1931</v>
      </c>
      <c r="B892" t="s">
        <v>1932</v>
      </c>
      <c r="C892" t="s">
        <v>3136</v>
      </c>
      <c r="D892" t="s">
        <v>114</v>
      </c>
      <c r="E892">
        <v>3686.7492477360001</v>
      </c>
      <c r="F892">
        <v>204.57</v>
      </c>
      <c r="G892">
        <v>-8.1297346609150001</v>
      </c>
      <c r="H892">
        <v>-1.8075855813424999</v>
      </c>
      <c r="I892">
        <v>-7.0922974999961204</v>
      </c>
      <c r="J892">
        <v>6.9791832674172802</v>
      </c>
      <c r="K892">
        <v>215.684033233261</v>
      </c>
      <c r="L892">
        <v>214.71780823791099</v>
      </c>
      <c r="M892">
        <v>38.700256791786799</v>
      </c>
      <c r="N892">
        <v>0.52053140222477901</v>
      </c>
      <c r="O892">
        <v>34.403871535415703</v>
      </c>
      <c r="P892">
        <v>16.8971428571428</v>
      </c>
      <c r="Q892">
        <v>9.4743800565624994E-2</v>
      </c>
    </row>
    <row r="893" spans="1:17" hidden="1" x14ac:dyDescent="0.3">
      <c r="A893" t="s">
        <v>1933</v>
      </c>
      <c r="B893" t="s">
        <v>1934</v>
      </c>
      <c r="C893" t="s">
        <v>3144</v>
      </c>
      <c r="D893" t="s">
        <v>1565</v>
      </c>
      <c r="E893">
        <v>3673.5450000000001</v>
      </c>
      <c r="F893">
        <v>330.95</v>
      </c>
      <c r="G893">
        <v>-47.162835756727802</v>
      </c>
      <c r="H893">
        <v>0.31088857181410101</v>
      </c>
      <c r="I893">
        <v>-1.1165008822893201</v>
      </c>
      <c r="J893">
        <v>0.60004993988368005</v>
      </c>
      <c r="K893">
        <v>342.15527797727202</v>
      </c>
      <c r="L893">
        <v>343.91003697405199</v>
      </c>
      <c r="M893">
        <v>36.267693886655003</v>
      </c>
      <c r="N893">
        <v>0.26601084161566901</v>
      </c>
      <c r="O893">
        <v>39.492370448708201</v>
      </c>
      <c r="P893">
        <v>13.963498622589499</v>
      </c>
      <c r="Q893">
        <v>-1.7632713985268E-2</v>
      </c>
    </row>
    <row r="894" spans="1:17" hidden="1" x14ac:dyDescent="0.3">
      <c r="A894" t="s">
        <v>1935</v>
      </c>
      <c r="B894" t="s">
        <v>1936</v>
      </c>
      <c r="C894" t="s">
        <v>3144</v>
      </c>
      <c r="D894" t="s">
        <v>284</v>
      </c>
      <c r="E894">
        <v>3623.9343496400002</v>
      </c>
      <c r="F894">
        <v>2992.4</v>
      </c>
      <c r="G894">
        <v>11.3001498430532</v>
      </c>
      <c r="H894">
        <v>-5.5086170704233002</v>
      </c>
      <c r="I894">
        <v>42.146687585485097</v>
      </c>
      <c r="J894">
        <v>-1.7157714976159699</v>
      </c>
      <c r="K894">
        <v>3123.36033491954</v>
      </c>
      <c r="L894">
        <v>2668.0882532741698</v>
      </c>
      <c r="M894">
        <v>36.740008597396297</v>
      </c>
      <c r="N894">
        <v>0.22396828283103101</v>
      </c>
      <c r="O894">
        <v>24.797821146905399</v>
      </c>
      <c r="P894">
        <v>98.349517780797299</v>
      </c>
      <c r="Q894">
        <v>0.11632676996853999</v>
      </c>
    </row>
    <row r="895" spans="1:17" hidden="1" x14ac:dyDescent="0.3">
      <c r="A895" t="s">
        <v>1937</v>
      </c>
      <c r="B895" t="s">
        <v>1938</v>
      </c>
      <c r="C895" t="s">
        <v>3144</v>
      </c>
      <c r="D895" t="s">
        <v>284</v>
      </c>
      <c r="E895">
        <v>3613.5425810000002</v>
      </c>
      <c r="F895">
        <v>1642.05</v>
      </c>
      <c r="G895">
        <v>97.250470807058605</v>
      </c>
      <c r="H895">
        <v>35.969262411808302</v>
      </c>
      <c r="I895">
        <v>119.995014865245</v>
      </c>
      <c r="J895">
        <v>25.422873905137699</v>
      </c>
      <c r="K895">
        <v>1263.47503654399</v>
      </c>
      <c r="L895">
        <v>957.09842256041395</v>
      </c>
      <c r="M895">
        <v>80.137088491358796</v>
      </c>
      <c r="N895">
        <v>1.5999875795115801</v>
      </c>
      <c r="O895">
        <v>8.3401845254407601</v>
      </c>
      <c r="P895">
        <v>208.65601503759299</v>
      </c>
    </row>
    <row r="896" spans="1:17" hidden="1" x14ac:dyDescent="0.3">
      <c r="A896" t="s">
        <v>1939</v>
      </c>
      <c r="B896" t="s">
        <v>1940</v>
      </c>
      <c r="C896" t="s">
        <v>3144</v>
      </c>
      <c r="D896" t="s">
        <v>262</v>
      </c>
      <c r="E896">
        <v>3607.9410700550002</v>
      </c>
      <c r="F896">
        <v>3557.05</v>
      </c>
      <c r="G896">
        <v>11.5809066819509</v>
      </c>
      <c r="H896">
        <v>-8.8944356856297198</v>
      </c>
      <c r="I896">
        <v>41.683166310420098</v>
      </c>
      <c r="J896">
        <v>-2.1035956092835302</v>
      </c>
      <c r="K896">
        <v>3820.2769900846401</v>
      </c>
      <c r="L896">
        <v>3359.7179508648601</v>
      </c>
      <c r="M896">
        <v>24.8862372550199</v>
      </c>
      <c r="N896">
        <v>0.12478371285593801</v>
      </c>
      <c r="O896">
        <v>26.509326548684999</v>
      </c>
      <c r="P896">
        <v>64.983766233766204</v>
      </c>
      <c r="Q896">
        <v>9.5777253570487997E-2</v>
      </c>
    </row>
    <row r="897" spans="1:17" hidden="1" x14ac:dyDescent="0.3">
      <c r="A897" t="s">
        <v>1941</v>
      </c>
      <c r="B897" t="s">
        <v>1942</v>
      </c>
      <c r="C897" t="s">
        <v>3144</v>
      </c>
      <c r="D897" t="s">
        <v>108</v>
      </c>
      <c r="E897">
        <v>3580.5861</v>
      </c>
      <c r="F897">
        <v>536.9</v>
      </c>
      <c r="G897">
        <v>152.05289773073901</v>
      </c>
      <c r="H897">
        <v>17.5065212985218</v>
      </c>
      <c r="I897">
        <v>17.257163495691501</v>
      </c>
      <c r="J897">
        <v>-5.3940429952636997</v>
      </c>
      <c r="K897">
        <v>514.48793543693205</v>
      </c>
      <c r="L897">
        <v>411.685815156172</v>
      </c>
      <c r="M897">
        <v>34.698709162330097</v>
      </c>
      <c r="N897">
        <v>1.23560732864746</v>
      </c>
      <c r="O897">
        <v>22.3691562674613</v>
      </c>
      <c r="P897">
        <v>206.8</v>
      </c>
      <c r="Q897">
        <v>0.24123809841914901</v>
      </c>
    </row>
    <row r="898" spans="1:17" x14ac:dyDescent="0.3">
      <c r="A898" t="s">
        <v>1943</v>
      </c>
      <c r="B898" t="s">
        <v>1944</v>
      </c>
      <c r="C898" t="s">
        <v>3143</v>
      </c>
      <c r="D898" t="s">
        <v>284</v>
      </c>
      <c r="E898">
        <v>3563.3590349999999</v>
      </c>
      <c r="F898">
        <v>1150.9000000000001</v>
      </c>
      <c r="G898">
        <v>40.871396463324302</v>
      </c>
      <c r="H898">
        <v>-16.818266570502999</v>
      </c>
      <c r="I898">
        <v>39.555648411660997</v>
      </c>
      <c r="J898">
        <v>-2.01243640186734</v>
      </c>
      <c r="K898">
        <v>1259.9079813702799</v>
      </c>
      <c r="L898">
        <v>1068.16833555213</v>
      </c>
      <c r="M898">
        <v>29.614426359400301</v>
      </c>
      <c r="N898">
        <v>0.53192942565220502</v>
      </c>
      <c r="O898">
        <v>34.585976192544898</v>
      </c>
      <c r="P898">
        <v>69.6116719475352</v>
      </c>
      <c r="Q898">
        <v>2.5576036758221999E-2</v>
      </c>
    </row>
    <row r="899" spans="1:17" hidden="1" x14ac:dyDescent="0.3">
      <c r="A899" t="s">
        <v>1945</v>
      </c>
      <c r="B899" t="s">
        <v>1946</v>
      </c>
      <c r="C899" t="s">
        <v>3144</v>
      </c>
      <c r="D899" t="s">
        <v>108</v>
      </c>
      <c r="E899">
        <v>3549.4205864400001</v>
      </c>
      <c r="F899">
        <v>942.3</v>
      </c>
      <c r="G899">
        <v>25.145827166650999</v>
      </c>
      <c r="H899">
        <v>-7.8102286147701498</v>
      </c>
      <c r="I899">
        <v>7.7716629239682398</v>
      </c>
      <c r="J899">
        <v>12.8865857567499</v>
      </c>
      <c r="K899">
        <v>906.35976415809603</v>
      </c>
      <c r="L899">
        <v>819.15947605657198</v>
      </c>
      <c r="M899">
        <v>56.956896010427002</v>
      </c>
      <c r="N899">
        <v>0.14068442740613901</v>
      </c>
      <c r="O899">
        <v>19.8238352966146</v>
      </c>
      <c r="P899">
        <v>69.083079131527001</v>
      </c>
      <c r="Q899">
        <v>8.5213894586848998E-2</v>
      </c>
    </row>
    <row r="900" spans="1:17" hidden="1" x14ac:dyDescent="0.3">
      <c r="A900" t="s">
        <v>1947</v>
      </c>
      <c r="B900" t="s">
        <v>1948</v>
      </c>
      <c r="C900" t="s">
        <v>3144</v>
      </c>
      <c r="D900" t="s">
        <v>1669</v>
      </c>
      <c r="E900">
        <v>3540.8872179300001</v>
      </c>
      <c r="F900">
        <v>2087.6999999999998</v>
      </c>
      <c r="G900">
        <v>14.3687655433017</v>
      </c>
      <c r="H900">
        <v>5.2352841530573997</v>
      </c>
      <c r="I900">
        <v>19.971307664434601</v>
      </c>
      <c r="J900">
        <v>1.77463897855233</v>
      </c>
      <c r="K900">
        <v>2121.8211641089702</v>
      </c>
      <c r="L900">
        <v>1934.7780810301799</v>
      </c>
      <c r="M900">
        <v>43.979650117282603</v>
      </c>
      <c r="N900">
        <v>0.65045293861226094</v>
      </c>
      <c r="O900">
        <v>18.2641184078172</v>
      </c>
      <c r="P900">
        <v>47.431234772783398</v>
      </c>
      <c r="Q900">
        <v>0.109169949672758</v>
      </c>
    </row>
    <row r="901" spans="1:17" x14ac:dyDescent="0.3">
      <c r="A901" t="s">
        <v>1949</v>
      </c>
      <c r="B901" t="s">
        <v>1950</v>
      </c>
      <c r="C901" t="s">
        <v>3146</v>
      </c>
      <c r="D901" t="s">
        <v>1450</v>
      </c>
      <c r="E901">
        <v>3534.60731161999</v>
      </c>
      <c r="F901">
        <v>535.15</v>
      </c>
      <c r="G901">
        <v>-47.987410763604302</v>
      </c>
      <c r="H901">
        <v>-6.48844377956702</v>
      </c>
      <c r="I901">
        <v>-23.169339270739499</v>
      </c>
      <c r="J901">
        <v>-0.41769637729297598</v>
      </c>
      <c r="K901">
        <v>589.15092694027305</v>
      </c>
      <c r="L901">
        <v>619.24425565780302</v>
      </c>
      <c r="M901">
        <v>24.108634418404101</v>
      </c>
      <c r="N901">
        <v>0.59753183744364302</v>
      </c>
      <c r="O901">
        <v>52.293749416051497</v>
      </c>
      <c r="P901">
        <v>0.78154425612051404</v>
      </c>
      <c r="Q901">
        <v>7.7761832239421999E-2</v>
      </c>
    </row>
    <row r="902" spans="1:17" hidden="1" x14ac:dyDescent="0.3">
      <c r="A902" t="s">
        <v>1951</v>
      </c>
      <c r="B902" t="s">
        <v>1952</v>
      </c>
      <c r="C902" t="s">
        <v>3144</v>
      </c>
      <c r="D902" t="s">
        <v>91</v>
      </c>
      <c r="E902">
        <v>3519.96722111999</v>
      </c>
      <c r="F902">
        <v>329.6</v>
      </c>
      <c r="G902">
        <v>111.93832343781</v>
      </c>
      <c r="H902">
        <v>-2.0787497849096899</v>
      </c>
      <c r="I902">
        <v>97.068827108284196</v>
      </c>
      <c r="J902">
        <v>0.21484591279606399</v>
      </c>
      <c r="K902">
        <v>337.35211950469699</v>
      </c>
      <c r="L902">
        <v>251.29528989606399</v>
      </c>
      <c r="M902">
        <v>35.119073573971498</v>
      </c>
      <c r="N902">
        <v>0.33587331534645498</v>
      </c>
      <c r="O902">
        <v>22.9368932038834</v>
      </c>
      <c r="P902">
        <v>138.66763215061499</v>
      </c>
      <c r="Q902">
        <v>6.4164341022862004E-2</v>
      </c>
    </row>
    <row r="903" spans="1:17" hidden="1" x14ac:dyDescent="0.3">
      <c r="A903" t="s">
        <v>1953</v>
      </c>
      <c r="B903" t="s">
        <v>1954</v>
      </c>
      <c r="C903" t="s">
        <v>3144</v>
      </c>
      <c r="D903" t="s">
        <v>1324</v>
      </c>
      <c r="E903">
        <v>3515.1732356399998</v>
      </c>
      <c r="F903">
        <v>802.8</v>
      </c>
      <c r="G903">
        <v>2.13650700258468</v>
      </c>
      <c r="H903">
        <v>1.8850143147553799</v>
      </c>
      <c r="I903">
        <v>49.137770401545701</v>
      </c>
      <c r="J903">
        <v>8.7716638176860808</v>
      </c>
      <c r="K903">
        <v>774.57019297807301</v>
      </c>
      <c r="L903">
        <v>713.06327859201497</v>
      </c>
      <c r="M903">
        <v>62.592480115268799</v>
      </c>
      <c r="N903">
        <v>0.335655136891919</v>
      </c>
      <c r="O903">
        <v>22.4464374688589</v>
      </c>
      <c r="P903">
        <v>78.717720391807603</v>
      </c>
      <c r="Q903">
        <v>-2.4588604159396E-2</v>
      </c>
    </row>
    <row r="904" spans="1:17" x14ac:dyDescent="0.3">
      <c r="A904" t="s">
        <v>1955</v>
      </c>
      <c r="B904" t="s">
        <v>1956</v>
      </c>
      <c r="C904" t="s">
        <v>3131</v>
      </c>
      <c r="D904" t="s">
        <v>231</v>
      </c>
      <c r="E904">
        <v>3512.7125589799998</v>
      </c>
      <c r="F904">
        <v>416.2</v>
      </c>
      <c r="G904">
        <v>-37.075745999947102</v>
      </c>
      <c r="H904">
        <v>-3.13712682797114</v>
      </c>
      <c r="I904">
        <v>-21.994591105195699</v>
      </c>
      <c r="J904">
        <v>0.38292949507513901</v>
      </c>
      <c r="K904">
        <v>445.57805786470902</v>
      </c>
      <c r="L904">
        <v>482.35139637813302</v>
      </c>
      <c r="M904">
        <v>39.6302778245608</v>
      </c>
      <c r="N904">
        <v>0.65827159210894004</v>
      </c>
      <c r="O904">
        <v>67.948101874098896</v>
      </c>
      <c r="P904">
        <v>2.8289067325509598</v>
      </c>
    </row>
    <row r="905" spans="1:17" hidden="1" x14ac:dyDescent="0.3">
      <c r="A905" t="s">
        <v>1957</v>
      </c>
      <c r="B905" t="s">
        <v>1958</v>
      </c>
      <c r="C905" t="s">
        <v>3144</v>
      </c>
      <c r="D905" t="s">
        <v>284</v>
      </c>
      <c r="E905">
        <v>3504.465612725</v>
      </c>
      <c r="F905">
        <v>511.15</v>
      </c>
      <c r="G905">
        <v>35.224573647694697</v>
      </c>
      <c r="H905">
        <v>-1.5365055505593499</v>
      </c>
      <c r="I905">
        <v>-7.0315044131597997</v>
      </c>
      <c r="J905">
        <v>1.3239353097928499</v>
      </c>
      <c r="K905">
        <v>544.79013376390697</v>
      </c>
      <c r="L905">
        <v>514.58152483880997</v>
      </c>
      <c r="M905">
        <v>36.504105849884503</v>
      </c>
      <c r="N905">
        <v>0.44804820248800997</v>
      </c>
      <c r="O905">
        <v>28.142423946004101</v>
      </c>
      <c r="P905">
        <v>60.992125984251899</v>
      </c>
      <c r="Q905">
        <v>8.7378400129686007E-2</v>
      </c>
    </row>
    <row r="906" spans="1:17" hidden="1" x14ac:dyDescent="0.3">
      <c r="A906" t="s">
        <v>1959</v>
      </c>
      <c r="B906" t="s">
        <v>1960</v>
      </c>
      <c r="C906" t="s">
        <v>3144</v>
      </c>
      <c r="D906" t="s">
        <v>472</v>
      </c>
      <c r="E906">
        <v>3499.9524722879901</v>
      </c>
      <c r="F906">
        <v>172.32</v>
      </c>
      <c r="G906">
        <v>34.762506652698903</v>
      </c>
      <c r="H906">
        <v>-8.0720068739735709</v>
      </c>
      <c r="I906">
        <v>29.566571656570702</v>
      </c>
      <c r="J906">
        <v>-3.8713265384010298</v>
      </c>
      <c r="K906">
        <v>183.17265872081501</v>
      </c>
      <c r="L906">
        <v>155.79576788533799</v>
      </c>
      <c r="M906">
        <v>31.190921944194901</v>
      </c>
      <c r="N906">
        <v>0.43446886332776402</v>
      </c>
      <c r="O906">
        <v>22.359563602599799</v>
      </c>
      <c r="P906">
        <v>76.466973886328702</v>
      </c>
      <c r="Q906">
        <v>0.108012937932045</v>
      </c>
    </row>
    <row r="907" spans="1:17" x14ac:dyDescent="0.3">
      <c r="A907" t="s">
        <v>1961</v>
      </c>
      <c r="B907" t="s">
        <v>1962</v>
      </c>
      <c r="C907" t="s">
        <v>3138</v>
      </c>
      <c r="D907" t="s">
        <v>454</v>
      </c>
      <c r="E907">
        <v>3492.7737201</v>
      </c>
      <c r="F907">
        <v>910.05</v>
      </c>
      <c r="G907">
        <v>-54.762729660168397</v>
      </c>
      <c r="H907">
        <v>-4.7706089708282802</v>
      </c>
      <c r="I907">
        <v>-18.1631594649939</v>
      </c>
      <c r="J907">
        <v>0.37160394411678499</v>
      </c>
      <c r="K907">
        <v>1032.90727839996</v>
      </c>
      <c r="L907">
        <v>1140.60311854681</v>
      </c>
      <c r="M907">
        <v>18.435212697611501</v>
      </c>
      <c r="N907">
        <v>0.67111686482150601</v>
      </c>
      <c r="O907">
        <v>59.084665677709999</v>
      </c>
      <c r="P907">
        <v>2.1495117297115098</v>
      </c>
      <c r="Q907">
        <v>-0.14335122612877399</v>
      </c>
    </row>
    <row r="908" spans="1:17" hidden="1" x14ac:dyDescent="0.3">
      <c r="A908" t="s">
        <v>1963</v>
      </c>
      <c r="B908" t="s">
        <v>1964</v>
      </c>
      <c r="C908" t="s">
        <v>3144</v>
      </c>
      <c r="D908" t="s">
        <v>48</v>
      </c>
      <c r="E908">
        <v>3484.3722201750002</v>
      </c>
      <c r="F908">
        <v>626.45000000000005</v>
      </c>
      <c r="G908">
        <v>-32.123871219475902</v>
      </c>
      <c r="H908">
        <v>-8.5594978597171707</v>
      </c>
      <c r="I908">
        <v>-6.9385142518582601</v>
      </c>
      <c r="J908">
        <v>-1.8401397486467601</v>
      </c>
      <c r="K908">
        <v>669.41618080462001</v>
      </c>
      <c r="M908">
        <v>40.444752775850297</v>
      </c>
      <c r="N908">
        <v>0.70322275417867997</v>
      </c>
      <c r="O908">
        <v>43.2277117088354</v>
      </c>
      <c r="P908">
        <v>13.9</v>
      </c>
    </row>
    <row r="909" spans="1:17" hidden="1" x14ac:dyDescent="0.3">
      <c r="A909" t="s">
        <v>1965</v>
      </c>
      <c r="B909" t="s">
        <v>1966</v>
      </c>
      <c r="C909" t="s">
        <v>3144</v>
      </c>
      <c r="D909" t="s">
        <v>984</v>
      </c>
      <c r="E909">
        <v>3483.2784999999999</v>
      </c>
      <c r="F909">
        <v>430.3</v>
      </c>
      <c r="G909">
        <v>-26.834661110844799</v>
      </c>
      <c r="H909">
        <v>-11.1201261734157</v>
      </c>
      <c r="I909">
        <v>5.9242411987074801</v>
      </c>
      <c r="J909">
        <v>-0.44502665737356401</v>
      </c>
      <c r="K909">
        <v>473.91611546282701</v>
      </c>
      <c r="L909">
        <v>435.53115161704397</v>
      </c>
      <c r="M909">
        <v>31.2088588870959</v>
      </c>
      <c r="N909">
        <v>0.23892326299500399</v>
      </c>
      <c r="O909">
        <v>35.951661631419903</v>
      </c>
      <c r="P909">
        <v>27.288862594290698</v>
      </c>
      <c r="Q909">
        <v>5.7034580918350003E-3</v>
      </c>
    </row>
    <row r="910" spans="1:17" hidden="1" x14ac:dyDescent="0.3">
      <c r="A910" t="s">
        <v>1967</v>
      </c>
      <c r="B910" t="s">
        <v>1968</v>
      </c>
      <c r="C910" t="s">
        <v>3144</v>
      </c>
      <c r="D910" t="s">
        <v>51</v>
      </c>
      <c r="E910">
        <v>3482.7319331640001</v>
      </c>
      <c r="F910">
        <v>135.63</v>
      </c>
      <c r="G910">
        <v>48.8229942702188</v>
      </c>
      <c r="H910">
        <v>2.9121248421213499</v>
      </c>
      <c r="I910">
        <v>46.451016608082398</v>
      </c>
      <c r="J910">
        <v>4.46986754355353</v>
      </c>
      <c r="K910">
        <v>135.57568515614301</v>
      </c>
      <c r="L910">
        <v>121.436795921659</v>
      </c>
      <c r="M910">
        <v>59.221210260603002</v>
      </c>
      <c r="N910">
        <v>0.79118026321269896</v>
      </c>
      <c r="O910">
        <v>24.603701246037001</v>
      </c>
      <c r="P910">
        <v>73.661971830985905</v>
      </c>
      <c r="Q910">
        <v>1.9944664408304998E-2</v>
      </c>
    </row>
    <row r="911" spans="1:17" hidden="1" x14ac:dyDescent="0.3">
      <c r="A911" t="s">
        <v>1969</v>
      </c>
      <c r="B911" t="s">
        <v>1970</v>
      </c>
      <c r="C911" t="s">
        <v>3144</v>
      </c>
      <c r="E911">
        <v>3472.15</v>
      </c>
      <c r="F911">
        <v>649</v>
      </c>
      <c r="G911">
        <v>636.12441812340001</v>
      </c>
      <c r="H911">
        <v>-0.92982943914578198</v>
      </c>
      <c r="I911">
        <v>11.088848121207899</v>
      </c>
      <c r="J911">
        <v>1.2597199230992</v>
      </c>
      <c r="K911">
        <v>645.10179682146202</v>
      </c>
      <c r="L911">
        <v>548.43698782129695</v>
      </c>
      <c r="M911">
        <v>50.309294970758501</v>
      </c>
      <c r="N911">
        <v>0.149279611589268</v>
      </c>
      <c r="O911">
        <v>22.1340523882896</v>
      </c>
      <c r="P911">
        <v>658.44337968914294</v>
      </c>
      <c r="Q911">
        <v>0.169988906200572</v>
      </c>
    </row>
    <row r="912" spans="1:17" x14ac:dyDescent="0.3">
      <c r="A912" t="s">
        <v>1971</v>
      </c>
      <c r="B912" t="s">
        <v>1972</v>
      </c>
      <c r="C912" t="s">
        <v>3139</v>
      </c>
      <c r="D912" t="s">
        <v>114</v>
      </c>
      <c r="E912">
        <v>3469.7889869999999</v>
      </c>
      <c r="F912">
        <v>602.35</v>
      </c>
      <c r="G912">
        <v>-11.5623191091836</v>
      </c>
      <c r="H912">
        <v>-9.5769582892829792</v>
      </c>
      <c r="I912">
        <v>3.7444226748912599</v>
      </c>
      <c r="J912">
        <v>-3.1048167949667098</v>
      </c>
      <c r="K912">
        <v>631.19342923962597</v>
      </c>
      <c r="L912">
        <v>591.423080452352</v>
      </c>
      <c r="M912">
        <v>33.242881181738497</v>
      </c>
      <c r="N912">
        <v>0.63572642824453696</v>
      </c>
      <c r="O912">
        <v>21.158794720677299</v>
      </c>
      <c r="P912">
        <v>30.945652173913</v>
      </c>
      <c r="Q912">
        <v>9.2127933155861E-2</v>
      </c>
    </row>
    <row r="913" spans="1:17" hidden="1" x14ac:dyDescent="0.3">
      <c r="A913" t="s">
        <v>1973</v>
      </c>
      <c r="B913" t="s">
        <v>1974</v>
      </c>
      <c r="C913" t="s">
        <v>3144</v>
      </c>
      <c r="D913" t="s">
        <v>213</v>
      </c>
      <c r="E913">
        <v>3462.0706254749998</v>
      </c>
      <c r="F913">
        <v>507.95</v>
      </c>
      <c r="G913">
        <v>13.6783610580852</v>
      </c>
      <c r="H913">
        <v>-6.73518139665725</v>
      </c>
      <c r="I913">
        <v>1.27700823983221</v>
      </c>
      <c r="J913">
        <v>0.56413663954825999</v>
      </c>
      <c r="K913">
        <v>534.82008940323396</v>
      </c>
      <c r="L913">
        <v>501.58013632829699</v>
      </c>
      <c r="M913">
        <v>37.838914460386697</v>
      </c>
      <c r="N913">
        <v>0.48059305202679797</v>
      </c>
      <c r="O913">
        <v>20.080716605965101</v>
      </c>
      <c r="P913">
        <v>40.124137931034397</v>
      </c>
      <c r="Q913">
        <v>0.14466921484137099</v>
      </c>
    </row>
    <row r="914" spans="1:17" hidden="1" x14ac:dyDescent="0.3">
      <c r="A914" t="s">
        <v>1975</v>
      </c>
      <c r="B914" t="s">
        <v>1976</v>
      </c>
      <c r="C914" t="s">
        <v>3144</v>
      </c>
      <c r="D914" t="s">
        <v>51</v>
      </c>
      <c r="E914">
        <v>3456.9230321250002</v>
      </c>
      <c r="F914">
        <v>317.25</v>
      </c>
      <c r="G914">
        <v>137.225625289997</v>
      </c>
      <c r="H914">
        <v>-0.88061921523043996</v>
      </c>
      <c r="I914">
        <v>9.9991622605976307</v>
      </c>
      <c r="J914">
        <v>10.4026718849357</v>
      </c>
      <c r="K914">
        <v>324.89886168552999</v>
      </c>
      <c r="L914">
        <v>289.05350539499</v>
      </c>
      <c r="M914">
        <v>53.006019553386501</v>
      </c>
      <c r="N914">
        <v>1.4046080499637701</v>
      </c>
      <c r="O914">
        <v>22.931442080378201</v>
      </c>
      <c r="P914">
        <v>193.207024029574</v>
      </c>
      <c r="Q914">
        <v>0.144969765895886</v>
      </c>
    </row>
    <row r="915" spans="1:17" hidden="1" x14ac:dyDescent="0.3">
      <c r="A915" t="s">
        <v>1977</v>
      </c>
      <c r="B915" t="s">
        <v>1978</v>
      </c>
      <c r="C915" t="s">
        <v>3144</v>
      </c>
      <c r="D915" t="s">
        <v>48</v>
      </c>
      <c r="E915">
        <v>3453.2620200000001</v>
      </c>
      <c r="F915">
        <v>277.05</v>
      </c>
      <c r="G915">
        <v>17.995041979457898</v>
      </c>
      <c r="H915">
        <v>6.8797744784315498</v>
      </c>
      <c r="I915">
        <v>78.213432646136496</v>
      </c>
      <c r="J915">
        <v>-0.111344218525173</v>
      </c>
      <c r="K915">
        <v>273.370277662604</v>
      </c>
      <c r="L915">
        <v>230.33242534599</v>
      </c>
      <c r="M915">
        <v>35.640181716637997</v>
      </c>
      <c r="N915">
        <v>0.84973303995569804</v>
      </c>
      <c r="O915">
        <v>21.2777476989713</v>
      </c>
      <c r="P915">
        <v>96.489361702127596</v>
      </c>
    </row>
    <row r="916" spans="1:17" hidden="1" x14ac:dyDescent="0.3">
      <c r="A916" t="s">
        <v>1979</v>
      </c>
      <c r="B916" t="s">
        <v>1980</v>
      </c>
      <c r="C916" t="s">
        <v>3144</v>
      </c>
      <c r="D916" t="s">
        <v>717</v>
      </c>
      <c r="E916">
        <v>3440.1750757499999</v>
      </c>
      <c r="F916">
        <v>739.5</v>
      </c>
      <c r="G916">
        <v>-43.405291733281501</v>
      </c>
      <c r="H916">
        <v>-0.42314704189428198</v>
      </c>
      <c r="I916">
        <v>-17.341205492611302</v>
      </c>
      <c r="J916">
        <v>0.118846791900133</v>
      </c>
      <c r="K916">
        <v>794.45612001520203</v>
      </c>
      <c r="L916">
        <v>854.87681375783097</v>
      </c>
      <c r="M916">
        <v>33.689398901860301</v>
      </c>
      <c r="N916">
        <v>0.156362467074984</v>
      </c>
      <c r="O916">
        <v>40.635564570655802</v>
      </c>
      <c r="P916">
        <v>2.8797996661101801</v>
      </c>
      <c r="Q916">
        <v>-9.8709787274446001E-2</v>
      </c>
    </row>
    <row r="917" spans="1:17" x14ac:dyDescent="0.3">
      <c r="A917" t="s">
        <v>1981</v>
      </c>
      <c r="B917" t="s">
        <v>1982</v>
      </c>
      <c r="C917" t="s">
        <v>3145</v>
      </c>
      <c r="D917" t="s">
        <v>454</v>
      </c>
      <c r="E917">
        <v>3433.8753930599901</v>
      </c>
      <c r="F917">
        <v>22.27</v>
      </c>
      <c r="G917">
        <v>-33.416765956960901</v>
      </c>
      <c r="H917">
        <v>-6.7077909669143896</v>
      </c>
      <c r="I917">
        <v>-7.0621556161564802</v>
      </c>
      <c r="J917">
        <v>3.70355555277124</v>
      </c>
      <c r="K917">
        <v>22.901086804460199</v>
      </c>
      <c r="L917">
        <v>23.6553544608627</v>
      </c>
      <c r="M917">
        <v>42.938121745873701</v>
      </c>
      <c r="N917">
        <v>0.26231771534387499</v>
      </c>
      <c r="O917">
        <v>102.73911091154</v>
      </c>
      <c r="P917">
        <v>33.353293413173603</v>
      </c>
    </row>
    <row r="918" spans="1:17" x14ac:dyDescent="0.3">
      <c r="A918" t="s">
        <v>1983</v>
      </c>
      <c r="B918" t="s">
        <v>1984</v>
      </c>
      <c r="C918" t="s">
        <v>3139</v>
      </c>
      <c r="D918" t="s">
        <v>114</v>
      </c>
      <c r="E918">
        <v>3425.2373529000001</v>
      </c>
      <c r="F918">
        <v>784.65</v>
      </c>
      <c r="G918">
        <v>50.931204033726701</v>
      </c>
      <c r="H918">
        <v>0.90636447839185696</v>
      </c>
      <c r="I918">
        <v>-14.555107473760099</v>
      </c>
      <c r="J918">
        <v>4.2674375242018696</v>
      </c>
      <c r="K918">
        <v>813.31691786584804</v>
      </c>
      <c r="L918">
        <v>784.36001152477502</v>
      </c>
      <c r="M918">
        <v>39.323467327491002</v>
      </c>
      <c r="N918">
        <v>0.62516827136840702</v>
      </c>
      <c r="O918">
        <v>38.023322500477903</v>
      </c>
      <c r="P918">
        <v>83.629768312660801</v>
      </c>
      <c r="Q918">
        <v>9.1044287039724003E-2</v>
      </c>
    </row>
    <row r="919" spans="1:17" hidden="1" x14ac:dyDescent="0.3">
      <c r="A919" t="s">
        <v>1985</v>
      </c>
      <c r="B919" t="s">
        <v>1986</v>
      </c>
      <c r="C919" t="s">
        <v>3144</v>
      </c>
      <c r="D919" t="s">
        <v>355</v>
      </c>
      <c r="E919">
        <v>3415.8408651599998</v>
      </c>
      <c r="F919">
        <v>1032.4000000000001</v>
      </c>
      <c r="G919">
        <v>64.828686399451996</v>
      </c>
      <c r="H919">
        <v>0.19044733165414801</v>
      </c>
      <c r="I919">
        <v>55.388732576111003</v>
      </c>
      <c r="J919">
        <v>9.1001303888991802E-2</v>
      </c>
      <c r="K919">
        <v>1044.3531792357801</v>
      </c>
      <c r="L919">
        <v>866.672092597394</v>
      </c>
      <c r="M919">
        <v>41.742950822774503</v>
      </c>
      <c r="N919">
        <v>0.33493524084559101</v>
      </c>
      <c r="O919">
        <v>31.7318868655559</v>
      </c>
      <c r="P919">
        <v>89.971478516882797</v>
      </c>
      <c r="Q919">
        <v>3.8133494098944003E-2</v>
      </c>
    </row>
    <row r="920" spans="1:17" hidden="1" x14ac:dyDescent="0.3">
      <c r="A920" t="s">
        <v>1987</v>
      </c>
      <c r="B920" t="s">
        <v>1988</v>
      </c>
      <c r="C920" t="s">
        <v>3144</v>
      </c>
      <c r="D920" t="s">
        <v>75</v>
      </c>
      <c r="E920">
        <v>3412.1452199999999</v>
      </c>
      <c r="F920">
        <v>1100.55</v>
      </c>
      <c r="G920">
        <v>68.732162468628601</v>
      </c>
      <c r="H920">
        <v>2.2144235671326502</v>
      </c>
      <c r="I920">
        <v>126.06960061738801</v>
      </c>
      <c r="J920">
        <v>5.0532056586922698</v>
      </c>
      <c r="K920">
        <v>1014.85413977011</v>
      </c>
      <c r="L920">
        <v>785.03628248464395</v>
      </c>
      <c r="M920">
        <v>62.216991096494098</v>
      </c>
      <c r="N920">
        <v>0.56339168542610196</v>
      </c>
      <c r="O920">
        <v>6.7375403207487299</v>
      </c>
      <c r="P920">
        <v>161.320194704974</v>
      </c>
      <c r="Q920">
        <v>6.1124430423169999E-2</v>
      </c>
    </row>
    <row r="921" spans="1:17" hidden="1" x14ac:dyDescent="0.3">
      <c r="A921" t="s">
        <v>1989</v>
      </c>
      <c r="B921" t="s">
        <v>1990</v>
      </c>
      <c r="C921" t="s">
        <v>3144</v>
      </c>
      <c r="D921" t="s">
        <v>251</v>
      </c>
      <c r="E921">
        <v>3404.0677288400002</v>
      </c>
      <c r="F921">
        <v>529.4</v>
      </c>
      <c r="G921">
        <v>117.45159292756399</v>
      </c>
      <c r="H921">
        <v>-6.7186671371698301</v>
      </c>
      <c r="I921">
        <v>28.153870625642899</v>
      </c>
      <c r="J921">
        <v>0.102425324846683</v>
      </c>
      <c r="K921">
        <v>539.54170203514002</v>
      </c>
      <c r="L921">
        <v>464.23163115441099</v>
      </c>
      <c r="M921">
        <v>55.796350040463402</v>
      </c>
      <c r="N921">
        <v>0.52458772004020204</v>
      </c>
      <c r="O921">
        <v>31.091802040045302</v>
      </c>
      <c r="P921">
        <v>166.633089901787</v>
      </c>
      <c r="Q921">
        <v>0.192568577202824</v>
      </c>
    </row>
    <row r="922" spans="1:17" hidden="1" x14ac:dyDescent="0.3">
      <c r="A922" t="s">
        <v>1991</v>
      </c>
      <c r="B922" t="s">
        <v>1992</v>
      </c>
      <c r="C922" t="s">
        <v>3144</v>
      </c>
      <c r="D922" t="s">
        <v>516</v>
      </c>
      <c r="E922">
        <v>3395.3970919499998</v>
      </c>
      <c r="F922">
        <v>432.75</v>
      </c>
      <c r="G922">
        <v>61.107974960695103</v>
      </c>
      <c r="H922">
        <v>13.868187785012401</v>
      </c>
      <c r="I922">
        <v>46.623762993603101</v>
      </c>
      <c r="J922">
        <v>6.3390659883832203</v>
      </c>
      <c r="K922">
        <v>414.92513895318802</v>
      </c>
      <c r="L922">
        <v>336.12399502956998</v>
      </c>
      <c r="M922">
        <v>44.827564412618898</v>
      </c>
      <c r="N922">
        <v>0.70774045203328495</v>
      </c>
      <c r="O922">
        <v>15.309069901790799</v>
      </c>
      <c r="P922">
        <v>104.634117507979</v>
      </c>
      <c r="Q922">
        <v>0.15347277047617</v>
      </c>
    </row>
    <row r="923" spans="1:17" x14ac:dyDescent="0.3">
      <c r="A923" t="s">
        <v>1993</v>
      </c>
      <c r="B923" t="s">
        <v>1994</v>
      </c>
      <c r="C923" t="s">
        <v>3139</v>
      </c>
      <c r="D923" t="s">
        <v>445</v>
      </c>
      <c r="E923">
        <v>3379.92704</v>
      </c>
      <c r="F923">
        <v>390.4</v>
      </c>
      <c r="G923">
        <v>-19.9994752598856</v>
      </c>
      <c r="H923">
        <v>8.8169040364557905</v>
      </c>
      <c r="I923">
        <v>-47.479459496077197</v>
      </c>
      <c r="J923">
        <v>0.15700403934169599</v>
      </c>
      <c r="K923">
        <v>418.57739881407201</v>
      </c>
      <c r="L923">
        <v>458.34691525557997</v>
      </c>
      <c r="M923">
        <v>36.083496215605997</v>
      </c>
      <c r="N923">
        <v>0.46664901686864602</v>
      </c>
      <c r="O923">
        <v>91.463883196721298</v>
      </c>
      <c r="P923">
        <v>9.1875262201090706</v>
      </c>
      <c r="Q923">
        <v>0.13952134938744401</v>
      </c>
    </row>
    <row r="924" spans="1:17" hidden="1" x14ac:dyDescent="0.3">
      <c r="A924" t="s">
        <v>1995</v>
      </c>
      <c r="B924" t="s">
        <v>1996</v>
      </c>
      <c r="C924" t="s">
        <v>3144</v>
      </c>
      <c r="D924" t="s">
        <v>144</v>
      </c>
      <c r="E924">
        <v>3370.4386377599999</v>
      </c>
      <c r="F924">
        <v>931.2</v>
      </c>
      <c r="G924">
        <v>127.378339579251</v>
      </c>
      <c r="H924">
        <v>45.328116379700298</v>
      </c>
      <c r="I924">
        <v>24.580041275853301</v>
      </c>
      <c r="J924">
        <v>5.1426210454147201</v>
      </c>
      <c r="K924">
        <v>807.03647852644394</v>
      </c>
      <c r="L924">
        <v>676.16984770824695</v>
      </c>
      <c r="M924">
        <v>56.531437214257501</v>
      </c>
      <c r="N924">
        <v>0.97165512994342895</v>
      </c>
      <c r="O924">
        <v>7.3668384879725002</v>
      </c>
      <c r="P924">
        <v>154.64273778934501</v>
      </c>
      <c r="Q924">
        <v>0.11827456091864499</v>
      </c>
    </row>
    <row r="925" spans="1:17" x14ac:dyDescent="0.3">
      <c r="A925" t="s">
        <v>1997</v>
      </c>
      <c r="B925" t="s">
        <v>1998</v>
      </c>
      <c r="C925" t="s">
        <v>3129</v>
      </c>
      <c r="D925" t="s">
        <v>1999</v>
      </c>
      <c r="E925">
        <v>3320.34319422</v>
      </c>
      <c r="F925">
        <v>198.18</v>
      </c>
      <c r="G925">
        <v>-47.857191886990698</v>
      </c>
      <c r="H925">
        <v>-5.8952827230144802</v>
      </c>
      <c r="I925">
        <v>-18.084603582391399</v>
      </c>
      <c r="J925">
        <v>3.1497476351921697E-2</v>
      </c>
      <c r="K925">
        <v>215.849070740587</v>
      </c>
      <c r="L925">
        <v>227.17980970398</v>
      </c>
      <c r="M925">
        <v>32.849655524919903</v>
      </c>
      <c r="N925">
        <v>0.69281062501490898</v>
      </c>
      <c r="O925">
        <v>41.790291654051799</v>
      </c>
      <c r="P925">
        <v>0.80366225839267802</v>
      </c>
    </row>
    <row r="926" spans="1:17" x14ac:dyDescent="0.3">
      <c r="A926" t="s">
        <v>2000</v>
      </c>
      <c r="B926" t="s">
        <v>2001</v>
      </c>
      <c r="C926" t="s">
        <v>3147</v>
      </c>
      <c r="D926" t="s">
        <v>2002</v>
      </c>
      <c r="E926">
        <v>3315.4057284999999</v>
      </c>
      <c r="F926">
        <v>18.73</v>
      </c>
      <c r="G926">
        <v>-24.766878232410001</v>
      </c>
      <c r="H926">
        <v>-4.0521118610017002</v>
      </c>
      <c r="I926">
        <v>-18.024368102465299</v>
      </c>
      <c r="J926">
        <v>0.99558371671610602</v>
      </c>
      <c r="K926">
        <v>19.981838838753401</v>
      </c>
      <c r="L926">
        <v>20.798328427431599</v>
      </c>
      <c r="M926">
        <v>37.284495010597297</v>
      </c>
      <c r="N926">
        <v>0.41535026107280798</v>
      </c>
      <c r="O926">
        <v>49.225840896956697</v>
      </c>
      <c r="P926">
        <v>4.7539149888143202</v>
      </c>
      <c r="Q926">
        <v>-3.5338280473432002E-2</v>
      </c>
    </row>
    <row r="927" spans="1:17" hidden="1" x14ac:dyDescent="0.3">
      <c r="A927" t="s">
        <v>2003</v>
      </c>
      <c r="B927" t="s">
        <v>2004</v>
      </c>
      <c r="C927" t="s">
        <v>3144</v>
      </c>
      <c r="D927" t="s">
        <v>516</v>
      </c>
      <c r="E927">
        <v>3310.916013432</v>
      </c>
      <c r="F927">
        <v>118.66</v>
      </c>
      <c r="G927">
        <v>75.412414452657003</v>
      </c>
      <c r="H927">
        <v>-7.6967053825716603</v>
      </c>
      <c r="I927">
        <v>25.641427465782002</v>
      </c>
      <c r="J927">
        <v>-3.3787054678701698</v>
      </c>
      <c r="K927">
        <v>128.270183434514</v>
      </c>
      <c r="L927">
        <v>103.17515897656</v>
      </c>
      <c r="M927">
        <v>34.0329272481437</v>
      </c>
      <c r="N927">
        <v>0.15650998048977599</v>
      </c>
      <c r="O927">
        <v>34.306652259976403</v>
      </c>
      <c r="P927">
        <v>115.339807379516</v>
      </c>
      <c r="Q927">
        <v>5.4752745312502002E-2</v>
      </c>
    </row>
    <row r="928" spans="1:17" hidden="1" x14ac:dyDescent="0.3">
      <c r="A928" t="s">
        <v>2005</v>
      </c>
      <c r="B928" t="s">
        <v>2006</v>
      </c>
      <c r="C928" t="s">
        <v>3144</v>
      </c>
      <c r="D928" t="s">
        <v>114</v>
      </c>
      <c r="E928">
        <v>3294.9672383050001</v>
      </c>
      <c r="F928">
        <v>1006.45</v>
      </c>
      <c r="G928">
        <v>-9.0883827279191909</v>
      </c>
      <c r="H928">
        <v>-7.8422255208908398</v>
      </c>
      <c r="I928">
        <v>7.7011213857398504</v>
      </c>
      <c r="J928">
        <v>2.53107821972517</v>
      </c>
      <c r="K928">
        <v>1025.87518535555</v>
      </c>
      <c r="L928">
        <v>959.89794456411903</v>
      </c>
      <c r="M928">
        <v>59.0815175835274</v>
      </c>
      <c r="N928">
        <v>0.61214164999842302</v>
      </c>
      <c r="O928">
        <v>32.1476476725122</v>
      </c>
      <c r="P928">
        <v>39.7847222222222</v>
      </c>
      <c r="Q928">
        <v>0.13289323270131001</v>
      </c>
    </row>
    <row r="929" spans="1:17" x14ac:dyDescent="0.3">
      <c r="A929" t="s">
        <v>2007</v>
      </c>
      <c r="B929" t="s">
        <v>2008</v>
      </c>
      <c r="C929" t="s">
        <v>3128</v>
      </c>
      <c r="D929" t="s">
        <v>21</v>
      </c>
      <c r="E929">
        <v>3277.2101142000001</v>
      </c>
      <c r="F929">
        <v>554.5</v>
      </c>
      <c r="G929">
        <v>-26.185119679474202</v>
      </c>
      <c r="H929">
        <v>-5.2461112391367797</v>
      </c>
      <c r="I929">
        <v>-4.7413424424021304</v>
      </c>
      <c r="J929">
        <v>-3.3337704068343998</v>
      </c>
      <c r="K929">
        <v>593.75545847904505</v>
      </c>
      <c r="L929">
        <v>599.101454188915</v>
      </c>
      <c r="M929">
        <v>32.146541422457801</v>
      </c>
      <c r="N929">
        <v>0.30057757712495597</v>
      </c>
      <c r="O929">
        <v>42.741208295761901</v>
      </c>
      <c r="P929">
        <v>23.2222222222222</v>
      </c>
      <c r="Q929">
        <v>6.0311806673142003E-2</v>
      </c>
    </row>
    <row r="930" spans="1:17" hidden="1" x14ac:dyDescent="0.3">
      <c r="A930" t="s">
        <v>2009</v>
      </c>
      <c r="B930" t="s">
        <v>2010</v>
      </c>
      <c r="C930" t="s">
        <v>3144</v>
      </c>
      <c r="D930" t="s">
        <v>91</v>
      </c>
      <c r="E930">
        <v>3275.1752712000002</v>
      </c>
      <c r="F930">
        <v>2662.9</v>
      </c>
      <c r="G930">
        <v>-16.106065325591</v>
      </c>
      <c r="H930">
        <v>0.69456718093322301</v>
      </c>
      <c r="I930">
        <v>-1.8434546487569E-3</v>
      </c>
      <c r="J930">
        <v>12.0574446058212</v>
      </c>
      <c r="K930">
        <v>2844.0975032373499</v>
      </c>
      <c r="L930">
        <v>2786.9908026375201</v>
      </c>
      <c r="M930">
        <v>47.885644200236399</v>
      </c>
      <c r="N930">
        <v>0.476593718934331</v>
      </c>
      <c r="O930">
        <v>43.274249877952599</v>
      </c>
      <c r="P930">
        <v>27.2866327286632</v>
      </c>
      <c r="Q930">
        <v>0.14085645379771999</v>
      </c>
    </row>
    <row r="931" spans="1:17" hidden="1" x14ac:dyDescent="0.3">
      <c r="A931" t="s">
        <v>2011</v>
      </c>
      <c r="B931" t="s">
        <v>2012</v>
      </c>
      <c r="C931" t="s">
        <v>3144</v>
      </c>
      <c r="D931" t="s">
        <v>2013</v>
      </c>
      <c r="E931">
        <v>3258.5951249999998</v>
      </c>
      <c r="F931">
        <v>1281.6500000000001</v>
      </c>
      <c r="G931">
        <v>30.1767252686905</v>
      </c>
      <c r="H931">
        <v>-6.5896977375211403</v>
      </c>
      <c r="I931">
        <v>18.180869663280799</v>
      </c>
      <c r="J931">
        <v>7.1725513986346398E-2</v>
      </c>
      <c r="K931">
        <v>1376.41707867031</v>
      </c>
      <c r="L931">
        <v>1264.6182806254999</v>
      </c>
      <c r="M931">
        <v>33.974578088545201</v>
      </c>
      <c r="N931">
        <v>0.28637565975645601</v>
      </c>
      <c r="O931">
        <v>30.296882924355302</v>
      </c>
      <c r="P931">
        <v>55.871085436302799</v>
      </c>
      <c r="Q931">
        <v>1.9975495140790001E-2</v>
      </c>
    </row>
    <row r="932" spans="1:17" x14ac:dyDescent="0.3">
      <c r="A932" t="s">
        <v>2014</v>
      </c>
      <c r="B932" t="s">
        <v>2015</v>
      </c>
      <c r="C932" t="s">
        <v>3143</v>
      </c>
      <c r="D932" t="s">
        <v>284</v>
      </c>
      <c r="E932">
        <v>3258.5019189999998</v>
      </c>
      <c r="F932">
        <v>318.25</v>
      </c>
      <c r="G932">
        <v>40.302397657557599</v>
      </c>
      <c r="H932">
        <v>6.2877178347490199</v>
      </c>
      <c r="I932">
        <v>13.1105335104712</v>
      </c>
      <c r="J932">
        <v>9.1106122153926297</v>
      </c>
      <c r="K932">
        <v>317.02870832592998</v>
      </c>
      <c r="L932">
        <v>291.25358547558398</v>
      </c>
      <c r="M932">
        <v>51.924354310274197</v>
      </c>
      <c r="N932">
        <v>1.03329640847372</v>
      </c>
      <c r="O932">
        <v>14.0141398271798</v>
      </c>
      <c r="P932">
        <v>68.341708542713505</v>
      </c>
      <c r="Q932">
        <v>2.6727253095547E-2</v>
      </c>
    </row>
    <row r="933" spans="1:17" hidden="1" x14ac:dyDescent="0.3">
      <c r="A933" t="s">
        <v>2016</v>
      </c>
      <c r="B933" t="s">
        <v>2017</v>
      </c>
      <c r="C933" t="s">
        <v>3141</v>
      </c>
      <c r="D933" t="s">
        <v>238</v>
      </c>
      <c r="E933">
        <v>3252.8903802700002</v>
      </c>
      <c r="F933">
        <v>152.44999999999999</v>
      </c>
      <c r="G933">
        <v>-47.423358519808701</v>
      </c>
      <c r="H933">
        <v>-1.0851818351498801</v>
      </c>
      <c r="I933">
        <v>-23.5007742833624</v>
      </c>
      <c r="J933">
        <v>0.42805731821593601</v>
      </c>
      <c r="K933">
        <v>160.74383211161199</v>
      </c>
      <c r="M933">
        <v>48.828566896078797</v>
      </c>
      <c r="N933">
        <v>1.24427964989183</v>
      </c>
      <c r="O933">
        <v>54.148901279107903</v>
      </c>
      <c r="P933">
        <v>6.6083916083915897</v>
      </c>
    </row>
    <row r="934" spans="1:17" hidden="1" x14ac:dyDescent="0.3">
      <c r="A934" t="s">
        <v>2018</v>
      </c>
      <c r="B934" t="s">
        <v>2019</v>
      </c>
      <c r="C934" t="s">
        <v>3144</v>
      </c>
      <c r="D934" t="s">
        <v>21</v>
      </c>
      <c r="E934">
        <v>3252.7539659700001</v>
      </c>
      <c r="F934">
        <v>603.45000000000005</v>
      </c>
      <c r="G934">
        <v>63.215242892365801</v>
      </c>
      <c r="H934">
        <v>-19.956588773814399</v>
      </c>
      <c r="I934">
        <v>25.4984000569698</v>
      </c>
      <c r="J934">
        <v>2.65526411473477</v>
      </c>
      <c r="K934">
        <v>645.51652845582203</v>
      </c>
      <c r="L934">
        <v>551.47526916842401</v>
      </c>
      <c r="M934">
        <v>39.938990535165502</v>
      </c>
      <c r="N934">
        <v>0.44129174533295501</v>
      </c>
      <c r="O934">
        <v>36.713895103156801</v>
      </c>
      <c r="P934">
        <v>87.990654205607498</v>
      </c>
      <c r="Q934">
        <v>0.10372497058555501</v>
      </c>
    </row>
    <row r="935" spans="1:17" x14ac:dyDescent="0.3">
      <c r="A935" t="s">
        <v>2020</v>
      </c>
      <c r="B935" t="s">
        <v>2021</v>
      </c>
      <c r="C935" t="s">
        <v>3141</v>
      </c>
      <c r="D935" t="s">
        <v>1486</v>
      </c>
      <c r="E935">
        <v>3250.7411175799998</v>
      </c>
      <c r="F935">
        <v>121.4</v>
      </c>
      <c r="G935">
        <v>-36.795890061692603</v>
      </c>
      <c r="H935">
        <v>0.30383192374039703</v>
      </c>
      <c r="I935">
        <v>-3.90421768134838</v>
      </c>
      <c r="J935">
        <v>6.2047772241669996</v>
      </c>
      <c r="K935">
        <v>122.769296428099</v>
      </c>
      <c r="L935">
        <v>132.49478919929101</v>
      </c>
      <c r="M935">
        <v>64.320854762653596</v>
      </c>
      <c r="N935">
        <v>0.63610784450549096</v>
      </c>
      <c r="O935">
        <v>31.630971993410199</v>
      </c>
      <c r="P935">
        <v>16.227860220200998</v>
      </c>
      <c r="Q935">
        <v>-0.112311680725274</v>
      </c>
    </row>
    <row r="936" spans="1:17" x14ac:dyDescent="0.3">
      <c r="A936" t="s">
        <v>2022</v>
      </c>
      <c r="B936" t="s">
        <v>2023</v>
      </c>
      <c r="C936" t="s">
        <v>3135</v>
      </c>
      <c r="D936" t="s">
        <v>213</v>
      </c>
      <c r="E936">
        <v>3201.8290179750002</v>
      </c>
      <c r="F936">
        <v>204.03</v>
      </c>
      <c r="G936">
        <v>-50.742045235275</v>
      </c>
      <c r="H936">
        <v>1.0460452765636501</v>
      </c>
      <c r="I936">
        <v>-11.661438762562501</v>
      </c>
      <c r="J936">
        <v>2.7685865124354199</v>
      </c>
      <c r="K936">
        <v>211.41036638966901</v>
      </c>
      <c r="L936">
        <v>223.31675282750101</v>
      </c>
      <c r="M936">
        <v>43.358559483563397</v>
      </c>
      <c r="N936">
        <v>0.73412132900933702</v>
      </c>
      <c r="O936">
        <v>46.007940008822203</v>
      </c>
      <c r="P936">
        <v>8.0381254964257298</v>
      </c>
      <c r="Q936">
        <v>-1.04506668032E-4</v>
      </c>
    </row>
    <row r="937" spans="1:17" x14ac:dyDescent="0.3">
      <c r="A937" t="s">
        <v>2024</v>
      </c>
      <c r="B937" t="s">
        <v>2025</v>
      </c>
      <c r="C937" t="s">
        <v>3136</v>
      </c>
      <c r="D937" t="s">
        <v>114</v>
      </c>
      <c r="E937">
        <v>3195.2837279999999</v>
      </c>
      <c r="F937">
        <v>1097.5999999999999</v>
      </c>
      <c r="G937">
        <v>-14.4838188629875</v>
      </c>
      <c r="H937">
        <v>1.4802831042258899</v>
      </c>
      <c r="I937">
        <v>-18.085615062692799</v>
      </c>
      <c r="J937">
        <v>4.1573897957512296</v>
      </c>
      <c r="K937">
        <v>1076.94280610497</v>
      </c>
      <c r="L937">
        <v>1109.3849591992901</v>
      </c>
      <c r="M937">
        <v>68.190137531321</v>
      </c>
      <c r="N937">
        <v>0.65420897181150395</v>
      </c>
      <c r="O937">
        <v>23.8155976676385</v>
      </c>
      <c r="P937">
        <v>14.9319371727748</v>
      </c>
      <c r="Q937">
        <v>5.8628589935760004E-3</v>
      </c>
    </row>
    <row r="938" spans="1:17" hidden="1" x14ac:dyDescent="0.3">
      <c r="A938" t="s">
        <v>2026</v>
      </c>
      <c r="B938" t="s">
        <v>2027</v>
      </c>
      <c r="C938" t="s">
        <v>3144</v>
      </c>
      <c r="D938" t="s">
        <v>213</v>
      </c>
      <c r="E938">
        <v>3191.3113381599901</v>
      </c>
      <c r="F938">
        <v>530.20000000000005</v>
      </c>
      <c r="G938">
        <v>2.84628867032841</v>
      </c>
      <c r="H938">
        <v>-4.55624199676984</v>
      </c>
      <c r="I938">
        <v>1.2786642376826001</v>
      </c>
      <c r="J938">
        <v>8.2581222429139203</v>
      </c>
      <c r="K938">
        <v>542.97833082104103</v>
      </c>
      <c r="L938">
        <v>535.23257776991602</v>
      </c>
      <c r="M938">
        <v>63.566360533201198</v>
      </c>
      <c r="N938">
        <v>1.7303658440578999</v>
      </c>
      <c r="O938">
        <v>31.554130516786099</v>
      </c>
      <c r="P938">
        <v>29.411764705882302</v>
      </c>
      <c r="Q938">
        <v>7.1317718202626001E-2</v>
      </c>
    </row>
    <row r="939" spans="1:17" hidden="1" x14ac:dyDescent="0.3">
      <c r="A939" t="s">
        <v>2028</v>
      </c>
      <c r="B939" t="s">
        <v>2029</v>
      </c>
      <c r="C939" t="s">
        <v>3144</v>
      </c>
      <c r="D939" t="s">
        <v>1324</v>
      </c>
      <c r="E939">
        <v>3181.04884128</v>
      </c>
      <c r="F939">
        <v>216.2</v>
      </c>
      <c r="K939">
        <v>198.53034696656701</v>
      </c>
      <c r="L939">
        <v>172.215069946667</v>
      </c>
      <c r="M939">
        <v>81.1750791682543</v>
      </c>
      <c r="N939">
        <v>1</v>
      </c>
      <c r="Q939">
        <v>0.14788253940821999</v>
      </c>
    </row>
    <row r="940" spans="1:17" hidden="1" x14ac:dyDescent="0.3">
      <c r="A940" t="s">
        <v>2030</v>
      </c>
      <c r="B940" t="s">
        <v>2031</v>
      </c>
      <c r="C940" t="s">
        <v>3144</v>
      </c>
      <c r="D940" t="s">
        <v>238</v>
      </c>
      <c r="E940">
        <v>3175.6720195799999</v>
      </c>
      <c r="F940">
        <v>177.81</v>
      </c>
      <c r="G940">
        <v>47.590259647825597</v>
      </c>
      <c r="H940">
        <v>6.7140319498312202</v>
      </c>
      <c r="I940">
        <v>13.3316386880345</v>
      </c>
      <c r="J940">
        <v>6.4446074243159401</v>
      </c>
      <c r="K940">
        <v>169.58882106394199</v>
      </c>
      <c r="L940">
        <v>145.728804836546</v>
      </c>
      <c r="M940">
        <v>49.502212387629903</v>
      </c>
      <c r="N940">
        <v>0.69319344544717998</v>
      </c>
      <c r="O940">
        <v>8.0929081603959094</v>
      </c>
      <c r="P940">
        <v>79.606060606060595</v>
      </c>
      <c r="Q940">
        <v>0.17608932218123499</v>
      </c>
    </row>
    <row r="941" spans="1:17" hidden="1" x14ac:dyDescent="0.3">
      <c r="A941" t="s">
        <v>2032</v>
      </c>
      <c r="B941" t="s">
        <v>2033</v>
      </c>
      <c r="C941" t="s">
        <v>3144</v>
      </c>
      <c r="D941" t="s">
        <v>251</v>
      </c>
      <c r="E941">
        <v>3167.7845547249999</v>
      </c>
      <c r="F941">
        <v>177.31</v>
      </c>
      <c r="G941">
        <v>34.592542859035397</v>
      </c>
      <c r="H941">
        <v>-10.342840050261801</v>
      </c>
      <c r="I941">
        <v>27.216876585879099</v>
      </c>
      <c r="J941">
        <v>-1.84517896397892</v>
      </c>
      <c r="K941">
        <v>189.485273163209</v>
      </c>
      <c r="L941">
        <v>160.75180711576101</v>
      </c>
      <c r="M941">
        <v>30.560946441027699</v>
      </c>
      <c r="N941">
        <v>0.30409401294456601</v>
      </c>
      <c r="O941">
        <v>24.640460210930001</v>
      </c>
      <c r="P941">
        <v>71.231289232254895</v>
      </c>
      <c r="Q941">
        <v>0.136135889115333</v>
      </c>
    </row>
    <row r="942" spans="1:17" x14ac:dyDescent="0.3">
      <c r="A942" t="s">
        <v>2034</v>
      </c>
      <c r="B942" t="s">
        <v>2035</v>
      </c>
      <c r="C942" t="s">
        <v>3127</v>
      </c>
      <c r="D942" t="s">
        <v>284</v>
      </c>
      <c r="E942">
        <v>3149.8273524000001</v>
      </c>
      <c r="F942">
        <v>1853.4</v>
      </c>
      <c r="G942">
        <v>31.765088814603299</v>
      </c>
      <c r="H942">
        <v>-3.4453754616572998</v>
      </c>
      <c r="I942">
        <v>-3.8254445760974498</v>
      </c>
      <c r="J942">
        <v>1.9030507927220699</v>
      </c>
      <c r="K942">
        <v>2097.40789746462</v>
      </c>
      <c r="L942">
        <v>1980.5356864647299</v>
      </c>
      <c r="M942">
        <v>33.995945345944598</v>
      </c>
      <c r="N942">
        <v>0.50256801160415598</v>
      </c>
      <c r="O942">
        <v>51.073702384806197</v>
      </c>
      <c r="P942">
        <v>55.741355405234998</v>
      </c>
      <c r="Q942">
        <v>-8.00691464316E-4</v>
      </c>
    </row>
    <row r="943" spans="1:17" x14ac:dyDescent="0.3">
      <c r="A943" t="s">
        <v>2036</v>
      </c>
      <c r="B943" t="s">
        <v>2037</v>
      </c>
      <c r="C943" t="s">
        <v>3143</v>
      </c>
      <c r="D943" t="s">
        <v>284</v>
      </c>
      <c r="E943">
        <v>3127.65312528</v>
      </c>
      <c r="F943">
        <v>125.68</v>
      </c>
      <c r="G943">
        <v>19.0533668931992</v>
      </c>
      <c r="H943">
        <v>-15.315279021589699</v>
      </c>
      <c r="I943">
        <v>24.144712857835199</v>
      </c>
      <c r="J943">
        <v>-2.6183220409789199</v>
      </c>
      <c r="K943">
        <v>143.090651944044</v>
      </c>
      <c r="L943">
        <v>128.73277453673401</v>
      </c>
      <c r="M943">
        <v>30.705643254087299</v>
      </c>
      <c r="N943">
        <v>0.34073779648028502</v>
      </c>
      <c r="O943">
        <v>40.833863781031098</v>
      </c>
      <c r="P943">
        <v>54.019607843137202</v>
      </c>
      <c r="Q943">
        <v>1.7673485213865001E-2</v>
      </c>
    </row>
    <row r="944" spans="1:17" hidden="1" x14ac:dyDescent="0.3">
      <c r="A944" t="s">
        <v>2038</v>
      </c>
      <c r="B944" t="s">
        <v>2039</v>
      </c>
      <c r="C944" t="s">
        <v>3144</v>
      </c>
      <c r="D944" t="s">
        <v>251</v>
      </c>
      <c r="E944">
        <v>3124.5788309099999</v>
      </c>
      <c r="F944">
        <v>226.51</v>
      </c>
      <c r="G944">
        <v>146.69529021572899</v>
      </c>
      <c r="H944">
        <v>1.22592799248663</v>
      </c>
      <c r="I944">
        <v>131.78476349546801</v>
      </c>
      <c r="J944">
        <v>5.6756318998312603</v>
      </c>
      <c r="K944">
        <v>226.405598233592</v>
      </c>
      <c r="L944">
        <v>181.881707528172</v>
      </c>
      <c r="M944">
        <v>53.110467423277001</v>
      </c>
      <c r="N944">
        <v>1.23972221680129</v>
      </c>
      <c r="O944">
        <v>35.976336585581201</v>
      </c>
      <c r="P944">
        <v>179.64197530864101</v>
      </c>
      <c r="Q944">
        <v>0.168763956048602</v>
      </c>
    </row>
    <row r="945" spans="1:17" hidden="1" x14ac:dyDescent="0.3">
      <c r="A945" t="s">
        <v>2040</v>
      </c>
      <c r="B945" t="s">
        <v>2041</v>
      </c>
      <c r="C945" t="s">
        <v>3144</v>
      </c>
      <c r="D945" t="s">
        <v>114</v>
      </c>
      <c r="E945">
        <v>3122.4709448039998</v>
      </c>
      <c r="F945">
        <v>174.36</v>
      </c>
      <c r="G945">
        <v>-13.3098962328268</v>
      </c>
      <c r="H945">
        <v>6.9401273154726901</v>
      </c>
      <c r="I945">
        <v>5.48544930746802</v>
      </c>
      <c r="J945">
        <v>7.2724046981105097</v>
      </c>
      <c r="K945">
        <v>175.02556830690099</v>
      </c>
      <c r="L945">
        <v>173.35912430036601</v>
      </c>
      <c r="M945">
        <v>64.556019221415696</v>
      </c>
      <c r="N945">
        <v>0.44323394767792301</v>
      </c>
      <c r="O945">
        <v>35.925671025464503</v>
      </c>
      <c r="P945">
        <v>36.0593055013656</v>
      </c>
      <c r="Q945">
        <v>9.7130266022235998E-2</v>
      </c>
    </row>
    <row r="946" spans="1:17" hidden="1" x14ac:dyDescent="0.3">
      <c r="A946" t="s">
        <v>2042</v>
      </c>
      <c r="B946" t="s">
        <v>2043</v>
      </c>
      <c r="C946" t="s">
        <v>3144</v>
      </c>
      <c r="D946" t="s">
        <v>241</v>
      </c>
      <c r="E946">
        <v>3120.504144</v>
      </c>
      <c r="F946">
        <v>143.05000000000001</v>
      </c>
      <c r="G946">
        <v>64.211224899245593</v>
      </c>
      <c r="H946">
        <v>-5.0135866682363597</v>
      </c>
      <c r="I946">
        <v>49.689588774185303</v>
      </c>
      <c r="J946">
        <v>5.8067122889761604</v>
      </c>
      <c r="K946">
        <v>162.5093850833</v>
      </c>
      <c r="L946">
        <v>143.545903283667</v>
      </c>
      <c r="M946">
        <v>43.262215348575097</v>
      </c>
      <c r="N946">
        <v>0.85039643520707997</v>
      </c>
      <c r="O946">
        <v>82.453687521845495</v>
      </c>
      <c r="P946">
        <v>210.438368055555</v>
      </c>
      <c r="Q946">
        <v>0.200549538747785</v>
      </c>
    </row>
    <row r="947" spans="1:17" hidden="1" x14ac:dyDescent="0.3">
      <c r="A947" t="s">
        <v>2044</v>
      </c>
      <c r="B947" t="s">
        <v>2045</v>
      </c>
      <c r="C947" t="s">
        <v>3144</v>
      </c>
      <c r="D947" t="s">
        <v>2013</v>
      </c>
      <c r="E947">
        <v>3114.24</v>
      </c>
      <c r="F947">
        <v>486.6</v>
      </c>
      <c r="G947">
        <v>74.366567941128096</v>
      </c>
      <c r="H947">
        <v>4.0548612884497901</v>
      </c>
      <c r="I947">
        <v>51.750038849466598</v>
      </c>
      <c r="J947">
        <v>2.4756699063873802</v>
      </c>
      <c r="K947">
        <v>447.76847495609798</v>
      </c>
      <c r="L947">
        <v>353.871595814145</v>
      </c>
      <c r="M947">
        <v>51.419639322626999</v>
      </c>
      <c r="N947">
        <v>0.58404228788316803</v>
      </c>
      <c r="O947">
        <v>9.9465680230168498</v>
      </c>
      <c r="P947">
        <v>114.314027747192</v>
      </c>
      <c r="Q947">
        <v>0.190906022356364</v>
      </c>
    </row>
    <row r="948" spans="1:17" hidden="1" x14ac:dyDescent="0.3">
      <c r="A948" t="s">
        <v>2046</v>
      </c>
      <c r="B948" t="s">
        <v>2047</v>
      </c>
      <c r="C948" t="s">
        <v>3144</v>
      </c>
      <c r="D948" t="s">
        <v>355</v>
      </c>
      <c r="E948">
        <v>3110.9542499999998</v>
      </c>
      <c r="F948">
        <v>12123.75</v>
      </c>
      <c r="G948">
        <v>-45.738558063842</v>
      </c>
      <c r="H948">
        <v>-1.53748071972106</v>
      </c>
      <c r="I948">
        <v>-0.84795121420698505</v>
      </c>
      <c r="J948">
        <v>4.0113358664963199</v>
      </c>
      <c r="K948">
        <v>12383.5254329323</v>
      </c>
      <c r="L948">
        <v>12309.130127352901</v>
      </c>
      <c r="M948">
        <v>44.916137934787798</v>
      </c>
      <c r="N948">
        <v>0.233336378886774</v>
      </c>
      <c r="O948">
        <v>34.196927518300797</v>
      </c>
      <c r="P948">
        <v>33.2280219780219</v>
      </c>
      <c r="Q948">
        <v>-2.3224149260591999E-2</v>
      </c>
    </row>
    <row r="949" spans="1:17" hidden="1" x14ac:dyDescent="0.3">
      <c r="A949" t="s">
        <v>2048</v>
      </c>
      <c r="B949" t="s">
        <v>2049</v>
      </c>
      <c r="C949" t="s">
        <v>3144</v>
      </c>
      <c r="D949" t="s">
        <v>355</v>
      </c>
      <c r="E949">
        <v>3104.7451947</v>
      </c>
      <c r="F949">
        <v>282.60000000000002</v>
      </c>
      <c r="G949">
        <v>1.6827935900267199</v>
      </c>
      <c r="H949">
        <v>1.04208004955304</v>
      </c>
      <c r="I949">
        <v>14.6335816609205</v>
      </c>
      <c r="J949">
        <v>0.98976530474166602</v>
      </c>
      <c r="K949">
        <v>282.29549631165401</v>
      </c>
      <c r="L949">
        <v>244.85890711525701</v>
      </c>
      <c r="M949">
        <v>39.079702273960599</v>
      </c>
      <c r="N949">
        <v>0.32473074620946801</v>
      </c>
      <c r="O949">
        <v>14.8266100495399</v>
      </c>
      <c r="P949">
        <v>57.877094972066999</v>
      </c>
      <c r="Q949">
        <v>5.6493729702129E-2</v>
      </c>
    </row>
    <row r="950" spans="1:17" hidden="1" x14ac:dyDescent="0.3">
      <c r="A950" t="s">
        <v>2050</v>
      </c>
      <c r="B950" t="s">
        <v>2051</v>
      </c>
      <c r="C950" t="s">
        <v>3144</v>
      </c>
      <c r="D950" t="s">
        <v>144</v>
      </c>
      <c r="E950">
        <v>3092.1446013200002</v>
      </c>
      <c r="F950">
        <v>307.60000000000002</v>
      </c>
      <c r="G950">
        <v>3.9277037328406799</v>
      </c>
      <c r="H950">
        <v>4.7481380093617602</v>
      </c>
      <c r="I950">
        <v>-21.848512227088001</v>
      </c>
      <c r="J950">
        <v>2.5141172929418398</v>
      </c>
      <c r="K950">
        <v>321.34173075920302</v>
      </c>
      <c r="L950">
        <v>327.29424578340002</v>
      </c>
      <c r="M950">
        <v>47.090800265572597</v>
      </c>
      <c r="N950">
        <v>0.854556421939897</v>
      </c>
      <c r="O950">
        <v>52.470741222366698</v>
      </c>
      <c r="P950">
        <v>29.953527672158799</v>
      </c>
      <c r="Q950">
        <v>4.7601330488889003E-2</v>
      </c>
    </row>
    <row r="951" spans="1:17" hidden="1" x14ac:dyDescent="0.3">
      <c r="A951" t="s">
        <v>2052</v>
      </c>
      <c r="B951" t="s">
        <v>2053</v>
      </c>
      <c r="C951" t="s">
        <v>3144</v>
      </c>
      <c r="D951" t="s">
        <v>241</v>
      </c>
      <c r="E951">
        <v>3090.7225509300001</v>
      </c>
      <c r="F951">
        <v>1174.05</v>
      </c>
      <c r="G951">
        <v>-41.703038195674303</v>
      </c>
      <c r="H951">
        <v>-4.3563838373611699</v>
      </c>
      <c r="I951">
        <v>-20.487012758042301</v>
      </c>
      <c r="J951">
        <v>3.1217615154177798</v>
      </c>
      <c r="K951">
        <v>1247.7915411741401</v>
      </c>
      <c r="L951">
        <v>1290.04509383853</v>
      </c>
      <c r="M951">
        <v>34.655280513350903</v>
      </c>
      <c r="N951">
        <v>0.24927383356702701</v>
      </c>
      <c r="O951">
        <v>55.270218474511303</v>
      </c>
      <c r="P951">
        <v>6.3354768589801704</v>
      </c>
      <c r="Q951">
        <v>6.8962749841658996E-2</v>
      </c>
    </row>
    <row r="952" spans="1:17" hidden="1" x14ac:dyDescent="0.3">
      <c r="A952" t="s">
        <v>2054</v>
      </c>
      <c r="B952" t="s">
        <v>2055</v>
      </c>
      <c r="C952" t="s">
        <v>3144</v>
      </c>
      <c r="D952" t="s">
        <v>284</v>
      </c>
      <c r="E952">
        <v>3087.7436537599901</v>
      </c>
      <c r="F952">
        <v>298.39999999999998</v>
      </c>
      <c r="G952">
        <v>14.781888422770299</v>
      </c>
      <c r="H952">
        <v>-0.37936909924902901</v>
      </c>
      <c r="I952">
        <v>39.396787939668997</v>
      </c>
      <c r="J952">
        <v>10.713145037514099</v>
      </c>
      <c r="K952">
        <v>312.47330219565401</v>
      </c>
      <c r="L952">
        <v>295.191500010043</v>
      </c>
      <c r="M952">
        <v>51.120859909433598</v>
      </c>
      <c r="N952">
        <v>0.54388997034735098</v>
      </c>
      <c r="O952">
        <v>53.652815013404798</v>
      </c>
      <c r="P952">
        <v>86.499999999999901</v>
      </c>
      <c r="Q952">
        <v>0.20270440665255299</v>
      </c>
    </row>
    <row r="953" spans="1:17" hidden="1" x14ac:dyDescent="0.3">
      <c r="A953" t="s">
        <v>2056</v>
      </c>
      <c r="B953" t="s">
        <v>2057</v>
      </c>
      <c r="C953" t="s">
        <v>3144</v>
      </c>
      <c r="D953" t="s">
        <v>574</v>
      </c>
      <c r="E953">
        <v>3070.6475558400002</v>
      </c>
      <c r="F953">
        <v>676.8</v>
      </c>
      <c r="G953">
        <v>5.4756003677913698</v>
      </c>
      <c r="H953">
        <v>39.565146486036497</v>
      </c>
      <c r="I953">
        <v>37.149488600806201</v>
      </c>
      <c r="J953">
        <v>18.156783920914901</v>
      </c>
      <c r="K953">
        <v>550.47116995106296</v>
      </c>
      <c r="L953">
        <v>512.37960467732603</v>
      </c>
      <c r="M953">
        <v>69.919007440138003</v>
      </c>
      <c r="N953">
        <v>3.2882295786593798</v>
      </c>
      <c r="O953">
        <v>9.7813238770685498</v>
      </c>
      <c r="P953">
        <v>65.234374999999901</v>
      </c>
      <c r="Q953">
        <v>3.8368506395277002E-2</v>
      </c>
    </row>
    <row r="954" spans="1:17" hidden="1" x14ac:dyDescent="0.3">
      <c r="A954" t="s">
        <v>2058</v>
      </c>
      <c r="B954" t="s">
        <v>2059</v>
      </c>
      <c r="C954" t="s">
        <v>3144</v>
      </c>
      <c r="D954" t="s">
        <v>144</v>
      </c>
      <c r="E954">
        <v>3060.9665685</v>
      </c>
      <c r="F954">
        <v>597.75</v>
      </c>
      <c r="G954">
        <v>4.7267345022693901</v>
      </c>
      <c r="H954">
        <v>-0.26831012025358097</v>
      </c>
      <c r="I954">
        <v>36.374172818235799</v>
      </c>
      <c r="J954">
        <v>7.65118986891554</v>
      </c>
      <c r="K954">
        <v>607.06160342299097</v>
      </c>
      <c r="L954">
        <v>541.22462663962199</v>
      </c>
      <c r="M954">
        <v>49.8783559990299</v>
      </c>
      <c r="N954">
        <v>0.38602597343626399</v>
      </c>
      <c r="O954">
        <v>23.2789627770807</v>
      </c>
      <c r="P954">
        <v>77.006218537163093</v>
      </c>
      <c r="Q954">
        <v>0.194894330160537</v>
      </c>
    </row>
    <row r="955" spans="1:17" hidden="1" x14ac:dyDescent="0.3">
      <c r="A955" t="s">
        <v>2060</v>
      </c>
      <c r="B955" t="s">
        <v>2061</v>
      </c>
      <c r="C955" t="s">
        <v>3144</v>
      </c>
      <c r="D955" t="s">
        <v>57</v>
      </c>
      <c r="E955">
        <v>3051.7952202759998</v>
      </c>
      <c r="F955">
        <v>201.77</v>
      </c>
      <c r="G955">
        <v>15.596281086341399</v>
      </c>
      <c r="H955">
        <v>-7.0403300175507999</v>
      </c>
      <c r="I955">
        <v>5.1601077825196304</v>
      </c>
      <c r="J955">
        <v>4.0152459916333601E-2</v>
      </c>
      <c r="K955">
        <v>219.057514769112</v>
      </c>
      <c r="L955">
        <v>206.945463775869</v>
      </c>
      <c r="M955">
        <v>33.896950397726599</v>
      </c>
      <c r="N955">
        <v>0.40792219456509399</v>
      </c>
      <c r="O955">
        <v>33.766169400802802</v>
      </c>
      <c r="P955">
        <v>39.343922651933603</v>
      </c>
      <c r="Q955">
        <v>0.104210446623014</v>
      </c>
    </row>
    <row r="956" spans="1:17" hidden="1" x14ac:dyDescent="0.3">
      <c r="A956" t="s">
        <v>2062</v>
      </c>
      <c r="B956" t="s">
        <v>2063</v>
      </c>
      <c r="C956" t="s">
        <v>3144</v>
      </c>
      <c r="D956" t="s">
        <v>208</v>
      </c>
      <c r="E956">
        <v>3042.4654962899999</v>
      </c>
      <c r="F956">
        <v>6969.65</v>
      </c>
      <c r="G956">
        <v>136.98443312318199</v>
      </c>
      <c r="H956">
        <v>19.395791029171701</v>
      </c>
      <c r="I956">
        <v>57.549982504488099</v>
      </c>
      <c r="J956">
        <v>12.174369632681</v>
      </c>
      <c r="K956">
        <v>6517.2046113472998</v>
      </c>
      <c r="L956">
        <v>5333.0307079703998</v>
      </c>
      <c r="M956">
        <v>57.856749834324503</v>
      </c>
      <c r="N956">
        <v>1.2413566589323799</v>
      </c>
      <c r="O956">
        <v>18.1042089631473</v>
      </c>
      <c r="P956">
        <v>156.46814226049099</v>
      </c>
      <c r="Q956">
        <v>0.14109027638555399</v>
      </c>
    </row>
    <row r="957" spans="1:17" hidden="1" x14ac:dyDescent="0.3">
      <c r="A957" t="s">
        <v>2064</v>
      </c>
      <c r="B957" t="s">
        <v>2065</v>
      </c>
      <c r="C957" t="s">
        <v>3144</v>
      </c>
      <c r="D957" t="s">
        <v>75</v>
      </c>
      <c r="E957">
        <v>3036.0933180000002</v>
      </c>
      <c r="F957">
        <v>235.5</v>
      </c>
      <c r="G957">
        <v>33.965888954915002</v>
      </c>
      <c r="H957">
        <v>1.6641190626445099</v>
      </c>
      <c r="I957">
        <v>36.7228869275067</v>
      </c>
      <c r="J957">
        <v>10.4041727850023</v>
      </c>
      <c r="K957">
        <v>229.34069538302199</v>
      </c>
      <c r="L957">
        <v>211.25760633799101</v>
      </c>
      <c r="M957">
        <v>65.273108587317097</v>
      </c>
      <c r="N957">
        <v>1.1340320992841699</v>
      </c>
      <c r="O957">
        <v>19.656050955413999</v>
      </c>
      <c r="P957">
        <v>68.094218415417501</v>
      </c>
      <c r="Q957">
        <v>6.0079436134033999E-2</v>
      </c>
    </row>
    <row r="958" spans="1:17" hidden="1" x14ac:dyDescent="0.3">
      <c r="A958" t="s">
        <v>2066</v>
      </c>
      <c r="B958" t="s">
        <v>2067</v>
      </c>
      <c r="C958" t="s">
        <v>3144</v>
      </c>
      <c r="D958" t="s">
        <v>48</v>
      </c>
      <c r="E958">
        <v>3030.88412367</v>
      </c>
      <c r="F958">
        <v>801.55</v>
      </c>
      <c r="G958">
        <v>-22.981992920310201</v>
      </c>
      <c r="H958">
        <v>-1.1349603013563501</v>
      </c>
      <c r="I958">
        <v>-16.715110966529799</v>
      </c>
      <c r="J958">
        <v>-3.7026053848457399</v>
      </c>
      <c r="K958">
        <v>844.31899214191799</v>
      </c>
      <c r="L958">
        <v>877.292165334581</v>
      </c>
      <c r="M958">
        <v>42.678881565763596</v>
      </c>
      <c r="N958">
        <v>0.83483156358973298</v>
      </c>
      <c r="O958">
        <v>71.667394423304799</v>
      </c>
      <c r="P958">
        <v>13.069544364508401</v>
      </c>
    </row>
    <row r="959" spans="1:17" hidden="1" x14ac:dyDescent="0.3">
      <c r="A959" t="s">
        <v>2068</v>
      </c>
      <c r="B959" t="s">
        <v>2069</v>
      </c>
      <c r="C959" t="s">
        <v>3144</v>
      </c>
      <c r="D959" t="s">
        <v>144</v>
      </c>
      <c r="E959">
        <v>3021.6381778700002</v>
      </c>
      <c r="F959">
        <v>64.87</v>
      </c>
      <c r="G959">
        <v>23.784642037860198</v>
      </c>
      <c r="H959">
        <v>2.44676123067193</v>
      </c>
      <c r="I959">
        <v>-2.8097535466812298</v>
      </c>
      <c r="J959">
        <v>1.8442681457818899</v>
      </c>
      <c r="K959">
        <v>69.9975529499429</v>
      </c>
      <c r="M959">
        <v>47.638791084377303</v>
      </c>
      <c r="N959">
        <v>0.94374280889719797</v>
      </c>
      <c r="O959">
        <v>67.334669338677301</v>
      </c>
      <c r="P959">
        <v>80.1944444444444</v>
      </c>
    </row>
    <row r="960" spans="1:17" hidden="1" x14ac:dyDescent="0.3">
      <c r="A960" t="s">
        <v>2070</v>
      </c>
      <c r="B960" t="s">
        <v>2071</v>
      </c>
      <c r="C960" t="s">
        <v>3144</v>
      </c>
      <c r="D960" t="s">
        <v>262</v>
      </c>
      <c r="E960">
        <v>3013.44</v>
      </c>
      <c r="F960">
        <v>15067.2</v>
      </c>
      <c r="G960">
        <v>-1.70803011942398</v>
      </c>
      <c r="H960">
        <v>10.263279860910499</v>
      </c>
      <c r="I960">
        <v>0.94938292903706401</v>
      </c>
      <c r="J960">
        <v>4.0394148798946503</v>
      </c>
      <c r="K960">
        <v>15120.566354964099</v>
      </c>
      <c r="L960">
        <v>14288.0255797878</v>
      </c>
      <c r="M960">
        <v>42.267874943058999</v>
      </c>
      <c r="N960">
        <v>1.34304589416767</v>
      </c>
      <c r="O960">
        <v>12.8281963470319</v>
      </c>
      <c r="P960">
        <v>44.8629939428901</v>
      </c>
      <c r="Q960">
        <v>0.13960433708987899</v>
      </c>
    </row>
    <row r="961" spans="1:17" hidden="1" x14ac:dyDescent="0.3">
      <c r="A961" t="s">
        <v>2072</v>
      </c>
      <c r="B961" t="s">
        <v>2073</v>
      </c>
      <c r="C961" t="s">
        <v>3144</v>
      </c>
      <c r="D961" t="s">
        <v>48</v>
      </c>
      <c r="E961">
        <v>3009.8926997499998</v>
      </c>
      <c r="F961">
        <v>481.1</v>
      </c>
      <c r="G961">
        <v>52.505705028246197</v>
      </c>
      <c r="H961">
        <v>9.9719408228992403</v>
      </c>
      <c r="I961">
        <v>5.4081658334389697</v>
      </c>
      <c r="J961">
        <v>-0.98524625080400396</v>
      </c>
      <c r="K961">
        <v>468.13047731886201</v>
      </c>
      <c r="L961">
        <v>415.68792193819303</v>
      </c>
      <c r="M961">
        <v>45.537038040533403</v>
      </c>
      <c r="N961">
        <v>0.82524096654819801</v>
      </c>
      <c r="O961">
        <v>13.074204946996399</v>
      </c>
      <c r="P961">
        <v>86.407842225580197</v>
      </c>
      <c r="Q961">
        <v>0.17867774314461601</v>
      </c>
    </row>
    <row r="962" spans="1:17" hidden="1" x14ac:dyDescent="0.3">
      <c r="A962" t="s">
        <v>2074</v>
      </c>
      <c r="B962" t="s">
        <v>2075</v>
      </c>
      <c r="C962" t="s">
        <v>3144</v>
      </c>
      <c r="D962" t="s">
        <v>1669</v>
      </c>
      <c r="E962">
        <v>3007.6144088759902</v>
      </c>
      <c r="F962">
        <v>135.96</v>
      </c>
      <c r="G962">
        <v>-24.4708147503421</v>
      </c>
      <c r="H962">
        <v>-0.71928769127336301</v>
      </c>
      <c r="I962">
        <v>-16.331362736395</v>
      </c>
      <c r="J962">
        <v>-2.2111784831518899</v>
      </c>
      <c r="K962">
        <v>144.69557478804501</v>
      </c>
      <c r="L962">
        <v>148.38720867155101</v>
      </c>
      <c r="M962">
        <v>33.534703949451199</v>
      </c>
      <c r="N962">
        <v>0.37685688749318302</v>
      </c>
      <c r="O962">
        <v>31.7225654604295</v>
      </c>
      <c r="P962">
        <v>5.3953488372093101</v>
      </c>
      <c r="Q962">
        <v>1.3092681469762999E-2</v>
      </c>
    </row>
    <row r="963" spans="1:17" hidden="1" x14ac:dyDescent="0.3">
      <c r="A963" t="s">
        <v>2076</v>
      </c>
      <c r="B963" t="s">
        <v>2077</v>
      </c>
      <c r="C963" t="s">
        <v>3144</v>
      </c>
      <c r="D963" t="s">
        <v>48</v>
      </c>
      <c r="E963">
        <v>2992.4450009099901</v>
      </c>
      <c r="F963">
        <v>353.7</v>
      </c>
      <c r="G963">
        <v>27.904015711810199</v>
      </c>
      <c r="H963">
        <v>-4.8804730875872098</v>
      </c>
      <c r="I963">
        <v>22.831980368340901</v>
      </c>
      <c r="J963">
        <v>1.1548276564526101</v>
      </c>
      <c r="K963">
        <v>368.00991373216499</v>
      </c>
      <c r="L963">
        <v>323.501112315336</v>
      </c>
      <c r="M963">
        <v>37.695928089664001</v>
      </c>
      <c r="N963">
        <v>0.76748212423797701</v>
      </c>
      <c r="O963">
        <v>17.331071529544801</v>
      </c>
      <c r="P963">
        <v>68.348405521180396</v>
      </c>
      <c r="Q963">
        <v>7.8142120676033003E-2</v>
      </c>
    </row>
    <row r="964" spans="1:17" x14ac:dyDescent="0.3">
      <c r="A964" t="s">
        <v>2078</v>
      </c>
      <c r="B964" t="s">
        <v>2079</v>
      </c>
      <c r="C964" t="s">
        <v>3133</v>
      </c>
      <c r="D964" t="s">
        <v>163</v>
      </c>
      <c r="E964">
        <v>2989.0697061750002</v>
      </c>
      <c r="F964">
        <v>190.65</v>
      </c>
      <c r="G964">
        <v>-6.17519062453104</v>
      </c>
      <c r="H964">
        <v>5.8375877504831797</v>
      </c>
      <c r="I964">
        <v>-12.5335267864226</v>
      </c>
      <c r="J964">
        <v>3.70937528254824</v>
      </c>
      <c r="K964">
        <v>186.42959751278599</v>
      </c>
      <c r="L964">
        <v>185.87365271945899</v>
      </c>
      <c r="M964">
        <v>54.4865815290581</v>
      </c>
      <c r="N964">
        <v>0.52737089209209997</v>
      </c>
      <c r="O964">
        <v>48.439548911618097</v>
      </c>
      <c r="P964">
        <v>43.345864661654097</v>
      </c>
      <c r="Q964">
        <v>-1.4472674975973E-2</v>
      </c>
    </row>
    <row r="965" spans="1:17" hidden="1" x14ac:dyDescent="0.3">
      <c r="A965" t="s">
        <v>2080</v>
      </c>
      <c r="B965" t="s">
        <v>2081</v>
      </c>
      <c r="C965" t="s">
        <v>3144</v>
      </c>
      <c r="D965" t="s">
        <v>284</v>
      </c>
      <c r="E965">
        <v>2983.4269118359998</v>
      </c>
      <c r="F965">
        <v>101.08</v>
      </c>
      <c r="G965">
        <v>67.859777851001695</v>
      </c>
      <c r="H965">
        <v>7.6462227123400197</v>
      </c>
      <c r="I965">
        <v>90.101150655589393</v>
      </c>
      <c r="J965">
        <v>0.89488898150233098</v>
      </c>
      <c r="K965">
        <v>96.249053260777401</v>
      </c>
      <c r="L965">
        <v>75.144516533552107</v>
      </c>
      <c r="M965">
        <v>45.581869159947502</v>
      </c>
      <c r="N965">
        <v>0.54179069646856404</v>
      </c>
      <c r="O965">
        <v>11.792639493470499</v>
      </c>
      <c r="P965">
        <v>119.97823721436301</v>
      </c>
      <c r="Q965">
        <v>9.2463880991437999E-2</v>
      </c>
    </row>
    <row r="966" spans="1:17" hidden="1" x14ac:dyDescent="0.3">
      <c r="A966" t="s">
        <v>2082</v>
      </c>
      <c r="B966" t="s">
        <v>2083</v>
      </c>
      <c r="C966" t="s">
        <v>3144</v>
      </c>
      <c r="D966" t="s">
        <v>2084</v>
      </c>
      <c r="E966">
        <v>2980.5816773199999</v>
      </c>
      <c r="F966">
        <v>623.9</v>
      </c>
      <c r="G966">
        <v>64.1982282698321</v>
      </c>
      <c r="H966">
        <v>-13.598497491730599</v>
      </c>
      <c r="I966">
        <v>52.468108373911598</v>
      </c>
      <c r="J966">
        <v>-4.81004248551542</v>
      </c>
      <c r="K966">
        <v>718.58266400761602</v>
      </c>
      <c r="L966">
        <v>530.87623971439598</v>
      </c>
      <c r="M966">
        <v>14.8243693245179</v>
      </c>
      <c r="N966">
        <v>0.31070812091991601</v>
      </c>
      <c r="O966">
        <v>35.758935726879301</v>
      </c>
      <c r="P966">
        <v>143.90148553557401</v>
      </c>
    </row>
    <row r="967" spans="1:17" hidden="1" x14ac:dyDescent="0.3">
      <c r="A967" t="s">
        <v>2085</v>
      </c>
      <c r="B967" t="s">
        <v>2086</v>
      </c>
      <c r="C967" t="s">
        <v>3144</v>
      </c>
      <c r="D967" t="s">
        <v>27</v>
      </c>
      <c r="E967">
        <v>2980.53</v>
      </c>
      <c r="F967">
        <v>47.31</v>
      </c>
      <c r="G967">
        <v>50.345272010899002</v>
      </c>
      <c r="H967">
        <v>-0.360264143242085</v>
      </c>
      <c r="I967">
        <v>32.723984473262298</v>
      </c>
      <c r="J967">
        <v>2.53357091920227</v>
      </c>
      <c r="K967">
        <v>51.996156912662499</v>
      </c>
      <c r="L967">
        <v>47.829589093014903</v>
      </c>
      <c r="M967">
        <v>38.832760069047502</v>
      </c>
      <c r="N967">
        <v>0.35494132506943599</v>
      </c>
      <c r="O967">
        <v>115.451278799408</v>
      </c>
      <c r="P967">
        <v>75.2222222222222</v>
      </c>
      <c r="Q967">
        <v>8.7856087047164994E-2</v>
      </c>
    </row>
    <row r="968" spans="1:17" hidden="1" x14ac:dyDescent="0.3">
      <c r="A968" t="s">
        <v>2087</v>
      </c>
      <c r="B968" t="s">
        <v>2088</v>
      </c>
      <c r="C968" t="s">
        <v>3144</v>
      </c>
      <c r="D968" t="s">
        <v>128</v>
      </c>
      <c r="E968">
        <v>2978.1590545200002</v>
      </c>
      <c r="F968">
        <v>97.17</v>
      </c>
      <c r="G968">
        <v>-42.834298989056201</v>
      </c>
      <c r="H968">
        <v>1.54941477274116</v>
      </c>
      <c r="I968">
        <v>-10.7291873795737</v>
      </c>
      <c r="J968">
        <v>-0.36773215546828503</v>
      </c>
      <c r="K968">
        <v>101.943676813096</v>
      </c>
      <c r="L968">
        <v>102.804996744218</v>
      </c>
      <c r="M968">
        <v>38.607029498078901</v>
      </c>
      <c r="N968">
        <v>0.59051529866965202</v>
      </c>
      <c r="O968">
        <v>66.409385612843394</v>
      </c>
      <c r="P968">
        <v>10.433003750426099</v>
      </c>
      <c r="Q968">
        <v>0.18711111030737601</v>
      </c>
    </row>
    <row r="969" spans="1:17" hidden="1" x14ac:dyDescent="0.3">
      <c r="A969" t="s">
        <v>2089</v>
      </c>
      <c r="B969" t="s">
        <v>2090</v>
      </c>
      <c r="C969" t="s">
        <v>3144</v>
      </c>
      <c r="D969" t="s">
        <v>248</v>
      </c>
      <c r="E969">
        <v>2963.8773457699999</v>
      </c>
      <c r="F969">
        <v>917.9</v>
      </c>
      <c r="G969">
        <v>18.528053932185099</v>
      </c>
      <c r="H969">
        <v>13.5988887353239</v>
      </c>
      <c r="I969">
        <v>48.522735319336597</v>
      </c>
      <c r="J969">
        <v>2.5441206847909599</v>
      </c>
      <c r="K969">
        <v>839.39332855603004</v>
      </c>
      <c r="L969">
        <v>721.942538293452</v>
      </c>
      <c r="M969">
        <v>56.585026980046301</v>
      </c>
      <c r="N969">
        <v>1.35673480062828</v>
      </c>
      <c r="O969">
        <v>6.0518575008170901</v>
      </c>
      <c r="P969">
        <v>73.828235962503499</v>
      </c>
      <c r="Q969">
        <v>3.1448836267434999E-2</v>
      </c>
    </row>
    <row r="970" spans="1:17" hidden="1" x14ac:dyDescent="0.3">
      <c r="A970" t="s">
        <v>2091</v>
      </c>
      <c r="B970" t="s">
        <v>2092</v>
      </c>
      <c r="C970" t="s">
        <v>3144</v>
      </c>
      <c r="D970" t="s">
        <v>24</v>
      </c>
      <c r="E970">
        <v>2955.7720070400001</v>
      </c>
      <c r="F970">
        <v>355.2</v>
      </c>
      <c r="G970">
        <v>1.46566990315366</v>
      </c>
      <c r="H970">
        <v>-8.3632433598587408</v>
      </c>
      <c r="I970">
        <v>18.161265853793999</v>
      </c>
      <c r="J970">
        <v>-3.1626790769120201</v>
      </c>
      <c r="K970">
        <v>383.77109636216102</v>
      </c>
      <c r="L970">
        <v>343.02610366764401</v>
      </c>
      <c r="M970">
        <v>31.3784979392879</v>
      </c>
      <c r="N970">
        <v>0.200624975980843</v>
      </c>
      <c r="O970">
        <v>31.475225225225198</v>
      </c>
      <c r="P970">
        <v>42.421812349639097</v>
      </c>
      <c r="Q970">
        <v>-2.6977913327472E-2</v>
      </c>
    </row>
    <row r="971" spans="1:17" hidden="1" x14ac:dyDescent="0.3">
      <c r="A971" t="s">
        <v>2093</v>
      </c>
      <c r="B971" t="s">
        <v>2094</v>
      </c>
      <c r="C971" t="s">
        <v>3144</v>
      </c>
      <c r="D971" t="s">
        <v>21</v>
      </c>
      <c r="E971">
        <v>2953.0247147</v>
      </c>
      <c r="F971">
        <v>743.95</v>
      </c>
      <c r="G971">
        <v>111.51727920118999</v>
      </c>
      <c r="H971">
        <v>0.592904969868422</v>
      </c>
      <c r="I971">
        <v>30.5849416397703</v>
      </c>
      <c r="J971">
        <v>0.80061685184623299</v>
      </c>
      <c r="K971">
        <v>757.42703068376704</v>
      </c>
      <c r="L971">
        <v>648.45433623577901</v>
      </c>
      <c r="M971">
        <v>41.371101422000102</v>
      </c>
      <c r="N971">
        <v>1.84458650649084</v>
      </c>
      <c r="O971">
        <v>16.271254788628202</v>
      </c>
      <c r="P971">
        <v>144.398817345597</v>
      </c>
      <c r="Q971">
        <v>9.3678447788489994E-2</v>
      </c>
    </row>
    <row r="972" spans="1:17" hidden="1" x14ac:dyDescent="0.3">
      <c r="A972" t="s">
        <v>2095</v>
      </c>
      <c r="B972" t="s">
        <v>2096</v>
      </c>
      <c r="C972" t="s">
        <v>3144</v>
      </c>
      <c r="D972" t="s">
        <v>423</v>
      </c>
      <c r="E972">
        <v>2943.566628</v>
      </c>
      <c r="F972">
        <v>519</v>
      </c>
      <c r="G972">
        <v>-6.65147772353252</v>
      </c>
      <c r="H972">
        <v>1.1059344638830499</v>
      </c>
      <c r="I972">
        <v>-18.5668939843662</v>
      </c>
      <c r="J972">
        <v>7.1450885870419096</v>
      </c>
      <c r="K972">
        <v>517.72636471382805</v>
      </c>
      <c r="L972">
        <v>510.77502772551401</v>
      </c>
      <c r="M972">
        <v>50.452584753512099</v>
      </c>
      <c r="N972">
        <v>0.97683231567911599</v>
      </c>
      <c r="O972">
        <v>27.157996146435401</v>
      </c>
      <c r="P972">
        <v>24.147829207032601</v>
      </c>
      <c r="Q972">
        <v>6.3027446848300001E-4</v>
      </c>
    </row>
    <row r="973" spans="1:17" hidden="1" x14ac:dyDescent="0.3">
      <c r="A973" t="s">
        <v>2097</v>
      </c>
      <c r="B973" t="s">
        <v>2098</v>
      </c>
      <c r="C973" t="s">
        <v>3144</v>
      </c>
      <c r="D973" t="s">
        <v>241</v>
      </c>
      <c r="E973">
        <v>2940.3737439450001</v>
      </c>
      <c r="F973">
        <v>1946.45</v>
      </c>
      <c r="G973">
        <v>38.219617344727098</v>
      </c>
      <c r="H973">
        <v>8.4801459789396496</v>
      </c>
      <c r="I973">
        <v>21.210588289417299</v>
      </c>
      <c r="J973">
        <v>2.6622678445317098</v>
      </c>
      <c r="K973">
        <v>1660.16288570491</v>
      </c>
      <c r="L973">
        <v>1549.32839991321</v>
      </c>
      <c r="M973">
        <v>79.014141972470199</v>
      </c>
      <c r="N973">
        <v>2.7340750182562301</v>
      </c>
      <c r="O973">
        <v>5.58966323306531</v>
      </c>
      <c r="P973">
        <v>71.796116504854297</v>
      </c>
      <c r="Q973">
        <v>4.5569831807087E-2</v>
      </c>
    </row>
    <row r="974" spans="1:17" hidden="1" x14ac:dyDescent="0.3">
      <c r="A974" t="s">
        <v>2099</v>
      </c>
      <c r="B974" t="s">
        <v>2100</v>
      </c>
      <c r="C974" t="s">
        <v>3144</v>
      </c>
      <c r="D974" t="s">
        <v>78</v>
      </c>
      <c r="E974">
        <v>2938.5879301199998</v>
      </c>
      <c r="F974">
        <v>32.61</v>
      </c>
      <c r="G974">
        <v>122.41541967195801</v>
      </c>
      <c r="H974">
        <v>5.6975880495426496</v>
      </c>
      <c r="I974">
        <v>19.592924597747199</v>
      </c>
      <c r="J974">
        <v>-16.741392189857802</v>
      </c>
      <c r="K974">
        <v>31.719407406915899</v>
      </c>
      <c r="L974">
        <v>26.5215935160298</v>
      </c>
      <c r="M974">
        <v>36.7761915643121</v>
      </c>
      <c r="N974">
        <v>1.98531263862997</v>
      </c>
      <c r="O974">
        <v>26.7709291628335</v>
      </c>
      <c r="P974">
        <v>144.734381237702</v>
      </c>
      <c r="Q974">
        <v>7.5693737396882996E-2</v>
      </c>
    </row>
    <row r="975" spans="1:17" hidden="1" x14ac:dyDescent="0.3">
      <c r="A975" t="s">
        <v>2101</v>
      </c>
      <c r="B975" t="s">
        <v>2102</v>
      </c>
      <c r="C975" t="s">
        <v>3144</v>
      </c>
      <c r="D975" t="s">
        <v>213</v>
      </c>
      <c r="E975">
        <v>2936.4870890249999</v>
      </c>
      <c r="F975">
        <v>309.14999999999998</v>
      </c>
      <c r="G975">
        <v>6.8973393746955001</v>
      </c>
      <c r="H975">
        <v>35.040845233219201</v>
      </c>
      <c r="I975">
        <v>49.964986808861497</v>
      </c>
      <c r="J975">
        <v>4.18517938236202</v>
      </c>
      <c r="K975">
        <v>273.47144692720201</v>
      </c>
      <c r="L975">
        <v>233.60304482771701</v>
      </c>
      <c r="M975">
        <v>51.706065798689799</v>
      </c>
      <c r="N975">
        <v>0.90950715811502802</v>
      </c>
      <c r="O975">
        <v>10.625909752547299</v>
      </c>
      <c r="P975">
        <v>79.061685490877494</v>
      </c>
      <c r="Q975">
        <v>9.1033040401344995E-2</v>
      </c>
    </row>
    <row r="976" spans="1:17" hidden="1" x14ac:dyDescent="0.3">
      <c r="A976" t="s">
        <v>2103</v>
      </c>
      <c r="B976" t="s">
        <v>2104</v>
      </c>
      <c r="C976" t="s">
        <v>3144</v>
      </c>
      <c r="D976" t="s">
        <v>2105</v>
      </c>
      <c r="E976">
        <v>2913.5</v>
      </c>
      <c r="F976">
        <v>582.70000000000005</v>
      </c>
      <c r="G976">
        <v>155.157228910447</v>
      </c>
      <c r="H976">
        <v>5.83239704119576</v>
      </c>
      <c r="I976">
        <v>-9.4848501323227996</v>
      </c>
      <c r="J976">
        <v>-9.0577763706488295</v>
      </c>
      <c r="K976">
        <v>580.21955857569901</v>
      </c>
      <c r="M976">
        <v>39.573845143231701</v>
      </c>
      <c r="N976">
        <v>1.9608703897508599</v>
      </c>
      <c r="O976">
        <v>31.9461129226016</v>
      </c>
      <c r="P976">
        <v>191.35</v>
      </c>
    </row>
    <row r="977" spans="1:17" x14ac:dyDescent="0.3">
      <c r="A977" t="s">
        <v>2106</v>
      </c>
      <c r="B977" t="s">
        <v>2107</v>
      </c>
      <c r="C977" t="s">
        <v>3138</v>
      </c>
      <c r="D977" t="s">
        <v>454</v>
      </c>
      <c r="E977">
        <v>2902.5479871849998</v>
      </c>
      <c r="F977">
        <v>402.85</v>
      </c>
      <c r="G977">
        <v>-11.691472893492801</v>
      </c>
      <c r="H977">
        <v>-16.066648574788601</v>
      </c>
      <c r="I977">
        <v>-14.6033818318013</v>
      </c>
      <c r="J977">
        <v>-0.94635912995187799</v>
      </c>
      <c r="K977">
        <v>453.838973282577</v>
      </c>
      <c r="L977">
        <v>456.93622503369897</v>
      </c>
      <c r="M977">
        <v>29.0653875452699</v>
      </c>
      <c r="N977">
        <v>1.1239544096979099</v>
      </c>
      <c r="O977">
        <v>37.693930743452903</v>
      </c>
      <c r="P977">
        <v>13.160112359550499</v>
      </c>
      <c r="Q977">
        <v>-0.107351636802346</v>
      </c>
    </row>
    <row r="978" spans="1:17" hidden="1" x14ac:dyDescent="0.3">
      <c r="A978" t="s">
        <v>2108</v>
      </c>
      <c r="B978" t="s">
        <v>2109</v>
      </c>
      <c r="C978" t="s">
        <v>3144</v>
      </c>
      <c r="D978" t="s">
        <v>1324</v>
      </c>
      <c r="E978">
        <v>2902.4792523000001</v>
      </c>
      <c r="F978">
        <v>3197</v>
      </c>
      <c r="G978">
        <v>24.585116550281899</v>
      </c>
      <c r="H978">
        <v>-1.0040393726920001</v>
      </c>
      <c r="I978">
        <v>42.288722046321801</v>
      </c>
      <c r="J978">
        <v>2.9069045659660802</v>
      </c>
      <c r="K978">
        <v>3215.9005448000898</v>
      </c>
      <c r="L978">
        <v>2745.63599492001</v>
      </c>
      <c r="M978">
        <v>47.524948534507601</v>
      </c>
      <c r="N978">
        <v>0.58991336671941497</v>
      </c>
      <c r="O978">
        <v>14.8404754457303</v>
      </c>
      <c r="P978">
        <v>58.660049627791501</v>
      </c>
      <c r="Q978">
        <v>0.197258881066154</v>
      </c>
    </row>
    <row r="979" spans="1:17" hidden="1" x14ac:dyDescent="0.3">
      <c r="A979" t="s">
        <v>2110</v>
      </c>
      <c r="B979" t="s">
        <v>2111</v>
      </c>
      <c r="C979" t="s">
        <v>3144</v>
      </c>
      <c r="D979" t="s">
        <v>477</v>
      </c>
      <c r="E979">
        <v>2902.0708341899999</v>
      </c>
      <c r="F979">
        <v>4544.1000000000004</v>
      </c>
      <c r="G979">
        <v>5.5325943399456996</v>
      </c>
      <c r="H979">
        <v>-2.5904006374949402</v>
      </c>
      <c r="I979">
        <v>26.8269821112108</v>
      </c>
      <c r="J979">
        <v>-0.76588111494253397</v>
      </c>
      <c r="K979">
        <v>4579.8423985167201</v>
      </c>
      <c r="L979">
        <v>4168.8627308195701</v>
      </c>
      <c r="M979">
        <v>51.532886432298803</v>
      </c>
      <c r="N979">
        <v>0.63749644430146002</v>
      </c>
      <c r="O979">
        <v>19.407583459870999</v>
      </c>
      <c r="P979">
        <v>59.3275012710155</v>
      </c>
      <c r="Q979">
        <v>0.133030715247797</v>
      </c>
    </row>
    <row r="980" spans="1:17" hidden="1" x14ac:dyDescent="0.3">
      <c r="A980" t="s">
        <v>2112</v>
      </c>
      <c r="B980" t="s">
        <v>2113</v>
      </c>
      <c r="C980" t="s">
        <v>3144</v>
      </c>
      <c r="D980" t="s">
        <v>54</v>
      </c>
      <c r="E980">
        <v>2889.7093107800001</v>
      </c>
      <c r="F980">
        <v>461.9</v>
      </c>
      <c r="G980">
        <v>-17.341688838470599</v>
      </c>
      <c r="H980">
        <v>-0.43346668545706701</v>
      </c>
      <c r="I980">
        <v>-11.8694304308939</v>
      </c>
      <c r="J980">
        <v>2.5745179508694398</v>
      </c>
      <c r="K980">
        <v>500.37270387033197</v>
      </c>
      <c r="L980">
        <v>482.033213336556</v>
      </c>
      <c r="M980">
        <v>27.252010717566598</v>
      </c>
      <c r="N980">
        <v>0.56830182369999305</v>
      </c>
      <c r="O980">
        <v>28.8157609872266</v>
      </c>
      <c r="P980">
        <v>26.0300136425647</v>
      </c>
      <c r="Q980">
        <v>4.7066435339397E-2</v>
      </c>
    </row>
    <row r="981" spans="1:17" hidden="1" x14ac:dyDescent="0.3">
      <c r="A981" t="s">
        <v>2114</v>
      </c>
      <c r="B981" t="s">
        <v>2115</v>
      </c>
      <c r="C981" t="s">
        <v>3144</v>
      </c>
      <c r="D981" t="s">
        <v>114</v>
      </c>
      <c r="E981">
        <v>2885.43315459</v>
      </c>
      <c r="F981">
        <v>16.71</v>
      </c>
      <c r="G981">
        <v>58.721125108146097</v>
      </c>
      <c r="H981">
        <v>-4.4956742449797096</v>
      </c>
      <c r="I981">
        <v>-20.3420599223765</v>
      </c>
      <c r="J981">
        <v>1.1907412579108001</v>
      </c>
      <c r="K981">
        <v>18.468263640656499</v>
      </c>
      <c r="L981">
        <v>18.307578952504599</v>
      </c>
      <c r="M981">
        <v>35.754692037850603</v>
      </c>
      <c r="N981">
        <v>0.50747635998374296</v>
      </c>
      <c r="O981">
        <v>103.171753441053</v>
      </c>
      <c r="P981">
        <v>83.424807903402794</v>
      </c>
      <c r="Q981">
        <v>0.105516752342373</v>
      </c>
    </row>
    <row r="982" spans="1:17" hidden="1" x14ac:dyDescent="0.3">
      <c r="A982" t="s">
        <v>2116</v>
      </c>
      <c r="B982" t="s">
        <v>2117</v>
      </c>
      <c r="C982" t="s">
        <v>3144</v>
      </c>
      <c r="D982" t="s">
        <v>2118</v>
      </c>
      <c r="E982">
        <v>2884.4677999999999</v>
      </c>
      <c r="F982">
        <v>29.3</v>
      </c>
      <c r="G982">
        <v>160.636132591668</v>
      </c>
      <c r="H982">
        <v>8.6581025611297804</v>
      </c>
      <c r="I982">
        <v>63.558078987949003</v>
      </c>
      <c r="J982">
        <v>6.2942406336473598</v>
      </c>
      <c r="K982">
        <v>27.397847919831499</v>
      </c>
      <c r="L982">
        <v>20.377744537913902</v>
      </c>
      <c r="M982">
        <v>45.793522020964303</v>
      </c>
      <c r="N982">
        <v>0.14017766200554799</v>
      </c>
      <c r="O982">
        <v>15.358361774744001</v>
      </c>
      <c r="P982">
        <v>229.7692740574</v>
      </c>
    </row>
    <row r="983" spans="1:17" hidden="1" x14ac:dyDescent="0.3">
      <c r="A983" t="s">
        <v>2119</v>
      </c>
      <c r="B983" t="s">
        <v>2120</v>
      </c>
      <c r="C983" t="s">
        <v>3144</v>
      </c>
      <c r="D983" t="s">
        <v>262</v>
      </c>
      <c r="E983">
        <v>2850.0512100000001</v>
      </c>
      <c r="F983">
        <v>2091.75</v>
      </c>
      <c r="G983">
        <v>40.2101759633941</v>
      </c>
      <c r="H983">
        <v>35.472248172028799</v>
      </c>
      <c r="I983">
        <v>53.0425681086937</v>
      </c>
      <c r="J983">
        <v>27.587267844531699</v>
      </c>
      <c r="K983">
        <v>1578.8031282596401</v>
      </c>
      <c r="L983">
        <v>1439.2534721064401</v>
      </c>
      <c r="M983">
        <v>93.4304401749623</v>
      </c>
      <c r="N983">
        <v>1.36872479622355</v>
      </c>
      <c r="O983">
        <v>6.1288394884665802</v>
      </c>
      <c r="P983">
        <v>78.028852291586801</v>
      </c>
      <c r="Q983">
        <v>7.5231993154735E-2</v>
      </c>
    </row>
    <row r="984" spans="1:17" hidden="1" x14ac:dyDescent="0.3">
      <c r="A984" t="s">
        <v>2121</v>
      </c>
      <c r="B984" t="s">
        <v>2122</v>
      </c>
      <c r="C984" t="s">
        <v>3144</v>
      </c>
      <c r="D984" t="s">
        <v>160</v>
      </c>
      <c r="E984">
        <v>2845.5184428749999</v>
      </c>
      <c r="F984">
        <v>434.25</v>
      </c>
      <c r="G984">
        <v>13.2147462994251</v>
      </c>
      <c r="H984">
        <v>22.8309569169095</v>
      </c>
      <c r="I984">
        <v>41.892138317473403</v>
      </c>
      <c r="J984">
        <v>-8.42223467724728</v>
      </c>
      <c r="K984">
        <v>458.53765964308297</v>
      </c>
      <c r="L984">
        <v>396.93949811445702</v>
      </c>
      <c r="M984">
        <v>25.484385157400698</v>
      </c>
      <c r="N984">
        <v>1.35340737009025</v>
      </c>
      <c r="O984">
        <v>28.877374784110501</v>
      </c>
      <c r="P984">
        <v>75.809716599190295</v>
      </c>
      <c r="Q984">
        <v>9.9592753195844E-2</v>
      </c>
    </row>
    <row r="985" spans="1:17" hidden="1" x14ac:dyDescent="0.3">
      <c r="A985" t="s">
        <v>2123</v>
      </c>
      <c r="B985" t="s">
        <v>2124</v>
      </c>
      <c r="C985" t="s">
        <v>3144</v>
      </c>
      <c r="D985" t="s">
        <v>420</v>
      </c>
      <c r="E985">
        <v>2834.67819525</v>
      </c>
      <c r="F985">
        <v>3702.05</v>
      </c>
      <c r="G985">
        <v>-42.809286086264798</v>
      </c>
      <c r="H985">
        <v>-4.4969436818752699</v>
      </c>
      <c r="I985">
        <v>-14.9718073812775</v>
      </c>
      <c r="J985">
        <v>0.735851744305142</v>
      </c>
      <c r="K985">
        <v>4020.3046830885301</v>
      </c>
      <c r="L985">
        <v>4125.5470276037704</v>
      </c>
      <c r="M985">
        <v>35.675927736099503</v>
      </c>
      <c r="N985">
        <v>0.38903031051457798</v>
      </c>
      <c r="O985">
        <v>37.6804743317891</v>
      </c>
      <c r="P985">
        <v>4.72411988515013</v>
      </c>
      <c r="Q985">
        <v>5.2417810088213002E-2</v>
      </c>
    </row>
    <row r="986" spans="1:17" hidden="1" x14ac:dyDescent="0.3">
      <c r="A986" t="s">
        <v>2125</v>
      </c>
      <c r="B986" t="s">
        <v>2126</v>
      </c>
      <c r="C986" t="s">
        <v>3144</v>
      </c>
      <c r="D986" t="s">
        <v>51</v>
      </c>
      <c r="E986">
        <v>2831.384179875</v>
      </c>
      <c r="F986">
        <v>307.25</v>
      </c>
      <c r="G986">
        <v>-29.912946528149298</v>
      </c>
      <c r="H986">
        <v>-3.0701861378473101</v>
      </c>
      <c r="I986">
        <v>-11.349847967975601</v>
      </c>
      <c r="J986">
        <v>1.2319746849226001</v>
      </c>
      <c r="K986">
        <v>330.47764421668001</v>
      </c>
      <c r="L986">
        <v>339.26637363788097</v>
      </c>
      <c r="M986">
        <v>36.237477959947398</v>
      </c>
      <c r="N986">
        <v>0.77555251943302606</v>
      </c>
      <c r="O986">
        <v>35.069161920260299</v>
      </c>
      <c r="P986">
        <v>7.2051639916259402</v>
      </c>
      <c r="Q986">
        <v>-7.1816900972002995E-2</v>
      </c>
    </row>
    <row r="987" spans="1:17" hidden="1" x14ac:dyDescent="0.3">
      <c r="A987" t="s">
        <v>2127</v>
      </c>
      <c r="B987" t="s">
        <v>2128</v>
      </c>
      <c r="C987" t="s">
        <v>3144</v>
      </c>
      <c r="D987" t="s">
        <v>387</v>
      </c>
      <c r="E987">
        <v>2828.340775875</v>
      </c>
      <c r="F987">
        <v>1895.35</v>
      </c>
      <c r="G987">
        <v>-36.975511985627598</v>
      </c>
      <c r="H987">
        <v>2.4372898417685001</v>
      </c>
      <c r="I987">
        <v>-5.1074369448773096</v>
      </c>
      <c r="J987">
        <v>-0.484227687723847</v>
      </c>
      <c r="K987">
        <v>1911.1249706786</v>
      </c>
      <c r="L987">
        <v>1950.5585587135899</v>
      </c>
      <c r="M987">
        <v>38.335874771564001</v>
      </c>
      <c r="N987">
        <v>0.83936835830748902</v>
      </c>
      <c r="O987">
        <v>23.1962434378874</v>
      </c>
      <c r="P987">
        <v>12.1508875739644</v>
      </c>
      <c r="Q987">
        <v>-6.1062861480644E-2</v>
      </c>
    </row>
    <row r="988" spans="1:17" hidden="1" x14ac:dyDescent="0.3">
      <c r="A988" t="s">
        <v>2129</v>
      </c>
      <c r="B988" t="s">
        <v>2130</v>
      </c>
      <c r="C988" t="s">
        <v>3144</v>
      </c>
      <c r="D988" t="s">
        <v>21</v>
      </c>
      <c r="E988">
        <v>2816.4302748750001</v>
      </c>
      <c r="F988">
        <v>221.97</v>
      </c>
      <c r="G988">
        <v>-43.539148959269703</v>
      </c>
      <c r="H988">
        <v>-5.7064655445334598</v>
      </c>
      <c r="I988">
        <v>0.45542762364897399</v>
      </c>
      <c r="J988">
        <v>0.185024956129093</v>
      </c>
      <c r="K988">
        <v>238.54626401554901</v>
      </c>
      <c r="L988">
        <v>234.61206279784301</v>
      </c>
      <c r="M988">
        <v>40.117998572969597</v>
      </c>
      <c r="N988">
        <v>0.40352250641659498</v>
      </c>
      <c r="O988">
        <v>43.938370050006696</v>
      </c>
      <c r="P988">
        <v>32.156465825196399</v>
      </c>
      <c r="Q988">
        <v>0.112563835917383</v>
      </c>
    </row>
    <row r="989" spans="1:17" x14ac:dyDescent="0.3">
      <c r="A989" t="s">
        <v>2131</v>
      </c>
      <c r="B989" t="s">
        <v>2132</v>
      </c>
      <c r="C989" t="s">
        <v>3131</v>
      </c>
      <c r="D989" t="s">
        <v>205</v>
      </c>
      <c r="E989">
        <v>2803.0039269560002</v>
      </c>
      <c r="F989">
        <v>204.52</v>
      </c>
      <c r="G989">
        <v>-32.499023050152601</v>
      </c>
      <c r="H989">
        <v>0.83025608107483695</v>
      </c>
      <c r="I989">
        <v>-22.751996306624498</v>
      </c>
      <c r="J989">
        <v>1.2369265132277301</v>
      </c>
      <c r="K989">
        <v>237.08292736746699</v>
      </c>
      <c r="L989">
        <v>241.76993631099799</v>
      </c>
      <c r="M989">
        <v>23.670204974175402</v>
      </c>
      <c r="N989">
        <v>0.68869845075497604</v>
      </c>
      <c r="O989">
        <v>41.282026207705798</v>
      </c>
      <c r="P989">
        <v>2.3879849812265399</v>
      </c>
      <c r="Q989">
        <v>-2.9027608533454E-2</v>
      </c>
    </row>
    <row r="990" spans="1:17" hidden="1" x14ac:dyDescent="0.3">
      <c r="A990" t="s">
        <v>2133</v>
      </c>
      <c r="B990" t="s">
        <v>2134</v>
      </c>
      <c r="C990" t="s">
        <v>3144</v>
      </c>
      <c r="D990" t="s">
        <v>251</v>
      </c>
      <c r="E990">
        <v>2796.7009280000002</v>
      </c>
      <c r="F990">
        <v>1792</v>
      </c>
      <c r="G990">
        <v>45.943949232378699</v>
      </c>
      <c r="H990">
        <v>17.954391029171699</v>
      </c>
      <c r="I990">
        <v>18.983298929298002</v>
      </c>
      <c r="J990">
        <v>2.4212188993136698</v>
      </c>
      <c r="K990">
        <v>1735.92980224042</v>
      </c>
      <c r="L990">
        <v>1623.9698454438001</v>
      </c>
      <c r="M990">
        <v>58.930614658276902</v>
      </c>
      <c r="N990">
        <v>1.2555482492191301</v>
      </c>
      <c r="O990">
        <v>40.625</v>
      </c>
      <c r="P990">
        <v>75.171065493646097</v>
      </c>
      <c r="Q990">
        <v>0.29583919189086599</v>
      </c>
    </row>
    <row r="991" spans="1:17" hidden="1" x14ac:dyDescent="0.3">
      <c r="A991" t="s">
        <v>2135</v>
      </c>
      <c r="B991" t="s">
        <v>2136</v>
      </c>
      <c r="C991" t="s">
        <v>3144</v>
      </c>
      <c r="D991" t="s">
        <v>21</v>
      </c>
      <c r="E991">
        <v>2795.8152324749999</v>
      </c>
      <c r="F991">
        <v>606.75</v>
      </c>
      <c r="G991">
        <v>71.129149385954406</v>
      </c>
      <c r="H991">
        <v>35.638688941885199</v>
      </c>
      <c r="I991">
        <v>43.511922669830703</v>
      </c>
      <c r="J991">
        <v>3.28567799875109</v>
      </c>
      <c r="K991">
        <v>475.28489701874901</v>
      </c>
      <c r="L991">
        <v>406.42329820553698</v>
      </c>
      <c r="M991">
        <v>69.182215847316897</v>
      </c>
      <c r="N991">
        <v>1.33423594013354</v>
      </c>
      <c r="O991">
        <v>13.8442521631644</v>
      </c>
      <c r="P991">
        <v>100.844091360476</v>
      </c>
      <c r="Q991">
        <v>0.13535731096595199</v>
      </c>
    </row>
    <row r="992" spans="1:17" hidden="1" x14ac:dyDescent="0.3">
      <c r="A992" t="s">
        <v>2137</v>
      </c>
      <c r="B992" t="s">
        <v>2138</v>
      </c>
      <c r="C992" t="s">
        <v>3144</v>
      </c>
      <c r="D992" t="s">
        <v>75</v>
      </c>
      <c r="E992">
        <v>2791.5211026359998</v>
      </c>
      <c r="F992">
        <v>213.57</v>
      </c>
      <c r="G992">
        <v>-40.896925728915299</v>
      </c>
      <c r="H992">
        <v>-1.0132846879292201</v>
      </c>
      <c r="I992">
        <v>-8.8620540417532396</v>
      </c>
      <c r="J992">
        <v>-3.1819822879537001</v>
      </c>
      <c r="K992">
        <v>224.90772301649099</v>
      </c>
      <c r="L992">
        <v>231.66087820539801</v>
      </c>
      <c r="M992">
        <v>36.035205104792396</v>
      </c>
      <c r="N992">
        <v>0.56457495887460296</v>
      </c>
      <c r="O992">
        <v>42.8103198014702</v>
      </c>
      <c r="P992">
        <v>10.087628865979299</v>
      </c>
      <c r="Q992">
        <v>-5.8453210458158003E-2</v>
      </c>
    </row>
    <row r="993" spans="1:17" hidden="1" x14ac:dyDescent="0.3">
      <c r="A993" t="s">
        <v>2139</v>
      </c>
      <c r="B993" t="s">
        <v>2140</v>
      </c>
      <c r="C993" t="s">
        <v>3144</v>
      </c>
      <c r="D993" t="s">
        <v>817</v>
      </c>
      <c r="E993">
        <v>2785.0381492450001</v>
      </c>
      <c r="F993">
        <v>679.15</v>
      </c>
      <c r="G993">
        <v>-20.862007923359201</v>
      </c>
      <c r="H993">
        <v>-7.3299118509075001E-2</v>
      </c>
      <c r="I993">
        <v>1.04809077433622</v>
      </c>
      <c r="J993">
        <v>7.1633728169074002</v>
      </c>
      <c r="K993">
        <v>695.53629487575495</v>
      </c>
      <c r="L993">
        <v>700.77900085532997</v>
      </c>
      <c r="M993">
        <v>53.293407024968502</v>
      </c>
      <c r="N993">
        <v>1.1874184033654001</v>
      </c>
      <c r="O993">
        <v>28.4841345799897</v>
      </c>
      <c r="P993">
        <v>21.017462580185299</v>
      </c>
      <c r="Q993">
        <v>-5.7728813314769999E-2</v>
      </c>
    </row>
    <row r="994" spans="1:17" hidden="1" x14ac:dyDescent="0.3">
      <c r="A994" t="s">
        <v>2141</v>
      </c>
      <c r="B994" t="s">
        <v>2142</v>
      </c>
      <c r="C994" t="s">
        <v>3144</v>
      </c>
      <c r="D994" t="s">
        <v>208</v>
      </c>
      <c r="E994">
        <v>2777.9875649999999</v>
      </c>
      <c r="F994">
        <v>737.5</v>
      </c>
      <c r="G994">
        <v>25.7436764587497</v>
      </c>
      <c r="H994">
        <v>19.783590953154899</v>
      </c>
      <c r="I994">
        <v>27.655272117400202</v>
      </c>
      <c r="J994">
        <v>17.372044807562499</v>
      </c>
      <c r="K994">
        <v>659.95912490771502</v>
      </c>
      <c r="L994">
        <v>600.08217095534599</v>
      </c>
      <c r="M994">
        <v>64.277671751843499</v>
      </c>
      <c r="N994">
        <v>1.36066816398469</v>
      </c>
      <c r="O994">
        <v>12.4067796610169</v>
      </c>
      <c r="P994">
        <v>52.061855670103</v>
      </c>
      <c r="Q994">
        <v>7.3681333064926996E-2</v>
      </c>
    </row>
    <row r="995" spans="1:17" x14ac:dyDescent="0.3">
      <c r="A995" t="s">
        <v>2143</v>
      </c>
      <c r="B995" t="s">
        <v>2144</v>
      </c>
      <c r="C995" t="s">
        <v>3142</v>
      </c>
      <c r="D995" t="s">
        <v>144</v>
      </c>
      <c r="E995">
        <v>2772.6408403199998</v>
      </c>
      <c r="F995">
        <v>364.8</v>
      </c>
      <c r="G995">
        <v>-48.323018360875103</v>
      </c>
      <c r="H995">
        <v>-3.1543814030543298</v>
      </c>
      <c r="I995">
        <v>-33.3741392993795</v>
      </c>
      <c r="J995">
        <v>2.2365392849979902</v>
      </c>
      <c r="K995">
        <v>386.681020263721</v>
      </c>
      <c r="L995">
        <v>423.43109892220798</v>
      </c>
      <c r="M995">
        <v>42.563164533225603</v>
      </c>
      <c r="N995">
        <v>0.473047864322582</v>
      </c>
      <c r="O995">
        <v>60.361842105263101</v>
      </c>
      <c r="P995">
        <v>5.7391304347826004</v>
      </c>
      <c r="Q995">
        <v>1.3230827646879001E-2</v>
      </c>
    </row>
    <row r="996" spans="1:17" hidden="1" x14ac:dyDescent="0.3">
      <c r="A996" t="s">
        <v>2145</v>
      </c>
      <c r="B996" t="s">
        <v>2146</v>
      </c>
      <c r="C996" t="s">
        <v>3144</v>
      </c>
      <c r="D996" t="s">
        <v>138</v>
      </c>
      <c r="E996">
        <v>2768.24117385</v>
      </c>
      <c r="F996">
        <v>43.1</v>
      </c>
      <c r="G996">
        <v>9.8896273913118495</v>
      </c>
      <c r="H996">
        <v>-4.61556309926865</v>
      </c>
      <c r="I996">
        <v>-0.80813158532447504</v>
      </c>
      <c r="J996">
        <v>0.86101471169963995</v>
      </c>
      <c r="K996">
        <v>47.130119684216098</v>
      </c>
      <c r="L996">
        <v>45.507972756190298</v>
      </c>
      <c r="M996">
        <v>39.865480114543097</v>
      </c>
      <c r="N996">
        <v>0.42431439928185799</v>
      </c>
      <c r="O996">
        <v>57.656612529002302</v>
      </c>
      <c r="P996">
        <v>35.1097178683385</v>
      </c>
      <c r="Q996">
        <v>8.6608891827074999E-2</v>
      </c>
    </row>
    <row r="997" spans="1:17" hidden="1" x14ac:dyDescent="0.3">
      <c r="A997" t="s">
        <v>2147</v>
      </c>
      <c r="B997" t="s">
        <v>2148</v>
      </c>
      <c r="C997" t="s">
        <v>3144</v>
      </c>
      <c r="D997" t="s">
        <v>51</v>
      </c>
      <c r="E997">
        <v>2766.7012475790002</v>
      </c>
      <c r="F997">
        <v>126.87</v>
      </c>
      <c r="G997">
        <v>24.947434255498599</v>
      </c>
      <c r="H997">
        <v>-7.1851171095402497</v>
      </c>
      <c r="I997">
        <v>18.012214264833599</v>
      </c>
      <c r="J997">
        <v>-0.18891325783048499</v>
      </c>
      <c r="K997">
        <v>132.851864633264</v>
      </c>
      <c r="L997">
        <v>120.124216643225</v>
      </c>
      <c r="M997">
        <v>48.125805025147798</v>
      </c>
      <c r="N997">
        <v>0.46498370574794301</v>
      </c>
      <c r="O997">
        <v>33.443682509655503</v>
      </c>
      <c r="P997">
        <v>70.295302013422798</v>
      </c>
      <c r="Q997">
        <v>3.5389896677905999E-2</v>
      </c>
    </row>
    <row r="998" spans="1:17" x14ac:dyDescent="0.3">
      <c r="A998" t="s">
        <v>2149</v>
      </c>
      <c r="B998" t="s">
        <v>2150</v>
      </c>
      <c r="C998" t="s">
        <v>3131</v>
      </c>
      <c r="D998" t="s">
        <v>537</v>
      </c>
      <c r="E998">
        <v>2764.2964978</v>
      </c>
      <c r="F998">
        <v>380.3</v>
      </c>
      <c r="G998">
        <v>-15.8221819521897</v>
      </c>
      <c r="H998">
        <v>-7.3121973858073499</v>
      </c>
      <c r="I998">
        <v>8.2776214649998998</v>
      </c>
      <c r="J998">
        <v>2.00659774143893</v>
      </c>
      <c r="K998">
        <v>417.475090024959</v>
      </c>
      <c r="L998">
        <v>394.57629971941299</v>
      </c>
      <c r="M998">
        <v>30.857605645323201</v>
      </c>
      <c r="N998">
        <v>0.21757064549612101</v>
      </c>
      <c r="O998">
        <v>32.789902708388098</v>
      </c>
      <c r="P998">
        <v>28.8934078969666</v>
      </c>
      <c r="Q998">
        <v>-3.1065553605720002E-3</v>
      </c>
    </row>
    <row r="999" spans="1:17" x14ac:dyDescent="0.3">
      <c r="A999" t="s">
        <v>2151</v>
      </c>
      <c r="B999" t="s">
        <v>2152</v>
      </c>
      <c r="C999" t="s">
        <v>3135</v>
      </c>
      <c r="D999" t="s">
        <v>262</v>
      </c>
      <c r="E999">
        <v>2752.1172270000002</v>
      </c>
      <c r="F999">
        <v>283.95</v>
      </c>
      <c r="G999">
        <v>-15.870976561057301</v>
      </c>
      <c r="H999">
        <v>5.0069448860167398</v>
      </c>
      <c r="I999">
        <v>-16.172640022261302</v>
      </c>
      <c r="J999">
        <v>11.0329718566437</v>
      </c>
      <c r="K999">
        <v>286.380544044999</v>
      </c>
      <c r="L999">
        <v>298.99022700349798</v>
      </c>
      <c r="M999">
        <v>62.350526133067603</v>
      </c>
      <c r="N999">
        <v>2.1899136223067299</v>
      </c>
      <c r="O999">
        <v>41.4157422081352</v>
      </c>
      <c r="P999">
        <v>17.044517724649602</v>
      </c>
      <c r="Q999">
        <v>6.8895931118233E-2</v>
      </c>
    </row>
    <row r="1000" spans="1:17" hidden="1" x14ac:dyDescent="0.3">
      <c r="A1000" t="s">
        <v>2153</v>
      </c>
      <c r="B1000" t="s">
        <v>2154</v>
      </c>
      <c r="C1000" t="s">
        <v>3144</v>
      </c>
      <c r="D1000" t="s">
        <v>2155</v>
      </c>
      <c r="E1000">
        <v>2749.7396164000002</v>
      </c>
      <c r="F1000">
        <v>238</v>
      </c>
      <c r="G1000">
        <v>2.9441963289934798</v>
      </c>
      <c r="H1000">
        <v>-12.1510558982025</v>
      </c>
      <c r="I1000">
        <v>-13.4687112119551</v>
      </c>
      <c r="J1000">
        <v>-4.64951997472172</v>
      </c>
      <c r="K1000">
        <v>261.03034068901599</v>
      </c>
      <c r="L1000">
        <v>245.14862117102399</v>
      </c>
      <c r="M1000">
        <v>28.5830280385428</v>
      </c>
      <c r="N1000">
        <v>0.55494608162972403</v>
      </c>
      <c r="O1000">
        <v>38.655462184873898</v>
      </c>
      <c r="P1000">
        <v>119.86143187066899</v>
      </c>
    </row>
    <row r="1001" spans="1:17" hidden="1" x14ac:dyDescent="0.3">
      <c r="A1001" t="s">
        <v>2156</v>
      </c>
      <c r="B1001" t="s">
        <v>2157</v>
      </c>
      <c r="C1001" t="s">
        <v>3144</v>
      </c>
      <c r="D1001" t="s">
        <v>445</v>
      </c>
      <c r="E1001">
        <v>2746.5567151499999</v>
      </c>
      <c r="F1001">
        <v>410.25</v>
      </c>
      <c r="G1001">
        <v>24.8823301457744</v>
      </c>
      <c r="H1001">
        <v>9.7354922004936295</v>
      </c>
      <c r="I1001">
        <v>27.330406367314499</v>
      </c>
      <c r="J1001">
        <v>1.0336407753983099</v>
      </c>
      <c r="K1001">
        <v>379.01274964940501</v>
      </c>
      <c r="L1001">
        <v>341.026365683216</v>
      </c>
      <c r="M1001">
        <v>56.673871657407602</v>
      </c>
      <c r="N1001">
        <v>1.1763437647974899</v>
      </c>
      <c r="O1001">
        <v>6.9104204753199303</v>
      </c>
      <c r="P1001">
        <v>67.791411042944702</v>
      </c>
    </row>
    <row r="1002" spans="1:17" hidden="1" x14ac:dyDescent="0.3">
      <c r="A1002" t="s">
        <v>2158</v>
      </c>
      <c r="B1002" t="s">
        <v>2159</v>
      </c>
      <c r="C1002" t="s">
        <v>3144</v>
      </c>
      <c r="D1002" t="s">
        <v>262</v>
      </c>
      <c r="E1002">
        <v>2715.9421218000002</v>
      </c>
      <c r="F1002">
        <v>397.85</v>
      </c>
      <c r="G1002">
        <v>-46.014780514726802</v>
      </c>
      <c r="H1002">
        <v>-2.3099322212768998</v>
      </c>
      <c r="I1002">
        <v>-16.502601719827801</v>
      </c>
      <c r="J1002">
        <v>-3.6207741591207698</v>
      </c>
      <c r="K1002">
        <v>389.04341390428698</v>
      </c>
      <c r="L1002">
        <v>441.04366075703302</v>
      </c>
      <c r="M1002">
        <v>62.937736543218698</v>
      </c>
      <c r="N1002">
        <v>2.6274270734604901</v>
      </c>
      <c r="O1002">
        <v>45.230614553223504</v>
      </c>
      <c r="P1002">
        <v>13.6714285714285</v>
      </c>
      <c r="Q1002">
        <v>-0.17374034051633999</v>
      </c>
    </row>
    <row r="1003" spans="1:17" hidden="1" x14ac:dyDescent="0.3">
      <c r="A1003" t="s">
        <v>2160</v>
      </c>
      <c r="B1003" t="s">
        <v>2161</v>
      </c>
      <c r="C1003" t="s">
        <v>3144</v>
      </c>
      <c r="D1003" t="s">
        <v>231</v>
      </c>
      <c r="E1003">
        <v>2705.3561595000001</v>
      </c>
      <c r="F1003">
        <v>937.1</v>
      </c>
      <c r="G1003">
        <v>-7.7450527749376201</v>
      </c>
      <c r="H1003">
        <v>0.16422047261874101</v>
      </c>
      <c r="I1003">
        <v>17.8853393959002</v>
      </c>
      <c r="J1003">
        <v>3.8289153154981999</v>
      </c>
      <c r="K1003">
        <v>1073.693821907</v>
      </c>
      <c r="L1003">
        <v>958.13046020945399</v>
      </c>
      <c r="M1003">
        <v>25.205659522342501</v>
      </c>
      <c r="N1003">
        <v>0.47907895727022698</v>
      </c>
      <c r="O1003">
        <v>46.169032120371298</v>
      </c>
      <c r="P1003">
        <v>41.705731135641898</v>
      </c>
      <c r="Q1003">
        <v>-2.5505331409411001E-2</v>
      </c>
    </row>
    <row r="1004" spans="1:17" hidden="1" x14ac:dyDescent="0.3">
      <c r="A1004" t="s">
        <v>2162</v>
      </c>
      <c r="B1004" t="s">
        <v>2163</v>
      </c>
      <c r="C1004" t="s">
        <v>3144</v>
      </c>
      <c r="D1004" t="s">
        <v>301</v>
      </c>
      <c r="E1004">
        <v>2702.2814198169999</v>
      </c>
      <c r="F1004">
        <v>2.11</v>
      </c>
      <c r="G1004">
        <v>78.633419386637499</v>
      </c>
      <c r="H1004">
        <v>-6.9206089708282796</v>
      </c>
      <c r="I1004">
        <v>23.5855716565707</v>
      </c>
      <c r="J1004">
        <v>1.83396595773925</v>
      </c>
      <c r="K1004">
        <v>2.28238104419655</v>
      </c>
      <c r="L1004">
        <v>2.1714991661167198</v>
      </c>
      <c r="M1004">
        <v>45.420180929183701</v>
      </c>
      <c r="N1004">
        <v>0.659812510794616</v>
      </c>
      <c r="O1004">
        <v>105.21327014217999</v>
      </c>
      <c r="P1004">
        <v>110.99999999999901</v>
      </c>
      <c r="Q1004">
        <v>5.3966168357770003E-2</v>
      </c>
    </row>
    <row r="1005" spans="1:17" hidden="1" x14ac:dyDescent="0.3">
      <c r="A1005" t="s">
        <v>2164</v>
      </c>
      <c r="B1005" t="s">
        <v>2165</v>
      </c>
      <c r="C1005" t="s">
        <v>3144</v>
      </c>
      <c r="D1005" t="s">
        <v>2166</v>
      </c>
      <c r="E1005">
        <v>2698.8920233599902</v>
      </c>
      <c r="F1005">
        <v>542.20000000000005</v>
      </c>
      <c r="G1005">
        <v>71.496945494131495</v>
      </c>
      <c r="H1005">
        <v>25.278724362504999</v>
      </c>
      <c r="I1005">
        <v>32.486892570500402</v>
      </c>
      <c r="J1005">
        <v>-3.9883164626469001</v>
      </c>
      <c r="K1005">
        <v>515.507066273188</v>
      </c>
      <c r="L1005">
        <v>455.24310168026801</v>
      </c>
      <c r="M1005">
        <v>45.172538432532001</v>
      </c>
      <c r="N1005">
        <v>0.99268245225724105</v>
      </c>
      <c r="O1005">
        <v>14.3489487274068</v>
      </c>
      <c r="P1005">
        <v>106.15969581749</v>
      </c>
      <c r="Q1005">
        <v>0.29682385794926203</v>
      </c>
    </row>
    <row r="1006" spans="1:17" hidden="1" x14ac:dyDescent="0.3">
      <c r="A1006" t="s">
        <v>2167</v>
      </c>
      <c r="B1006" t="s">
        <v>2168</v>
      </c>
      <c r="C1006" t="s">
        <v>3144</v>
      </c>
      <c r="D1006" t="s">
        <v>525</v>
      </c>
      <c r="E1006">
        <v>2685.47423144</v>
      </c>
      <c r="F1006">
        <v>254.8</v>
      </c>
      <c r="G1006">
        <v>-65.8097577511503</v>
      </c>
      <c r="H1006">
        <v>-7.7137983395990499</v>
      </c>
      <c r="I1006">
        <v>-18.2540926543832</v>
      </c>
      <c r="J1006">
        <v>-3.9996624503744398</v>
      </c>
      <c r="K1006">
        <v>291.17641506812498</v>
      </c>
      <c r="L1006">
        <v>303.36387760414499</v>
      </c>
      <c r="M1006">
        <v>13.5087627921368</v>
      </c>
      <c r="N1006">
        <v>0.50747410710876595</v>
      </c>
      <c r="O1006">
        <v>101.88383045525801</v>
      </c>
      <c r="P1006">
        <v>3.5351483136936301</v>
      </c>
    </row>
    <row r="1007" spans="1:17" hidden="1" x14ac:dyDescent="0.3">
      <c r="A1007" t="s">
        <v>2169</v>
      </c>
      <c r="B1007" t="s">
        <v>2170</v>
      </c>
      <c r="C1007" t="s">
        <v>3144</v>
      </c>
      <c r="D1007" t="s">
        <v>390</v>
      </c>
      <c r="E1007">
        <v>2679.7742641</v>
      </c>
      <c r="F1007">
        <v>206.45</v>
      </c>
      <c r="G1007">
        <v>328.93786903534902</v>
      </c>
      <c r="H1007">
        <v>14.146780876717299</v>
      </c>
      <c r="I1007">
        <v>149.11347671236501</v>
      </c>
      <c r="J1007">
        <v>16.699511246291198</v>
      </c>
      <c r="K1007">
        <v>172.86021559655899</v>
      </c>
      <c r="L1007">
        <v>126.271810296016</v>
      </c>
      <c r="M1007">
        <v>76.205275527118502</v>
      </c>
      <c r="N1007">
        <v>3.2921150595349</v>
      </c>
      <c r="O1007">
        <v>0</v>
      </c>
      <c r="P1007">
        <v>352.24534501642898</v>
      </c>
      <c r="Q1007">
        <v>0.139875628036987</v>
      </c>
    </row>
    <row r="1008" spans="1:17" hidden="1" x14ac:dyDescent="0.3">
      <c r="A1008" t="s">
        <v>2171</v>
      </c>
      <c r="B1008" t="s">
        <v>2172</v>
      </c>
      <c r="C1008" t="s">
        <v>3144</v>
      </c>
      <c r="D1008" t="s">
        <v>2173</v>
      </c>
      <c r="E1008">
        <v>2676.24</v>
      </c>
      <c r="F1008">
        <v>955.8</v>
      </c>
      <c r="G1008">
        <v>72.801993828765106</v>
      </c>
      <c r="H1008">
        <v>-10.6516565242397</v>
      </c>
      <c r="I1008">
        <v>18.651271570243601</v>
      </c>
      <c r="J1008">
        <v>-2.9336980204799201</v>
      </c>
      <c r="K1008">
        <v>1004.99464754111</v>
      </c>
      <c r="L1008">
        <v>911.661741305085</v>
      </c>
      <c r="M1008">
        <v>32.819007049917097</v>
      </c>
      <c r="N1008">
        <v>0.53899524476091398</v>
      </c>
      <c r="O1008">
        <v>52.537141661435399</v>
      </c>
      <c r="P1008">
        <v>101.221052631578</v>
      </c>
      <c r="Q1008">
        <v>0.100425167441653</v>
      </c>
    </row>
    <row r="1009" spans="1:17" hidden="1" x14ac:dyDescent="0.3">
      <c r="A1009" t="s">
        <v>2174</v>
      </c>
      <c r="B1009" t="s">
        <v>2175</v>
      </c>
      <c r="C1009" t="s">
        <v>3144</v>
      </c>
      <c r="D1009" t="s">
        <v>102</v>
      </c>
      <c r="E1009">
        <v>2673.8226256900002</v>
      </c>
      <c r="F1009">
        <v>468.95</v>
      </c>
      <c r="G1009">
        <v>-23.5406571950219</v>
      </c>
      <c r="H1009">
        <v>5.1660781717262498</v>
      </c>
      <c r="I1009">
        <v>-9.5111239727077805</v>
      </c>
      <c r="J1009">
        <v>1.95392130464793</v>
      </c>
      <c r="K1009">
        <v>490.386433491525</v>
      </c>
      <c r="M1009">
        <v>38.623765071719497</v>
      </c>
      <c r="N1009">
        <v>0.50485339368549897</v>
      </c>
      <c r="O1009">
        <v>33.809574581511797</v>
      </c>
      <c r="P1009">
        <v>6.7736794171220298</v>
      </c>
    </row>
    <row r="1010" spans="1:17" hidden="1" x14ac:dyDescent="0.3">
      <c r="A1010" t="s">
        <v>2176</v>
      </c>
      <c r="B1010" t="s">
        <v>2177</v>
      </c>
      <c r="C1010" t="s">
        <v>3144</v>
      </c>
      <c r="D1010" t="s">
        <v>114</v>
      </c>
      <c r="E1010">
        <v>2659.8926900000001</v>
      </c>
      <c r="F1010">
        <v>523.9</v>
      </c>
      <c r="G1010">
        <v>-50.5026490229058</v>
      </c>
      <c r="H1010">
        <v>-3.38293654955649</v>
      </c>
      <c r="I1010">
        <v>-19.986714707831698</v>
      </c>
      <c r="J1010">
        <v>0.78282859219526502</v>
      </c>
      <c r="K1010">
        <v>556.89538174931499</v>
      </c>
      <c r="L1010">
        <v>606.30638048618005</v>
      </c>
      <c r="M1010">
        <v>32.992903354603499</v>
      </c>
      <c r="N1010">
        <v>0.52742972761422902</v>
      </c>
      <c r="O1010">
        <v>56.4897881275052</v>
      </c>
      <c r="P1010">
        <v>4.5708582834331297</v>
      </c>
      <c r="Q1010">
        <v>1.6342350391888E-2</v>
      </c>
    </row>
    <row r="1011" spans="1:17" hidden="1" x14ac:dyDescent="0.3">
      <c r="A1011" t="s">
        <v>2178</v>
      </c>
      <c r="B1011" t="s">
        <v>2179</v>
      </c>
      <c r="C1011" t="s">
        <v>3144</v>
      </c>
      <c r="D1011" t="s">
        <v>123</v>
      </c>
      <c r="E1011">
        <v>2659.6767957500001</v>
      </c>
      <c r="F1011">
        <v>3700.25</v>
      </c>
      <c r="G1011">
        <v>25.812506237855601</v>
      </c>
      <c r="H1011">
        <v>-1.0930411904255399</v>
      </c>
      <c r="I1011">
        <v>-29.744533416662001</v>
      </c>
      <c r="J1011">
        <v>-0.17076790461262101</v>
      </c>
      <c r="K1011">
        <v>3949.1812761270999</v>
      </c>
      <c r="L1011">
        <v>3875.7123316145999</v>
      </c>
      <c r="M1011">
        <v>35.8865276475481</v>
      </c>
      <c r="N1011">
        <v>0.36818945470222397</v>
      </c>
      <c r="O1011">
        <v>38.990608742652498</v>
      </c>
      <c r="P1011">
        <v>73.460060003750201</v>
      </c>
      <c r="Q1011">
        <v>0.14403774661138799</v>
      </c>
    </row>
    <row r="1012" spans="1:17" hidden="1" x14ac:dyDescent="0.3">
      <c r="A1012" t="s">
        <v>2180</v>
      </c>
      <c r="B1012" t="s">
        <v>2181</v>
      </c>
      <c r="C1012" t="s">
        <v>3144</v>
      </c>
      <c r="D1012" t="s">
        <v>51</v>
      </c>
      <c r="E1012">
        <v>2648.8287021599999</v>
      </c>
      <c r="F1012">
        <v>1072.8</v>
      </c>
      <c r="G1012">
        <v>37.098528589543001</v>
      </c>
      <c r="H1012">
        <v>5.6473402422642902</v>
      </c>
      <c r="I1012">
        <v>-5.4667897274326496</v>
      </c>
      <c r="J1012">
        <v>-1.2050487757096999</v>
      </c>
      <c r="K1012">
        <v>1080.06222744657</v>
      </c>
      <c r="L1012">
        <v>1031.44879724059</v>
      </c>
      <c r="M1012">
        <v>51.202686116093403</v>
      </c>
      <c r="N1012">
        <v>0.452132615199073</v>
      </c>
      <c r="O1012">
        <v>16.331096196868</v>
      </c>
      <c r="P1012">
        <v>62.545454545454497</v>
      </c>
      <c r="Q1012">
        <v>2.5824674265090001E-2</v>
      </c>
    </row>
    <row r="1013" spans="1:17" hidden="1" x14ac:dyDescent="0.3">
      <c r="A1013" t="s">
        <v>2182</v>
      </c>
      <c r="B1013" t="s">
        <v>2183</v>
      </c>
      <c r="C1013" t="s">
        <v>3144</v>
      </c>
      <c r="D1013" t="s">
        <v>213</v>
      </c>
      <c r="E1013">
        <v>2647.6180199999999</v>
      </c>
      <c r="F1013">
        <v>1752</v>
      </c>
      <c r="G1013">
        <v>-47.811742615733699</v>
      </c>
      <c r="H1013">
        <v>-1.25194230416162</v>
      </c>
      <c r="I1013">
        <v>-16.453495962352001</v>
      </c>
      <c r="J1013">
        <v>0.37236264053853801</v>
      </c>
      <c r="K1013">
        <v>1865.5224064646</v>
      </c>
      <c r="L1013">
        <v>1965.59430546568</v>
      </c>
      <c r="M1013">
        <v>26.913575140649499</v>
      </c>
      <c r="N1013">
        <v>1.0679735758420801</v>
      </c>
      <c r="O1013">
        <v>39.783105022831002</v>
      </c>
      <c r="P1013">
        <v>0.56539333582068496</v>
      </c>
      <c r="Q1013">
        <v>2.5336183053931E-2</v>
      </c>
    </row>
    <row r="1014" spans="1:17" hidden="1" x14ac:dyDescent="0.3">
      <c r="A1014" t="s">
        <v>2184</v>
      </c>
      <c r="B1014" t="s">
        <v>2185</v>
      </c>
      <c r="C1014" t="s">
        <v>3144</v>
      </c>
      <c r="D1014" t="s">
        <v>1680</v>
      </c>
      <c r="E1014">
        <v>2644.090741</v>
      </c>
      <c r="F1014">
        <v>64.75</v>
      </c>
      <c r="G1014">
        <v>0.429853600133423</v>
      </c>
      <c r="H1014">
        <v>3.9807477064492498</v>
      </c>
      <c r="I1014">
        <v>-5.56056907006732</v>
      </c>
      <c r="J1014">
        <v>-1.5328577093826199</v>
      </c>
      <c r="K1014">
        <v>65.821964563601895</v>
      </c>
      <c r="L1014">
        <v>61.876856477461999</v>
      </c>
      <c r="M1014">
        <v>53.860821394049402</v>
      </c>
      <c r="N1014">
        <v>1.0623442138038699</v>
      </c>
      <c r="O1014">
        <v>9.3436293436293294</v>
      </c>
      <c r="P1014">
        <v>23.474446987032799</v>
      </c>
      <c r="Q1014">
        <v>-2.7484158448541001E-2</v>
      </c>
    </row>
    <row r="1015" spans="1:17" hidden="1" x14ac:dyDescent="0.3">
      <c r="A1015" t="s">
        <v>2186</v>
      </c>
      <c r="B1015" t="s">
        <v>2187</v>
      </c>
      <c r="C1015" t="s">
        <v>3144</v>
      </c>
      <c r="D1015" t="s">
        <v>1579</v>
      </c>
      <c r="E1015">
        <v>2643.62</v>
      </c>
      <c r="F1015">
        <v>164.2</v>
      </c>
      <c r="G1015">
        <v>132.25468184510899</v>
      </c>
      <c r="H1015">
        <v>-7.8568014394475201</v>
      </c>
      <c r="I1015">
        <v>126.550388590209</v>
      </c>
      <c r="J1015">
        <v>-3.7521712625606698</v>
      </c>
      <c r="K1015">
        <v>162.08673449923</v>
      </c>
      <c r="L1015">
        <v>117.68180767486599</v>
      </c>
      <c r="M1015">
        <v>35.564672783974899</v>
      </c>
      <c r="N1015">
        <v>7.9439289017803699E-2</v>
      </c>
      <c r="O1015">
        <v>26.522533495736901</v>
      </c>
      <c r="P1015">
        <v>215.70851759276999</v>
      </c>
      <c r="Q1015">
        <v>0.20021528709612599</v>
      </c>
    </row>
    <row r="1016" spans="1:17" hidden="1" x14ac:dyDescent="0.3">
      <c r="A1016" t="s">
        <v>2188</v>
      </c>
      <c r="B1016" t="s">
        <v>2189</v>
      </c>
      <c r="C1016" t="s">
        <v>3144</v>
      </c>
      <c r="D1016" t="s">
        <v>251</v>
      </c>
      <c r="E1016">
        <v>2640.44</v>
      </c>
      <c r="F1016">
        <v>600.1</v>
      </c>
      <c r="G1016">
        <v>96.8956503064027</v>
      </c>
      <c r="H1016">
        <v>-13.487798602479</v>
      </c>
      <c r="I1016">
        <v>46.675064878003901</v>
      </c>
      <c r="J1016">
        <v>4.36303727259018</v>
      </c>
      <c r="K1016">
        <v>603.68521818952399</v>
      </c>
      <c r="L1016">
        <v>470.013989041927</v>
      </c>
      <c r="M1016">
        <v>45.883601688228502</v>
      </c>
      <c r="N1016">
        <v>0.23136798336963699</v>
      </c>
      <c r="O1016">
        <v>26.2789535077486</v>
      </c>
      <c r="P1016">
        <v>144.240944240944</v>
      </c>
      <c r="Q1016">
        <v>0.18941578166408901</v>
      </c>
    </row>
    <row r="1017" spans="1:17" hidden="1" x14ac:dyDescent="0.3">
      <c r="A1017" t="s">
        <v>2190</v>
      </c>
      <c r="B1017" t="s">
        <v>2191</v>
      </c>
      <c r="C1017" t="s">
        <v>3144</v>
      </c>
      <c r="D1017" t="s">
        <v>48</v>
      </c>
      <c r="E1017">
        <v>2639.0143741050001</v>
      </c>
      <c r="F1017">
        <v>392.55</v>
      </c>
      <c r="G1017">
        <v>106.639918574239</v>
      </c>
      <c r="H1017">
        <v>-0.86015626563874903</v>
      </c>
      <c r="I1017">
        <v>21.780154161540899</v>
      </c>
      <c r="J1017">
        <v>1.00125701420679</v>
      </c>
      <c r="K1017">
        <v>387.53456428033502</v>
      </c>
      <c r="L1017">
        <v>361.11463080787502</v>
      </c>
      <c r="M1017">
        <v>60.4299986035698</v>
      </c>
      <c r="N1017">
        <v>2.0655316962036401</v>
      </c>
      <c r="O1017">
        <v>64.565023563877205</v>
      </c>
      <c r="P1017">
        <v>132.967359050445</v>
      </c>
      <c r="Q1017">
        <v>4.7730063225487999E-2</v>
      </c>
    </row>
    <row r="1018" spans="1:17" x14ac:dyDescent="0.3">
      <c r="A1018" t="s">
        <v>2192</v>
      </c>
      <c r="B1018" t="s">
        <v>2193</v>
      </c>
      <c r="C1018" t="s">
        <v>3129</v>
      </c>
      <c r="D1018" t="s">
        <v>54</v>
      </c>
      <c r="E1018">
        <v>2637.2207508400002</v>
      </c>
      <c r="F1018">
        <v>369.85</v>
      </c>
      <c r="G1018">
        <v>-84.8657970087813</v>
      </c>
      <c r="H1018">
        <v>-26.4937909568009</v>
      </c>
      <c r="I1018">
        <v>-61.171777537645397</v>
      </c>
      <c r="J1018">
        <v>-5.4039013096971296</v>
      </c>
      <c r="K1018">
        <v>503.88197905033797</v>
      </c>
      <c r="L1018">
        <v>674.85449388982397</v>
      </c>
      <c r="M1018">
        <v>20.369536616901001</v>
      </c>
      <c r="N1018">
        <v>2.2988404868411298</v>
      </c>
      <c r="O1018">
        <v>236.136271461403</v>
      </c>
      <c r="P1018">
        <v>0.47541428959520998</v>
      </c>
      <c r="Q1018">
        <v>-2.7616608199013001E-2</v>
      </c>
    </row>
    <row r="1019" spans="1:17" hidden="1" x14ac:dyDescent="0.3">
      <c r="A1019" t="s">
        <v>2194</v>
      </c>
      <c r="B1019" t="s">
        <v>2195</v>
      </c>
      <c r="C1019" t="s">
        <v>3144</v>
      </c>
      <c r="D1019" t="s">
        <v>213</v>
      </c>
      <c r="E1019">
        <v>2637.0399332550001</v>
      </c>
      <c r="F1019">
        <v>1846.95</v>
      </c>
      <c r="G1019">
        <v>26.3528568356089</v>
      </c>
      <c r="H1019">
        <v>-3.79122990123357</v>
      </c>
      <c r="I1019">
        <v>36.700170117928103</v>
      </c>
      <c r="J1019">
        <v>-0.19745522504572799</v>
      </c>
      <c r="K1019">
        <v>1918.6858300210899</v>
      </c>
      <c r="L1019">
        <v>1630.4491173947199</v>
      </c>
      <c r="M1019">
        <v>43.712954589918098</v>
      </c>
      <c r="N1019">
        <v>0.468746637865597</v>
      </c>
      <c r="O1019">
        <v>33.122174395625201</v>
      </c>
      <c r="P1019">
        <v>81.055778845211194</v>
      </c>
      <c r="Q1019">
        <v>0.129974777321858</v>
      </c>
    </row>
    <row r="1020" spans="1:17" hidden="1" x14ac:dyDescent="0.3">
      <c r="A1020" t="s">
        <v>2196</v>
      </c>
      <c r="B1020" t="s">
        <v>2197</v>
      </c>
      <c r="C1020" t="s">
        <v>3144</v>
      </c>
      <c r="D1020" t="s">
        <v>2198</v>
      </c>
      <c r="E1020">
        <v>2631.35135403</v>
      </c>
      <c r="F1020">
        <v>1581.3</v>
      </c>
      <c r="G1020">
        <v>9.9299302967639598</v>
      </c>
      <c r="H1020">
        <v>13.556356580515001</v>
      </c>
      <c r="I1020">
        <v>23.959463519078099</v>
      </c>
      <c r="J1020">
        <v>-1.0642590416217601</v>
      </c>
      <c r="K1020">
        <v>1444.98577105205</v>
      </c>
      <c r="M1020">
        <v>41.386201422532402</v>
      </c>
      <c r="O1020">
        <v>14.778979320812001</v>
      </c>
      <c r="P1020">
        <v>42.440210782326602</v>
      </c>
    </row>
    <row r="1021" spans="1:17" x14ac:dyDescent="0.3">
      <c r="A1021" t="s">
        <v>2199</v>
      </c>
      <c r="B1021" t="s">
        <v>2200</v>
      </c>
      <c r="C1021" t="s">
        <v>3135</v>
      </c>
      <c r="D1021" t="s">
        <v>1618</v>
      </c>
      <c r="E1021">
        <v>2619.9663848999999</v>
      </c>
      <c r="F1021">
        <v>633.9</v>
      </c>
      <c r="G1021">
        <v>-35.292602422415499</v>
      </c>
      <c r="H1021">
        <v>0.72771228060245996</v>
      </c>
      <c r="I1021">
        <v>-21.4657055657275</v>
      </c>
      <c r="J1021">
        <v>3.90285226011612</v>
      </c>
      <c r="K1021">
        <v>625.36506276540103</v>
      </c>
      <c r="L1021">
        <v>665.47830710218102</v>
      </c>
      <c r="M1021">
        <v>55.395306751466798</v>
      </c>
      <c r="N1021">
        <v>0.349346679992945</v>
      </c>
      <c r="O1021">
        <v>42.766997949203301</v>
      </c>
      <c r="P1021">
        <v>17.1286031042128</v>
      </c>
    </row>
    <row r="1022" spans="1:17" hidden="1" x14ac:dyDescent="0.3">
      <c r="A1022" t="s">
        <v>2201</v>
      </c>
      <c r="B1022" t="s">
        <v>2202</v>
      </c>
      <c r="C1022" t="s">
        <v>3144</v>
      </c>
      <c r="D1022" t="s">
        <v>144</v>
      </c>
      <c r="E1022">
        <v>2605.231873744</v>
      </c>
      <c r="F1022">
        <v>140.32</v>
      </c>
      <c r="G1022">
        <v>-37.717490445521399</v>
      </c>
      <c r="H1022">
        <v>-10.3572890611327</v>
      </c>
      <c r="I1022">
        <v>-23.687957223207299</v>
      </c>
      <c r="J1022">
        <v>7.1581631301853501E-4</v>
      </c>
      <c r="M1022">
        <v>43.560447309545701</v>
      </c>
      <c r="O1022">
        <v>35.404789053591699</v>
      </c>
      <c r="P1022">
        <v>7.1145038167938797</v>
      </c>
    </row>
    <row r="1023" spans="1:17" hidden="1" x14ac:dyDescent="0.3">
      <c r="A1023" t="s">
        <v>2203</v>
      </c>
      <c r="B1023" t="s">
        <v>2204</v>
      </c>
      <c r="C1023" t="s">
        <v>3144</v>
      </c>
      <c r="D1023" t="s">
        <v>717</v>
      </c>
      <c r="E1023">
        <v>2601.8180732139999</v>
      </c>
      <c r="F1023">
        <v>24.02</v>
      </c>
      <c r="G1023">
        <v>4.7709855242037396</v>
      </c>
      <c r="H1023">
        <v>-13.2359414220356</v>
      </c>
      <c r="I1023">
        <v>-16.258777002433</v>
      </c>
      <c r="J1023">
        <v>-1.1034855801258101</v>
      </c>
      <c r="K1023">
        <v>26.352352264241599</v>
      </c>
      <c r="L1023">
        <v>23.9418413375334</v>
      </c>
      <c r="M1023">
        <v>25.691799020176099</v>
      </c>
      <c r="N1023">
        <v>0.27754179885191699</v>
      </c>
      <c r="O1023">
        <v>56.910907577019103</v>
      </c>
      <c r="P1023">
        <v>30.543478260869499</v>
      </c>
      <c r="Q1023">
        <v>-1.3761752316194E-2</v>
      </c>
    </row>
    <row r="1024" spans="1:17" hidden="1" x14ac:dyDescent="0.3">
      <c r="A1024" t="s">
        <v>2205</v>
      </c>
      <c r="B1024" t="s">
        <v>2206</v>
      </c>
      <c r="C1024" t="s">
        <v>3144</v>
      </c>
      <c r="D1024" t="s">
        <v>574</v>
      </c>
      <c r="E1024">
        <v>2593.9029569999998</v>
      </c>
      <c r="F1024">
        <v>596.95000000000005</v>
      </c>
      <c r="G1024">
        <v>-7.2775277634692896</v>
      </c>
      <c r="H1024">
        <v>3.6749407673915999</v>
      </c>
      <c r="I1024">
        <v>10.141282895535101</v>
      </c>
      <c r="J1024">
        <v>2.73121609161019</v>
      </c>
      <c r="K1024">
        <v>610.49069844934002</v>
      </c>
      <c r="L1024">
        <v>585.11608659482795</v>
      </c>
      <c r="M1024">
        <v>43.114335905745598</v>
      </c>
      <c r="N1024">
        <v>1.1156298333568799</v>
      </c>
      <c r="O1024">
        <v>17.262752324315201</v>
      </c>
      <c r="P1024">
        <v>31.197802197802201</v>
      </c>
      <c r="Q1024">
        <v>1.5361538079243999E-2</v>
      </c>
    </row>
    <row r="1025" spans="1:17" x14ac:dyDescent="0.3">
      <c r="A1025" t="s">
        <v>2207</v>
      </c>
      <c r="B1025" t="s">
        <v>2208</v>
      </c>
      <c r="C1025" t="s">
        <v>3139</v>
      </c>
      <c r="D1025" t="s">
        <v>88</v>
      </c>
      <c r="E1025">
        <v>2593.1621924400001</v>
      </c>
      <c r="F1025">
        <v>602.6</v>
      </c>
      <c r="G1025">
        <v>-48.466397070369801</v>
      </c>
      <c r="H1025">
        <v>-5.1892402597945102</v>
      </c>
      <c r="I1025">
        <v>-18.0122747853767</v>
      </c>
      <c r="J1025">
        <v>11.2302255910105</v>
      </c>
      <c r="K1025">
        <v>651.69861949658298</v>
      </c>
      <c r="L1025">
        <v>734.72539473002405</v>
      </c>
      <c r="M1025">
        <v>46.871698776570902</v>
      </c>
      <c r="N1025">
        <v>1.30951732940806</v>
      </c>
      <c r="O1025">
        <v>47.029538665781601</v>
      </c>
      <c r="P1025">
        <v>12.6355140186915</v>
      </c>
    </row>
    <row r="1026" spans="1:17" x14ac:dyDescent="0.3">
      <c r="A1026" t="s">
        <v>2209</v>
      </c>
      <c r="B1026" t="s">
        <v>2210</v>
      </c>
      <c r="C1026" t="s">
        <v>3127</v>
      </c>
      <c r="D1026" t="s">
        <v>72</v>
      </c>
      <c r="E1026">
        <v>2589.984815065</v>
      </c>
      <c r="F1026">
        <v>195.85</v>
      </c>
      <c r="G1026">
        <v>-5.9493834314593403</v>
      </c>
      <c r="H1026">
        <v>-3.2802451109075301</v>
      </c>
      <c r="I1026">
        <v>-2.9654165122917999</v>
      </c>
      <c r="J1026">
        <v>1.00863326692857</v>
      </c>
      <c r="K1026">
        <v>219.84460443646299</v>
      </c>
      <c r="L1026">
        <v>213.67516747167301</v>
      </c>
      <c r="M1026">
        <v>34.747746882401003</v>
      </c>
      <c r="N1026">
        <v>0.38669696396014303</v>
      </c>
      <c r="O1026">
        <v>49.885116160326703</v>
      </c>
      <c r="P1026">
        <v>24.9441786283891</v>
      </c>
      <c r="Q1026">
        <v>1.8278983051808001E-2</v>
      </c>
    </row>
    <row r="1027" spans="1:17" hidden="1" x14ac:dyDescent="0.3">
      <c r="A1027" t="s">
        <v>2211</v>
      </c>
      <c r="B1027" t="s">
        <v>2212</v>
      </c>
      <c r="C1027" t="s">
        <v>3144</v>
      </c>
      <c r="D1027" t="s">
        <v>1333</v>
      </c>
      <c r="E1027">
        <v>2580.8388</v>
      </c>
      <c r="F1027">
        <v>1000</v>
      </c>
      <c r="G1027">
        <v>-22.317961555743199</v>
      </c>
      <c r="H1027">
        <v>4.3193910291717099</v>
      </c>
      <c r="I1027">
        <v>-8.2884283334291098</v>
      </c>
      <c r="J1027">
        <v>1.35226784453171</v>
      </c>
      <c r="K1027">
        <v>999.99552176451903</v>
      </c>
      <c r="L1027">
        <v>999.99612869084501</v>
      </c>
      <c r="M1027">
        <v>55.379180563809697</v>
      </c>
      <c r="N1027">
        <v>0.83131254174250402</v>
      </c>
      <c r="O1027">
        <v>3</v>
      </c>
      <c r="P1027">
        <v>3.0927835051546202</v>
      </c>
      <c r="Q1027">
        <v>-0.101916752053546</v>
      </c>
    </row>
    <row r="1028" spans="1:17" hidden="1" x14ac:dyDescent="0.3">
      <c r="A1028" t="s">
        <v>2213</v>
      </c>
      <c r="B1028" t="s">
        <v>2214</v>
      </c>
      <c r="C1028" t="s">
        <v>3144</v>
      </c>
      <c r="D1028" t="s">
        <v>69</v>
      </c>
      <c r="E1028">
        <v>2571.0790000000002</v>
      </c>
      <c r="F1028">
        <v>959</v>
      </c>
      <c r="G1028">
        <v>213.759538521868</v>
      </c>
      <c r="H1028">
        <v>-9.6404537991723895</v>
      </c>
      <c r="I1028">
        <v>-35.657171744800003</v>
      </c>
      <c r="J1028">
        <v>2.3634548187795299</v>
      </c>
      <c r="K1028">
        <v>1027.2130033419701</v>
      </c>
      <c r="L1028">
        <v>964.95853693837796</v>
      </c>
      <c r="M1028">
        <v>33.894319763268697</v>
      </c>
      <c r="N1028">
        <v>0.37294039742469598</v>
      </c>
      <c r="O1028">
        <v>65.589155370177195</v>
      </c>
      <c r="P1028">
        <v>236.07850008761099</v>
      </c>
      <c r="Q1028">
        <v>0.22133106022346599</v>
      </c>
    </row>
    <row r="1029" spans="1:17" hidden="1" x14ac:dyDescent="0.3">
      <c r="A1029" t="s">
        <v>2215</v>
      </c>
      <c r="B1029" t="s">
        <v>2216</v>
      </c>
      <c r="C1029" t="s">
        <v>3144</v>
      </c>
      <c r="D1029" t="s">
        <v>75</v>
      </c>
      <c r="E1029">
        <v>2560.6068428200001</v>
      </c>
      <c r="F1029">
        <v>294.97000000000003</v>
      </c>
      <c r="G1029">
        <v>20.316434952631798</v>
      </c>
      <c r="H1029">
        <v>25.261075804992799</v>
      </c>
      <c r="I1029">
        <v>27.735473662565699</v>
      </c>
      <c r="J1029">
        <v>20.269349301756399</v>
      </c>
      <c r="K1029">
        <v>249.37354309460201</v>
      </c>
      <c r="L1029">
        <v>234.97764743370701</v>
      </c>
      <c r="M1029">
        <v>83.951680349298002</v>
      </c>
      <c r="N1029">
        <v>2.6756006515528501</v>
      </c>
      <c r="O1029">
        <v>5.0784825575482104</v>
      </c>
      <c r="P1029">
        <v>52.834196891191702</v>
      </c>
      <c r="Q1029">
        <v>-8.449678143939E-3</v>
      </c>
    </row>
    <row r="1030" spans="1:17" hidden="1" x14ac:dyDescent="0.3">
      <c r="A1030" t="s">
        <v>2217</v>
      </c>
      <c r="B1030" t="s">
        <v>2218</v>
      </c>
      <c r="C1030" t="s">
        <v>3144</v>
      </c>
      <c r="D1030" t="s">
        <v>51</v>
      </c>
      <c r="E1030">
        <v>2543.0685156</v>
      </c>
      <c r="F1030">
        <v>276.3</v>
      </c>
      <c r="G1030">
        <v>43.776620039306202</v>
      </c>
      <c r="H1030">
        <v>6.1177391117675901</v>
      </c>
      <c r="I1030">
        <v>26.359694463588301</v>
      </c>
      <c r="J1030">
        <v>5.8672839338748997</v>
      </c>
      <c r="K1030">
        <v>265.89742735805697</v>
      </c>
      <c r="L1030">
        <v>236.132945605115</v>
      </c>
      <c r="M1030">
        <v>62.884803504746799</v>
      </c>
      <c r="N1030">
        <v>0.42745353211661902</v>
      </c>
      <c r="O1030">
        <v>9.6634093376764394</v>
      </c>
      <c r="P1030">
        <v>80.824607329842905</v>
      </c>
      <c r="Q1030">
        <v>0.12282781836975901</v>
      </c>
    </row>
    <row r="1031" spans="1:17" hidden="1" x14ac:dyDescent="0.3">
      <c r="A1031" t="s">
        <v>2219</v>
      </c>
      <c r="B1031" t="s">
        <v>2220</v>
      </c>
      <c r="C1031" t="s">
        <v>3144</v>
      </c>
      <c r="D1031" t="s">
        <v>1579</v>
      </c>
      <c r="E1031">
        <v>2541.8819669979998</v>
      </c>
      <c r="F1031">
        <v>187.66</v>
      </c>
      <c r="G1031">
        <v>36.378712852861298</v>
      </c>
      <c r="H1031">
        <v>18.448438648219302</v>
      </c>
      <c r="I1031">
        <v>84.677152633434503</v>
      </c>
      <c r="J1031">
        <v>20.866101292141199</v>
      </c>
      <c r="K1031">
        <v>164.86292894450901</v>
      </c>
      <c r="L1031">
        <v>136.49395531082399</v>
      </c>
      <c r="M1031">
        <v>64.243911439688802</v>
      </c>
      <c r="N1031">
        <v>1.0672123203609001</v>
      </c>
      <c r="O1031">
        <v>10.5669828413087</v>
      </c>
      <c r="P1031">
        <v>107.244616234124</v>
      </c>
      <c r="Q1031">
        <v>7.1607384374448996E-2</v>
      </c>
    </row>
    <row r="1032" spans="1:17" hidden="1" x14ac:dyDescent="0.3">
      <c r="A1032" t="s">
        <v>2221</v>
      </c>
      <c r="B1032" t="s">
        <v>2222</v>
      </c>
      <c r="C1032" t="s">
        <v>3144</v>
      </c>
      <c r="D1032" t="s">
        <v>2223</v>
      </c>
      <c r="E1032">
        <v>2540.6529228899999</v>
      </c>
      <c r="F1032">
        <v>5145.3</v>
      </c>
      <c r="G1032">
        <v>52.231119004182801</v>
      </c>
      <c r="H1032">
        <v>-7.9943129744812804</v>
      </c>
      <c r="I1032">
        <v>27.3362718213154</v>
      </c>
      <c r="J1032">
        <v>-0.61239862948456003</v>
      </c>
      <c r="K1032">
        <v>5309.9975704850403</v>
      </c>
      <c r="L1032">
        <v>4617.5579906056</v>
      </c>
      <c r="M1032">
        <v>46.684627876044502</v>
      </c>
      <c r="N1032">
        <v>0.71079924270519301</v>
      </c>
      <c r="O1032">
        <v>25.221075544671798</v>
      </c>
      <c r="P1032">
        <v>77.638529259451005</v>
      </c>
      <c r="Q1032">
        <v>0.15762801913712399</v>
      </c>
    </row>
    <row r="1033" spans="1:17" hidden="1" x14ac:dyDescent="0.3">
      <c r="A1033" t="s">
        <v>2224</v>
      </c>
      <c r="B1033" t="s">
        <v>2225</v>
      </c>
      <c r="C1033" t="s">
        <v>3144</v>
      </c>
      <c r="D1033" t="s">
        <v>289</v>
      </c>
      <c r="E1033">
        <v>2536.06146807</v>
      </c>
      <c r="F1033">
        <v>767.3</v>
      </c>
      <c r="G1033">
        <v>26.990242559572799</v>
      </c>
      <c r="H1033">
        <v>-6.1079625354829696</v>
      </c>
      <c r="I1033">
        <v>63.366052640910802</v>
      </c>
      <c r="J1033">
        <v>2.0837233024990902</v>
      </c>
      <c r="K1033">
        <v>820.40225116149202</v>
      </c>
      <c r="L1033">
        <v>672.78460426380002</v>
      </c>
      <c r="M1033">
        <v>28.4004318651475</v>
      </c>
      <c r="N1033">
        <v>0.495340495330445</v>
      </c>
      <c r="O1033">
        <v>26.091489638993799</v>
      </c>
      <c r="P1033">
        <v>87.374847374847306</v>
      </c>
      <c r="Q1033">
        <v>-4.3093017488971E-2</v>
      </c>
    </row>
    <row r="1034" spans="1:17" hidden="1" x14ac:dyDescent="0.3">
      <c r="A1034" t="s">
        <v>2226</v>
      </c>
      <c r="B1034" t="s">
        <v>2227</v>
      </c>
      <c r="C1034" t="s">
        <v>3144</v>
      </c>
      <c r="D1034" t="s">
        <v>123</v>
      </c>
      <c r="E1034">
        <v>2535.2610991940001</v>
      </c>
      <c r="F1034">
        <v>212.69</v>
      </c>
      <c r="G1034">
        <v>-28.9519729792639</v>
      </c>
      <c r="H1034">
        <v>-1.6815140962372199</v>
      </c>
      <c r="I1034">
        <v>-3.7991311191599899</v>
      </c>
      <c r="J1034">
        <v>10.2074891013512</v>
      </c>
      <c r="K1034">
        <v>202.583546779551</v>
      </c>
      <c r="L1034">
        <v>197.44421728134799</v>
      </c>
      <c r="M1034">
        <v>55.7149715719043</v>
      </c>
      <c r="N1034">
        <v>1.0211302903577999</v>
      </c>
      <c r="O1034">
        <v>36.2311345150218</v>
      </c>
      <c r="P1034">
        <v>41.982643524699498</v>
      </c>
      <c r="Q1034">
        <v>4.3105559748610002E-2</v>
      </c>
    </row>
    <row r="1035" spans="1:17" hidden="1" x14ac:dyDescent="0.3">
      <c r="A1035" t="s">
        <v>2228</v>
      </c>
      <c r="B1035" t="s">
        <v>2229</v>
      </c>
      <c r="C1035" t="s">
        <v>3144</v>
      </c>
      <c r="D1035" t="s">
        <v>128</v>
      </c>
      <c r="E1035">
        <v>2529.5662567999998</v>
      </c>
      <c r="F1035">
        <v>3438.2</v>
      </c>
      <c r="G1035">
        <v>216.715588789561</v>
      </c>
      <c r="H1035">
        <v>-7.15784110222826</v>
      </c>
      <c r="I1035">
        <v>88.968173492485803</v>
      </c>
      <c r="J1035">
        <v>2.01305871594945</v>
      </c>
      <c r="K1035">
        <v>3384.1594441181601</v>
      </c>
      <c r="L1035">
        <v>2309.1460966794002</v>
      </c>
      <c r="M1035">
        <v>40.986749564448999</v>
      </c>
      <c r="N1035">
        <v>0.42434913578620398</v>
      </c>
      <c r="O1035">
        <v>41.894014309813301</v>
      </c>
      <c r="P1035">
        <v>383.36848024743398</v>
      </c>
      <c r="Q1035">
        <v>0.24742249522339799</v>
      </c>
    </row>
    <row r="1036" spans="1:17" hidden="1" x14ac:dyDescent="0.3">
      <c r="A1036" t="s">
        <v>2230</v>
      </c>
      <c r="B1036" t="s">
        <v>2231</v>
      </c>
      <c r="C1036" t="s">
        <v>3144</v>
      </c>
      <c r="D1036" t="s">
        <v>355</v>
      </c>
      <c r="E1036">
        <v>2528.0763403750002</v>
      </c>
      <c r="F1036">
        <v>1058.95</v>
      </c>
      <c r="G1036">
        <v>6.8212823366956696</v>
      </c>
      <c r="H1036">
        <v>-1.9408696395968901</v>
      </c>
      <c r="I1036">
        <v>12.0047895368388</v>
      </c>
      <c r="J1036">
        <v>-0.46563913221247599</v>
      </c>
      <c r="K1036">
        <v>1020.69669938116</v>
      </c>
      <c r="L1036">
        <v>957.24757941255905</v>
      </c>
      <c r="M1036">
        <v>43.995204907396598</v>
      </c>
      <c r="N1036">
        <v>0.29505270351659002</v>
      </c>
      <c r="O1036">
        <v>36.928089144907602</v>
      </c>
      <c r="P1036">
        <v>41.817329583500701</v>
      </c>
      <c r="Q1036">
        <v>3.3756105458655997E-2</v>
      </c>
    </row>
    <row r="1037" spans="1:17" hidden="1" x14ac:dyDescent="0.3">
      <c r="A1037" t="s">
        <v>2232</v>
      </c>
      <c r="B1037" t="s">
        <v>2233</v>
      </c>
      <c r="C1037" t="s">
        <v>3144</v>
      </c>
      <c r="D1037" t="s">
        <v>355</v>
      </c>
      <c r="E1037">
        <v>2524.2902114399999</v>
      </c>
      <c r="F1037">
        <v>1035.8499999999999</v>
      </c>
      <c r="G1037">
        <v>7.4461496149644297</v>
      </c>
      <c r="H1037">
        <v>19.049746603540701</v>
      </c>
      <c r="I1037">
        <v>38.296576043466601</v>
      </c>
      <c r="J1037">
        <v>16.914151871606201</v>
      </c>
      <c r="K1037">
        <v>915.21579876518001</v>
      </c>
      <c r="L1037">
        <v>841.79282068779696</v>
      </c>
      <c r="M1037">
        <v>63.5341428080471</v>
      </c>
      <c r="N1037">
        <v>1.7553402180273401</v>
      </c>
      <c r="O1037">
        <v>11.213013467200801</v>
      </c>
      <c r="P1037">
        <v>60.7339591900069</v>
      </c>
      <c r="Q1037">
        <v>-1.6491526836297999E-2</v>
      </c>
    </row>
    <row r="1038" spans="1:17" hidden="1" x14ac:dyDescent="0.3">
      <c r="A1038" t="s">
        <v>2234</v>
      </c>
      <c r="B1038" t="s">
        <v>2235</v>
      </c>
      <c r="C1038" t="s">
        <v>3144</v>
      </c>
      <c r="D1038" t="s">
        <v>262</v>
      </c>
      <c r="E1038">
        <v>2518.9011907499998</v>
      </c>
      <c r="F1038">
        <v>17321.5</v>
      </c>
      <c r="G1038">
        <v>11.832999617200899</v>
      </c>
      <c r="H1038">
        <v>4.7938354736161397</v>
      </c>
      <c r="I1038">
        <v>15.617449251898201</v>
      </c>
      <c r="J1038">
        <v>1.936785511089</v>
      </c>
      <c r="K1038">
        <v>18027.8254494291</v>
      </c>
      <c r="L1038">
        <v>16517.6480033937</v>
      </c>
      <c r="M1038">
        <v>30.530241671534899</v>
      </c>
      <c r="N1038">
        <v>0.78539440093461899</v>
      </c>
      <c r="O1038">
        <v>20.659296250324701</v>
      </c>
      <c r="P1038">
        <v>37.4722222222222</v>
      </c>
      <c r="Q1038">
        <v>0.14498197228566301</v>
      </c>
    </row>
    <row r="1039" spans="1:17" hidden="1" x14ac:dyDescent="0.3">
      <c r="A1039" t="s">
        <v>2236</v>
      </c>
      <c r="B1039" t="s">
        <v>2237</v>
      </c>
      <c r="C1039" t="s">
        <v>3144</v>
      </c>
      <c r="D1039" t="s">
        <v>387</v>
      </c>
      <c r="E1039">
        <v>2517.2395093649998</v>
      </c>
      <c r="F1039">
        <v>1135.1500000000001</v>
      </c>
      <c r="G1039">
        <v>5.4628811764190797</v>
      </c>
      <c r="H1039">
        <v>9.9247603786755505</v>
      </c>
      <c r="I1039">
        <v>4.31348803391431</v>
      </c>
      <c r="J1039">
        <v>3.2505657168721398</v>
      </c>
      <c r="K1039">
        <v>1111.97661932557</v>
      </c>
      <c r="L1039">
        <v>1071.3020315656699</v>
      </c>
      <c r="M1039">
        <v>57.255887010431003</v>
      </c>
      <c r="N1039">
        <v>0.92240071742075402</v>
      </c>
      <c r="O1039">
        <v>14.328502841034201</v>
      </c>
      <c r="P1039">
        <v>31.994186046511601</v>
      </c>
      <c r="Q1039">
        <v>8.7533418410783007E-2</v>
      </c>
    </row>
    <row r="1040" spans="1:17" hidden="1" x14ac:dyDescent="0.3">
      <c r="A1040" t="s">
        <v>2238</v>
      </c>
      <c r="B1040" t="s">
        <v>2239</v>
      </c>
      <c r="C1040" t="s">
        <v>3144</v>
      </c>
      <c r="D1040" t="s">
        <v>966</v>
      </c>
      <c r="E1040">
        <v>2504.5167683250002</v>
      </c>
      <c r="F1040">
        <v>380.05</v>
      </c>
      <c r="G1040">
        <v>-4.1074530120885999</v>
      </c>
      <c r="H1040">
        <v>5.0564318454982402</v>
      </c>
      <c r="I1040">
        <v>12.668560198900501</v>
      </c>
      <c r="J1040">
        <v>-0.66006466167175004</v>
      </c>
      <c r="K1040">
        <v>391.75705232099801</v>
      </c>
      <c r="M1040">
        <v>37.781834536742501</v>
      </c>
      <c r="N1040">
        <v>1.2717444891066501</v>
      </c>
      <c r="O1040">
        <v>24.957242468096201</v>
      </c>
      <c r="P1040">
        <v>34.673990077958898</v>
      </c>
    </row>
    <row r="1041" spans="1:17" hidden="1" x14ac:dyDescent="0.3">
      <c r="A1041" t="s">
        <v>2240</v>
      </c>
      <c r="B1041" t="s">
        <v>2241</v>
      </c>
      <c r="C1041" t="s">
        <v>3144</v>
      </c>
      <c r="D1041" t="s">
        <v>173</v>
      </c>
      <c r="E1041">
        <v>2503.3463999999999</v>
      </c>
      <c r="F1041">
        <v>2357.1999999999998</v>
      </c>
      <c r="G1041">
        <v>287.985651140958</v>
      </c>
      <c r="H1041">
        <v>13.9873899640363</v>
      </c>
      <c r="I1041">
        <v>53.578382815368997</v>
      </c>
      <c r="J1041">
        <v>2.89736496729661</v>
      </c>
      <c r="K1041">
        <v>2151.9121794236498</v>
      </c>
      <c r="L1041">
        <v>1678.7243880819799</v>
      </c>
      <c r="M1041">
        <v>51.159069943964603</v>
      </c>
      <c r="N1041">
        <v>0.89940814701126603</v>
      </c>
      <c r="O1041">
        <v>14.0739012387578</v>
      </c>
      <c r="P1041">
        <v>328.075910287841</v>
      </c>
      <c r="Q1041">
        <v>0.184543211762843</v>
      </c>
    </row>
    <row r="1042" spans="1:17" hidden="1" x14ac:dyDescent="0.3">
      <c r="A1042" t="s">
        <v>2242</v>
      </c>
      <c r="B1042" t="s">
        <v>2243</v>
      </c>
      <c r="C1042" t="s">
        <v>3144</v>
      </c>
      <c r="D1042" t="s">
        <v>574</v>
      </c>
      <c r="E1042">
        <v>2501.7564343200002</v>
      </c>
      <c r="F1042">
        <v>1749.9</v>
      </c>
      <c r="G1042">
        <v>173.172426478836</v>
      </c>
      <c r="H1042">
        <v>3.3571802825248702</v>
      </c>
      <c r="I1042">
        <v>21.4240737506369</v>
      </c>
      <c r="J1042">
        <v>0.20222606103619101</v>
      </c>
      <c r="K1042">
        <v>1809.98023169915</v>
      </c>
      <c r="L1042">
        <v>1596.10092598347</v>
      </c>
      <c r="M1042">
        <v>43.489064972319902</v>
      </c>
      <c r="N1042">
        <v>0.61669020996977597</v>
      </c>
      <c r="O1042">
        <v>28.315903765929399</v>
      </c>
      <c r="P1042">
        <v>208.08098591549299</v>
      </c>
      <c r="Q1042">
        <v>0.26549239866989499</v>
      </c>
    </row>
    <row r="1043" spans="1:17" x14ac:dyDescent="0.3">
      <c r="A1043" t="s">
        <v>2244</v>
      </c>
      <c r="B1043" t="s">
        <v>2245</v>
      </c>
      <c r="C1043" t="s">
        <v>3127</v>
      </c>
      <c r="D1043" t="s">
        <v>461</v>
      </c>
      <c r="E1043">
        <v>2499.4493664890001</v>
      </c>
      <c r="F1043">
        <v>75.23</v>
      </c>
      <c r="G1043">
        <v>-35.648454653300902</v>
      </c>
      <c r="H1043">
        <v>-3.5238199800026</v>
      </c>
      <c r="I1043">
        <v>-20.198093448815602</v>
      </c>
      <c r="J1043">
        <v>-0.128512853781346</v>
      </c>
      <c r="K1043">
        <v>81.593263236934206</v>
      </c>
      <c r="L1043">
        <v>84.735883724449593</v>
      </c>
      <c r="M1043">
        <v>29.3414986572114</v>
      </c>
      <c r="N1043">
        <v>0.33233781089667802</v>
      </c>
      <c r="O1043">
        <v>59.510833444104698</v>
      </c>
      <c r="P1043">
        <v>20.271782573940801</v>
      </c>
      <c r="Q1043">
        <v>-2.2867772934547E-2</v>
      </c>
    </row>
    <row r="1044" spans="1:17" hidden="1" x14ac:dyDescent="0.3">
      <c r="A1044" t="s">
        <v>2246</v>
      </c>
      <c r="B1044" t="s">
        <v>2247</v>
      </c>
      <c r="C1044" t="s">
        <v>3144</v>
      </c>
      <c r="D1044" t="s">
        <v>138</v>
      </c>
      <c r="E1044">
        <v>2494.5938500000002</v>
      </c>
      <c r="F1044">
        <v>446.3</v>
      </c>
      <c r="G1044">
        <v>-36.467273578823999</v>
      </c>
      <c r="H1044">
        <v>-4.9613182615375697</v>
      </c>
      <c r="I1044">
        <v>-3.7817594521986702</v>
      </c>
      <c r="J1044">
        <v>1.2522568434315999</v>
      </c>
      <c r="K1044">
        <v>460.70221568437597</v>
      </c>
      <c r="L1044">
        <v>450.96333702455098</v>
      </c>
      <c r="M1044">
        <v>39.358330248744103</v>
      </c>
      <c r="N1044">
        <v>0.31260743776368199</v>
      </c>
      <c r="O1044">
        <v>29.0611696168496</v>
      </c>
      <c r="P1044">
        <v>37.323076923076897</v>
      </c>
      <c r="Q1044">
        <v>0.21423473551128899</v>
      </c>
    </row>
    <row r="1045" spans="1:17" x14ac:dyDescent="0.3">
      <c r="A1045" t="s">
        <v>2248</v>
      </c>
      <c r="B1045" t="s">
        <v>2249</v>
      </c>
      <c r="C1045" t="s">
        <v>3141</v>
      </c>
      <c r="D1045" t="s">
        <v>574</v>
      </c>
      <c r="E1045">
        <v>2491.835291937</v>
      </c>
      <c r="F1045">
        <v>169.11</v>
      </c>
      <c r="G1045">
        <v>-55.371218097809802</v>
      </c>
      <c r="H1045">
        <v>1.24014617791312</v>
      </c>
      <c r="I1045">
        <v>-15.980476378363599</v>
      </c>
      <c r="J1045">
        <v>-2.99635907507081</v>
      </c>
      <c r="K1045">
        <v>172.82497691699299</v>
      </c>
      <c r="L1045">
        <v>195.98395091915501</v>
      </c>
      <c r="M1045">
        <v>38.4214518440535</v>
      </c>
      <c r="N1045">
        <v>0.493050779926265</v>
      </c>
      <c r="O1045">
        <v>84.495298917864005</v>
      </c>
      <c r="P1045">
        <v>17.502779321845399</v>
      </c>
    </row>
    <row r="1046" spans="1:17" hidden="1" x14ac:dyDescent="0.3">
      <c r="A1046" t="s">
        <v>2250</v>
      </c>
      <c r="B1046" t="s">
        <v>2251</v>
      </c>
      <c r="C1046" t="s">
        <v>3144</v>
      </c>
      <c r="D1046" t="s">
        <v>1618</v>
      </c>
      <c r="E1046">
        <v>2481.7731607800001</v>
      </c>
      <c r="F1046">
        <v>332.6</v>
      </c>
      <c r="G1046">
        <v>-39.168961565743302</v>
      </c>
      <c r="H1046">
        <v>-7.6528960247485696</v>
      </c>
      <c r="I1046">
        <v>-25.139428343429199</v>
      </c>
      <c r="J1046">
        <v>-0.124612621940591</v>
      </c>
      <c r="M1046">
        <v>40.105661103339997</v>
      </c>
      <c r="O1046">
        <v>29.630186410102102</v>
      </c>
      <c r="P1046">
        <v>4.8880479344055496</v>
      </c>
    </row>
    <row r="1047" spans="1:17" hidden="1" x14ac:dyDescent="0.3">
      <c r="A1047" t="s">
        <v>2252</v>
      </c>
      <c r="B1047" t="s">
        <v>2253</v>
      </c>
      <c r="C1047" t="s">
        <v>3144</v>
      </c>
      <c r="D1047" t="s">
        <v>420</v>
      </c>
      <c r="E1047">
        <v>2478.3817075000002</v>
      </c>
      <c r="F1047">
        <v>1446.85</v>
      </c>
      <c r="G1047">
        <v>183.43970284676701</v>
      </c>
      <c r="H1047">
        <v>-5.97949269038895</v>
      </c>
      <c r="I1047">
        <v>34.665813233489999</v>
      </c>
      <c r="J1047">
        <v>0.90475150466243703</v>
      </c>
      <c r="K1047">
        <v>1575.4309714487399</v>
      </c>
      <c r="L1047">
        <v>1327.97453079262</v>
      </c>
      <c r="M1047">
        <v>34.798256719390402</v>
      </c>
      <c r="N1047">
        <v>0.58361463686881199</v>
      </c>
      <c r="O1047">
        <v>50.616857310709399</v>
      </c>
      <c r="P1047">
        <v>213.17099567099501</v>
      </c>
      <c r="Q1047">
        <v>0.252073834066455</v>
      </c>
    </row>
    <row r="1048" spans="1:17" x14ac:dyDescent="0.3">
      <c r="A1048" t="s">
        <v>2254</v>
      </c>
      <c r="B1048" t="s">
        <v>2255</v>
      </c>
      <c r="C1048" t="s">
        <v>3131</v>
      </c>
      <c r="D1048" t="s">
        <v>355</v>
      </c>
      <c r="E1048">
        <v>2477.8919657199999</v>
      </c>
      <c r="F1048">
        <v>1758.95</v>
      </c>
      <c r="G1048">
        <v>-35.809678398400401</v>
      </c>
      <c r="H1048">
        <v>-3.4062633532193498</v>
      </c>
      <c r="I1048">
        <v>-10.0377875111432</v>
      </c>
      <c r="J1048">
        <v>-2.57922942864626</v>
      </c>
      <c r="K1048">
        <v>1915.6883587146399</v>
      </c>
      <c r="L1048">
        <v>1946.8542738209501</v>
      </c>
      <c r="M1048">
        <v>44.081039537128802</v>
      </c>
      <c r="N1048">
        <v>1.0554909774011301</v>
      </c>
      <c r="O1048">
        <v>45.538531510276002</v>
      </c>
      <c r="P1048">
        <v>14.888961463096001</v>
      </c>
      <c r="Q1048">
        <v>-6.8294600172350006E-2</v>
      </c>
    </row>
    <row r="1049" spans="1:17" hidden="1" x14ac:dyDescent="0.3">
      <c r="A1049" t="s">
        <v>2256</v>
      </c>
      <c r="B1049" t="s">
        <v>2257</v>
      </c>
      <c r="C1049" t="s">
        <v>3144</v>
      </c>
      <c r="D1049" t="s">
        <v>48</v>
      </c>
      <c r="E1049">
        <v>2473.8459673550001</v>
      </c>
      <c r="F1049">
        <v>624.04999999999995</v>
      </c>
      <c r="G1049">
        <v>-43.210132257256298</v>
      </c>
      <c r="H1049">
        <v>-0.30212439664107199</v>
      </c>
      <c r="I1049">
        <v>-10.013837792248101</v>
      </c>
      <c r="J1049">
        <v>5.2659496328288897</v>
      </c>
      <c r="K1049">
        <v>639.866837113413</v>
      </c>
      <c r="L1049">
        <v>674.508901362237</v>
      </c>
      <c r="M1049">
        <v>53.300446749027799</v>
      </c>
      <c r="N1049">
        <v>1.09115579137871</v>
      </c>
      <c r="O1049">
        <v>29.316561172982901</v>
      </c>
      <c r="P1049">
        <v>10.3731871241598</v>
      </c>
      <c r="Q1049">
        <v>1.329019007534E-3</v>
      </c>
    </row>
    <row r="1050" spans="1:17" hidden="1" x14ac:dyDescent="0.3">
      <c r="A1050" t="s">
        <v>2258</v>
      </c>
      <c r="B1050" t="s">
        <v>2259</v>
      </c>
      <c r="C1050" t="s">
        <v>3144</v>
      </c>
      <c r="D1050" t="s">
        <v>114</v>
      </c>
      <c r="E1050">
        <v>2469.3810810689902</v>
      </c>
      <c r="F1050">
        <v>182.99</v>
      </c>
      <c r="G1050">
        <v>53.971982557570698</v>
      </c>
      <c r="H1050">
        <v>10.5600753558825</v>
      </c>
      <c r="I1050">
        <v>33.893943839942899</v>
      </c>
      <c r="J1050">
        <v>-1.90422795927751</v>
      </c>
      <c r="K1050">
        <v>185.421128535761</v>
      </c>
      <c r="L1050">
        <v>161.39695496277201</v>
      </c>
      <c r="M1050">
        <v>36.449714837366102</v>
      </c>
      <c r="N1050">
        <v>0.80299872207777101</v>
      </c>
      <c r="O1050">
        <v>17.492759167167499</v>
      </c>
      <c r="P1050">
        <v>79.226248775710104</v>
      </c>
      <c r="Q1050">
        <v>0.185461159393537</v>
      </c>
    </row>
    <row r="1051" spans="1:17" hidden="1" x14ac:dyDescent="0.3">
      <c r="A1051" t="s">
        <v>2260</v>
      </c>
      <c r="B1051" t="s">
        <v>2261</v>
      </c>
      <c r="C1051" t="s">
        <v>3144</v>
      </c>
      <c r="D1051" t="s">
        <v>193</v>
      </c>
      <c r="E1051">
        <v>2457.8643566400001</v>
      </c>
      <c r="F1051">
        <v>1698.4</v>
      </c>
      <c r="G1051">
        <v>6.7927492556485696</v>
      </c>
      <c r="H1051">
        <v>-4.0406768508618196</v>
      </c>
      <c r="I1051">
        <v>-24.276765106389199</v>
      </c>
      <c r="J1051">
        <v>-3.2894839494741901</v>
      </c>
      <c r="K1051">
        <v>1841.0246904815599</v>
      </c>
      <c r="L1051">
        <v>1845.1533015017401</v>
      </c>
      <c r="M1051">
        <v>31.5187395339603</v>
      </c>
      <c r="N1051">
        <v>0.94387688778494305</v>
      </c>
      <c r="O1051">
        <v>46.019783325482798</v>
      </c>
      <c r="P1051">
        <v>37.650443733030698</v>
      </c>
      <c r="Q1051">
        <v>9.1772969487478998E-2</v>
      </c>
    </row>
    <row r="1052" spans="1:17" hidden="1" x14ac:dyDescent="0.3">
      <c r="A1052" t="s">
        <v>2262</v>
      </c>
      <c r="B1052" t="s">
        <v>2263</v>
      </c>
      <c r="C1052" t="s">
        <v>3144</v>
      </c>
      <c r="D1052" t="s">
        <v>284</v>
      </c>
      <c r="E1052">
        <v>2454.6407645720001</v>
      </c>
      <c r="F1052">
        <v>96.52</v>
      </c>
      <c r="G1052">
        <v>9.5389619315243905</v>
      </c>
      <c r="H1052">
        <v>-1.86872217837545</v>
      </c>
      <c r="I1052">
        <v>9.6336015893747007</v>
      </c>
      <c r="J1052">
        <v>0.77238582093644803</v>
      </c>
      <c r="K1052">
        <v>100.692229551152</v>
      </c>
      <c r="L1052">
        <v>92.723669497679097</v>
      </c>
      <c r="M1052">
        <v>35.058832277668301</v>
      </c>
      <c r="N1052">
        <v>0.54568611858153004</v>
      </c>
      <c r="O1052">
        <v>20.1305428926647</v>
      </c>
      <c r="P1052">
        <v>35.182072829131599</v>
      </c>
      <c r="Q1052">
        <v>-6.3993321264269997E-3</v>
      </c>
    </row>
    <row r="1053" spans="1:17" hidden="1" x14ac:dyDescent="0.3">
      <c r="A1053" t="s">
        <v>2264</v>
      </c>
      <c r="B1053" t="s">
        <v>2265</v>
      </c>
      <c r="C1053" t="s">
        <v>3144</v>
      </c>
      <c r="D1053" t="s">
        <v>128</v>
      </c>
      <c r="E1053">
        <v>2444.79207666</v>
      </c>
      <c r="F1053">
        <v>978.2</v>
      </c>
      <c r="G1053">
        <v>50.951785046602701</v>
      </c>
      <c r="H1053">
        <v>20.721282921063601</v>
      </c>
      <c r="I1053">
        <v>64.981318268916894</v>
      </c>
      <c r="J1053">
        <v>13.2194107016745</v>
      </c>
      <c r="M1053">
        <v>75.409042199780203</v>
      </c>
      <c r="O1053">
        <v>3.5575546922919501</v>
      </c>
      <c r="P1053">
        <v>81.923005393341995</v>
      </c>
    </row>
    <row r="1054" spans="1:17" hidden="1" x14ac:dyDescent="0.3">
      <c r="A1054" t="s">
        <v>2266</v>
      </c>
      <c r="B1054" t="s">
        <v>2267</v>
      </c>
      <c r="C1054" t="s">
        <v>3144</v>
      </c>
      <c r="D1054" t="s">
        <v>248</v>
      </c>
      <c r="E1054">
        <v>2426.0929999999998</v>
      </c>
      <c r="F1054">
        <v>5161.8999999999996</v>
      </c>
      <c r="G1054">
        <v>58.786736379607198</v>
      </c>
      <c r="H1054">
        <v>-1.8179796737204199</v>
      </c>
      <c r="I1054">
        <v>39.851598217434002</v>
      </c>
      <c r="J1054">
        <v>0.51112280636377205</v>
      </c>
      <c r="K1054">
        <v>4837.5451173000001</v>
      </c>
      <c r="L1054">
        <v>3848.76834055769</v>
      </c>
      <c r="M1054">
        <v>45.092458797494402</v>
      </c>
      <c r="N1054">
        <v>0.52540517056646097</v>
      </c>
      <c r="O1054">
        <v>11.1780545923012</v>
      </c>
      <c r="P1054">
        <v>104.140631179308</v>
      </c>
      <c r="Q1054">
        <v>0.20464983662276201</v>
      </c>
    </row>
    <row r="1055" spans="1:17" hidden="1" x14ac:dyDescent="0.3">
      <c r="A1055" t="s">
        <v>2268</v>
      </c>
      <c r="B1055" t="s">
        <v>2269</v>
      </c>
      <c r="C1055" t="s">
        <v>3144</v>
      </c>
      <c r="D1055" t="s">
        <v>144</v>
      </c>
      <c r="E1055">
        <v>2425.3110705689901</v>
      </c>
      <c r="F1055">
        <v>9.27</v>
      </c>
      <c r="G1055">
        <v>154.39745634470401</v>
      </c>
      <c r="H1055">
        <v>-11.1585230263341</v>
      </c>
      <c r="I1055">
        <v>-17.407075402252701</v>
      </c>
      <c r="J1055">
        <v>-4.2377321554682803</v>
      </c>
      <c r="K1055">
        <v>10.3643843451688</v>
      </c>
      <c r="L1055">
        <v>9.9025753377406893</v>
      </c>
      <c r="M1055">
        <v>30.459278838317299</v>
      </c>
      <c r="N1055">
        <v>0.50312926348589904</v>
      </c>
      <c r="O1055">
        <v>113.592233009708</v>
      </c>
      <c r="P1055">
        <v>176.71641791044701</v>
      </c>
      <c r="Q1055">
        <v>0.11921004912451499</v>
      </c>
    </row>
    <row r="1056" spans="1:17" hidden="1" x14ac:dyDescent="0.3">
      <c r="A1056" t="s">
        <v>2270</v>
      </c>
      <c r="B1056" t="s">
        <v>2271</v>
      </c>
      <c r="C1056" t="s">
        <v>3144</v>
      </c>
      <c r="D1056" t="s">
        <v>284</v>
      </c>
      <c r="E1056">
        <v>2394.7924312750001</v>
      </c>
      <c r="F1056">
        <v>445.45</v>
      </c>
      <c r="G1056">
        <v>49.6561754893103</v>
      </c>
      <c r="H1056">
        <v>-10.5883522555201</v>
      </c>
      <c r="I1056">
        <v>-9.8800612827863397</v>
      </c>
      <c r="J1056">
        <v>4.10076391636112</v>
      </c>
      <c r="K1056">
        <v>506.429859463328</v>
      </c>
      <c r="L1056">
        <v>485.83468038829102</v>
      </c>
      <c r="M1056">
        <v>39.948321343484103</v>
      </c>
      <c r="N1056">
        <v>1.1599664669247101</v>
      </c>
      <c r="O1056">
        <v>104.01840835110499</v>
      </c>
      <c r="P1056">
        <v>77.321762668683505</v>
      </c>
      <c r="Q1056">
        <v>0.17354819095870899</v>
      </c>
    </row>
    <row r="1057" spans="1:17" hidden="1" x14ac:dyDescent="0.3">
      <c r="A1057" t="s">
        <v>2272</v>
      </c>
      <c r="B1057" t="s">
        <v>2273</v>
      </c>
      <c r="C1057" t="s">
        <v>3144</v>
      </c>
      <c r="D1057" t="s">
        <v>284</v>
      </c>
      <c r="E1057">
        <v>2389.86825</v>
      </c>
      <c r="F1057">
        <v>478.5</v>
      </c>
      <c r="G1057">
        <v>-10.0213788386839</v>
      </c>
      <c r="H1057">
        <v>7.36408807733328</v>
      </c>
      <c r="I1057">
        <v>-3.4012214166427102</v>
      </c>
      <c r="J1057">
        <v>7.1357925654248504</v>
      </c>
      <c r="K1057">
        <v>468.63474764779198</v>
      </c>
      <c r="L1057">
        <v>451.30994105192798</v>
      </c>
      <c r="M1057">
        <v>52.116971602859998</v>
      </c>
      <c r="N1057">
        <v>0.52630274095642804</v>
      </c>
      <c r="O1057">
        <v>10.7419017763845</v>
      </c>
      <c r="P1057">
        <v>25.4095138251867</v>
      </c>
      <c r="Q1057">
        <v>3.6624709131886E-2</v>
      </c>
    </row>
    <row r="1058" spans="1:17" hidden="1" x14ac:dyDescent="0.3">
      <c r="A1058" t="s">
        <v>2274</v>
      </c>
      <c r="B1058" t="s">
        <v>2275</v>
      </c>
      <c r="C1058" t="s">
        <v>3144</v>
      </c>
      <c r="D1058" t="s">
        <v>48</v>
      </c>
      <c r="E1058">
        <v>2373.8493134099999</v>
      </c>
      <c r="F1058">
        <v>2189.1</v>
      </c>
      <c r="G1058">
        <v>-4.4352782054848703</v>
      </c>
      <c r="H1058">
        <v>-3.4268083127751501</v>
      </c>
      <c r="I1058">
        <v>-33.084591268347999</v>
      </c>
      <c r="J1058">
        <v>3.3022718353970699</v>
      </c>
      <c r="K1058">
        <v>2462.1022715342301</v>
      </c>
      <c r="L1058">
        <v>2524.6307038780101</v>
      </c>
      <c r="M1058">
        <v>35.084150731970801</v>
      </c>
      <c r="N1058">
        <v>0.33475497284962202</v>
      </c>
      <c r="O1058">
        <v>69.380110547713599</v>
      </c>
      <c r="P1058">
        <v>22.986600747211899</v>
      </c>
      <c r="Q1058">
        <v>8.6695376863630005E-2</v>
      </c>
    </row>
    <row r="1059" spans="1:17" hidden="1" x14ac:dyDescent="0.3">
      <c r="A1059" t="s">
        <v>2276</v>
      </c>
      <c r="B1059" t="s">
        <v>2277</v>
      </c>
      <c r="C1059" t="s">
        <v>3144</v>
      </c>
      <c r="D1059" t="s">
        <v>284</v>
      </c>
      <c r="E1059">
        <v>2371.9306405049902</v>
      </c>
      <c r="F1059">
        <v>431.85</v>
      </c>
      <c r="G1059">
        <v>72.911599012918501</v>
      </c>
      <c r="H1059">
        <v>20.5438359105454</v>
      </c>
      <c r="I1059">
        <v>100.63655133726699</v>
      </c>
      <c r="J1059">
        <v>6.2605167796949903</v>
      </c>
      <c r="K1059">
        <v>406.39022179293801</v>
      </c>
      <c r="M1059">
        <v>47.774704607158</v>
      </c>
      <c r="N1059">
        <v>0.51924285458332398</v>
      </c>
      <c r="O1059">
        <v>12.261201806182701</v>
      </c>
      <c r="P1059">
        <v>158.98050974512699</v>
      </c>
    </row>
    <row r="1060" spans="1:17" hidden="1" x14ac:dyDescent="0.3">
      <c r="A1060" t="s">
        <v>2278</v>
      </c>
      <c r="B1060" t="s">
        <v>2279</v>
      </c>
      <c r="C1060" t="s">
        <v>3144</v>
      </c>
      <c r="D1060" t="s">
        <v>420</v>
      </c>
      <c r="E1060">
        <v>2355.55169484</v>
      </c>
      <c r="F1060">
        <v>1021.2</v>
      </c>
      <c r="G1060">
        <v>-45.296673976649501</v>
      </c>
      <c r="H1060">
        <v>-4.25572809767508</v>
      </c>
      <c r="I1060">
        <v>-19.249407417454801</v>
      </c>
      <c r="J1060">
        <v>3.2916237364877801</v>
      </c>
      <c r="K1060">
        <v>1092.4549493516299</v>
      </c>
      <c r="L1060">
        <v>1166.92825455858</v>
      </c>
      <c r="M1060">
        <v>36.987806921717201</v>
      </c>
      <c r="N1060">
        <v>1.0210177878062401</v>
      </c>
      <c r="O1060">
        <v>41.010575793184401</v>
      </c>
      <c r="P1060">
        <v>1.71314741035857</v>
      </c>
      <c r="Q1060">
        <v>-3.1746693005395003E-2</v>
      </c>
    </row>
    <row r="1061" spans="1:17" hidden="1" x14ac:dyDescent="0.3">
      <c r="A1061" t="s">
        <v>2280</v>
      </c>
      <c r="B1061" t="s">
        <v>2281</v>
      </c>
      <c r="C1061" t="s">
        <v>3144</v>
      </c>
      <c r="D1061" t="s">
        <v>248</v>
      </c>
      <c r="E1061">
        <v>2353.1303191900001</v>
      </c>
      <c r="F1061">
        <v>219.38</v>
      </c>
      <c r="G1061">
        <v>-46.487644593741898</v>
      </c>
      <c r="H1061">
        <v>-12.918246021867899</v>
      </c>
      <c r="I1061">
        <v>-26.690023470823601</v>
      </c>
      <c r="J1061">
        <v>-2.2148246664814901</v>
      </c>
      <c r="K1061">
        <v>254.25146877135401</v>
      </c>
      <c r="L1061">
        <v>263.59903886254898</v>
      </c>
      <c r="M1061">
        <v>29.955112737621299</v>
      </c>
      <c r="N1061">
        <v>1.5187404700921501</v>
      </c>
      <c r="O1061">
        <v>54.754307594128903</v>
      </c>
      <c r="P1061">
        <v>4.2928452579034904</v>
      </c>
      <c r="Q1061">
        <v>3.6328499710901997E-2</v>
      </c>
    </row>
    <row r="1062" spans="1:17" hidden="1" x14ac:dyDescent="0.3">
      <c r="A1062" t="s">
        <v>2282</v>
      </c>
      <c r="B1062" t="s">
        <v>2283</v>
      </c>
      <c r="C1062" t="s">
        <v>3144</v>
      </c>
      <c r="D1062" t="s">
        <v>114</v>
      </c>
      <c r="E1062">
        <v>2352.8548117800001</v>
      </c>
      <c r="F1062">
        <v>181.94</v>
      </c>
      <c r="G1062">
        <v>-8.96070611402995</v>
      </c>
      <c r="H1062">
        <v>1.34346085720713</v>
      </c>
      <c r="I1062">
        <v>21.807103655140601</v>
      </c>
      <c r="J1062">
        <v>-0.601923835299781</v>
      </c>
      <c r="K1062">
        <v>185.974367632813</v>
      </c>
      <c r="L1062">
        <v>167.75338594964299</v>
      </c>
      <c r="M1062">
        <v>37.8036544466921</v>
      </c>
      <c r="N1062">
        <v>0.55223477901048001</v>
      </c>
      <c r="O1062">
        <v>17.6211938001539</v>
      </c>
      <c r="P1062">
        <v>58.208695652173901</v>
      </c>
    </row>
    <row r="1063" spans="1:17" hidden="1" x14ac:dyDescent="0.3">
      <c r="A1063" t="s">
        <v>2284</v>
      </c>
      <c r="B1063" t="s">
        <v>2285</v>
      </c>
      <c r="C1063" t="s">
        <v>3144</v>
      </c>
      <c r="D1063" t="s">
        <v>969</v>
      </c>
      <c r="E1063">
        <v>2345.96498969</v>
      </c>
      <c r="F1063">
        <v>900.55</v>
      </c>
      <c r="G1063">
        <v>276.330883498444</v>
      </c>
      <c r="H1063">
        <v>-6.2413636878094101</v>
      </c>
      <c r="I1063">
        <v>138.09908054849899</v>
      </c>
      <c r="J1063">
        <v>-7.1323506216104597</v>
      </c>
      <c r="K1063">
        <v>941.22343642532496</v>
      </c>
      <c r="L1063">
        <v>661.80730722714702</v>
      </c>
      <c r="M1063">
        <v>33.462269490162903</v>
      </c>
      <c r="N1063">
        <v>0.54549438019947605</v>
      </c>
      <c r="O1063">
        <v>32.141469102215297</v>
      </c>
      <c r="P1063">
        <v>370.93737743495802</v>
      </c>
    </row>
    <row r="1064" spans="1:17" hidden="1" x14ac:dyDescent="0.3">
      <c r="A1064" t="s">
        <v>2286</v>
      </c>
      <c r="B1064" t="s">
        <v>2287</v>
      </c>
      <c r="C1064" t="s">
        <v>3144</v>
      </c>
      <c r="D1064" t="s">
        <v>637</v>
      </c>
      <c r="E1064">
        <v>2342.6785978399998</v>
      </c>
      <c r="F1064">
        <v>1976.8</v>
      </c>
      <c r="G1064">
        <v>-39.947146660645103</v>
      </c>
      <c r="H1064">
        <v>-1.2905622342881899</v>
      </c>
      <c r="I1064">
        <v>-24.535588707797299</v>
      </c>
      <c r="J1064">
        <v>3.7030189923276899</v>
      </c>
      <c r="K1064">
        <v>2184.8331819832601</v>
      </c>
      <c r="L1064">
        <v>2325.7059075726002</v>
      </c>
      <c r="M1064">
        <v>38.293924335856502</v>
      </c>
      <c r="N1064">
        <v>0.41515128979048299</v>
      </c>
      <c r="O1064">
        <v>63.395386483205101</v>
      </c>
      <c r="P1064">
        <v>6.85983026109517</v>
      </c>
      <c r="Q1064">
        <v>6.6274059560676002E-2</v>
      </c>
    </row>
    <row r="1065" spans="1:17" hidden="1" x14ac:dyDescent="0.3">
      <c r="A1065" t="s">
        <v>2288</v>
      </c>
      <c r="B1065" t="s">
        <v>2289</v>
      </c>
      <c r="C1065" t="s">
        <v>3144</v>
      </c>
      <c r="D1065" t="s">
        <v>151</v>
      </c>
      <c r="E1065">
        <v>2326.5287360900002</v>
      </c>
      <c r="F1065">
        <v>1279.55</v>
      </c>
      <c r="G1065">
        <v>365.128657481875</v>
      </c>
      <c r="H1065">
        <v>7.5252631942851096</v>
      </c>
      <c r="I1065">
        <v>27.898108243234599</v>
      </c>
      <c r="J1065">
        <v>-7.9809979061974001</v>
      </c>
      <c r="K1065">
        <v>1312.5408100668899</v>
      </c>
      <c r="M1065">
        <v>39.013569865641102</v>
      </c>
      <c r="N1065">
        <v>1.76185665279656</v>
      </c>
      <c r="O1065">
        <v>22.6212340275878</v>
      </c>
      <c r="P1065">
        <v>453.07974929760098</v>
      </c>
    </row>
    <row r="1066" spans="1:17" hidden="1" x14ac:dyDescent="0.3">
      <c r="A1066" t="s">
        <v>2290</v>
      </c>
      <c r="B1066" t="s">
        <v>2291</v>
      </c>
      <c r="C1066" t="s">
        <v>3144</v>
      </c>
      <c r="D1066" t="s">
        <v>114</v>
      </c>
      <c r="E1066">
        <v>2322.850681592</v>
      </c>
      <c r="F1066">
        <v>43.82</v>
      </c>
      <c r="G1066">
        <v>-16.804875362998299</v>
      </c>
      <c r="H1066">
        <v>-5.9408792410985596</v>
      </c>
      <c r="I1066">
        <v>9.9831762449648593</v>
      </c>
      <c r="J1066">
        <v>2.9949209057561998</v>
      </c>
      <c r="K1066">
        <v>47.528840888468103</v>
      </c>
      <c r="L1066">
        <v>43.830343974342398</v>
      </c>
      <c r="M1066">
        <v>37.2428174671318</v>
      </c>
      <c r="N1066">
        <v>0.54672039338794198</v>
      </c>
      <c r="O1066">
        <v>34.413509812870799</v>
      </c>
      <c r="P1066">
        <v>42.829204693611402</v>
      </c>
      <c r="Q1066">
        <v>0.114434458115384</v>
      </c>
    </row>
    <row r="1067" spans="1:17" hidden="1" x14ac:dyDescent="0.3">
      <c r="A1067" t="s">
        <v>2292</v>
      </c>
      <c r="B1067" t="s">
        <v>2293</v>
      </c>
      <c r="C1067" t="s">
        <v>3144</v>
      </c>
      <c r="D1067" t="s">
        <v>387</v>
      </c>
      <c r="E1067">
        <v>2311.23711327</v>
      </c>
      <c r="F1067">
        <v>695.55</v>
      </c>
      <c r="G1067">
        <v>-43.494165554863898</v>
      </c>
      <c r="H1067">
        <v>-2.19381004682021</v>
      </c>
      <c r="I1067">
        <v>-20.517329157360699</v>
      </c>
      <c r="J1067">
        <v>-5.1797882302346299</v>
      </c>
      <c r="K1067">
        <v>738.39292832761805</v>
      </c>
      <c r="L1067">
        <v>794.91516579159702</v>
      </c>
      <c r="M1067">
        <v>38.513724591564198</v>
      </c>
      <c r="N1067">
        <v>1.29910665141529</v>
      </c>
      <c r="O1067">
        <v>35.101718064840703</v>
      </c>
      <c r="P1067">
        <v>3.8676920779511601</v>
      </c>
      <c r="Q1067">
        <v>-3.8046550566496001E-2</v>
      </c>
    </row>
    <row r="1068" spans="1:17" hidden="1" x14ac:dyDescent="0.3">
      <c r="A1068" t="s">
        <v>2294</v>
      </c>
      <c r="B1068" t="s">
        <v>2295</v>
      </c>
      <c r="C1068" t="s">
        <v>3144</v>
      </c>
      <c r="D1068" t="s">
        <v>75</v>
      </c>
      <c r="E1068">
        <v>2306.06089677</v>
      </c>
      <c r="F1068">
        <v>838.65</v>
      </c>
      <c r="G1068">
        <v>78.5793496092476</v>
      </c>
      <c r="H1068">
        <v>3.5246203019831901</v>
      </c>
      <c r="I1068">
        <v>-11.161627081051501</v>
      </c>
      <c r="J1068">
        <v>3.4659627193827198</v>
      </c>
      <c r="K1068">
        <v>868.77601115628204</v>
      </c>
      <c r="L1068">
        <v>813.73191772013195</v>
      </c>
      <c r="M1068">
        <v>45.6545551769387</v>
      </c>
      <c r="N1068">
        <v>0.45932111204860399</v>
      </c>
      <c r="O1068">
        <v>30.411971621057599</v>
      </c>
      <c r="P1068">
        <v>103.927051671732</v>
      </c>
      <c r="Q1068">
        <v>9.1311116620992006E-2</v>
      </c>
    </row>
    <row r="1069" spans="1:17" hidden="1" x14ac:dyDescent="0.3">
      <c r="A1069" t="s">
        <v>2296</v>
      </c>
      <c r="B1069" t="s">
        <v>2297</v>
      </c>
      <c r="C1069" t="s">
        <v>3144</v>
      </c>
      <c r="D1069" t="s">
        <v>241</v>
      </c>
      <c r="E1069">
        <v>2301.4801835899998</v>
      </c>
      <c r="F1069">
        <v>1541.9</v>
      </c>
      <c r="G1069">
        <v>-10.760881762538199</v>
      </c>
      <c r="H1069">
        <v>-6.3078236666452296</v>
      </c>
      <c r="I1069">
        <v>-15.710623179814601</v>
      </c>
      <c r="J1069">
        <v>-0.50741350213578496</v>
      </c>
      <c r="K1069">
        <v>1686.03641393159</v>
      </c>
      <c r="L1069">
        <v>1697.3233168469501</v>
      </c>
      <c r="M1069">
        <v>26.177256253240301</v>
      </c>
      <c r="N1069">
        <v>0.61190586984860795</v>
      </c>
      <c r="O1069">
        <v>37.972631169336502</v>
      </c>
      <c r="P1069">
        <v>17.7022900763358</v>
      </c>
      <c r="Q1069">
        <v>2.6041657280258999E-2</v>
      </c>
    </row>
    <row r="1070" spans="1:17" hidden="1" x14ac:dyDescent="0.3">
      <c r="A1070" t="s">
        <v>2298</v>
      </c>
      <c r="B1070" t="s">
        <v>2299</v>
      </c>
      <c r="C1070" t="s">
        <v>3144</v>
      </c>
      <c r="D1070" t="s">
        <v>213</v>
      </c>
      <c r="E1070">
        <v>2298.9812080799902</v>
      </c>
      <c r="F1070">
        <v>2459.4</v>
      </c>
      <c r="G1070">
        <v>-19.112918762553999</v>
      </c>
      <c r="H1070">
        <v>5.4808348239473004</v>
      </c>
      <c r="I1070">
        <v>-10.2975564811294</v>
      </c>
      <c r="J1070">
        <v>3.9280306935806899</v>
      </c>
      <c r="K1070">
        <v>2586.9010029572</v>
      </c>
      <c r="L1070">
        <v>2590.30260295977</v>
      </c>
      <c r="M1070">
        <v>38.369129935312998</v>
      </c>
      <c r="N1070">
        <v>0.18896575878528099</v>
      </c>
      <c r="O1070">
        <v>23.355289908107601</v>
      </c>
      <c r="P1070">
        <v>15.4647887323943</v>
      </c>
      <c r="Q1070">
        <v>5.0568612448343001E-2</v>
      </c>
    </row>
    <row r="1071" spans="1:17" hidden="1" x14ac:dyDescent="0.3">
      <c r="A1071" t="s">
        <v>2300</v>
      </c>
      <c r="B1071" t="s">
        <v>2301</v>
      </c>
      <c r="C1071" t="s">
        <v>3144</v>
      </c>
      <c r="D1071" t="s">
        <v>241</v>
      </c>
      <c r="E1071">
        <v>2296.65</v>
      </c>
      <c r="F1071">
        <v>3660</v>
      </c>
      <c r="G1071">
        <v>1707.68103843425</v>
      </c>
      <c r="H1071">
        <v>6.1786757136565598</v>
      </c>
      <c r="I1071">
        <v>77.045795476704399</v>
      </c>
      <c r="J1071">
        <v>3.4039345111983801</v>
      </c>
      <c r="K1071">
        <v>3737.9851186634201</v>
      </c>
      <c r="L1071">
        <v>2794.4096431677999</v>
      </c>
      <c r="M1071">
        <v>43.873402429052</v>
      </c>
      <c r="N1071">
        <v>0.50945238686687799</v>
      </c>
      <c r="O1071">
        <v>31.1174863387978</v>
      </c>
      <c r="P1071">
        <v>1730</v>
      </c>
      <c r="Q1071">
        <v>0.238700234628827</v>
      </c>
    </row>
    <row r="1072" spans="1:17" hidden="1" x14ac:dyDescent="0.3">
      <c r="A1072" t="s">
        <v>2302</v>
      </c>
      <c r="B1072" t="s">
        <v>2303</v>
      </c>
      <c r="C1072" t="s">
        <v>3144</v>
      </c>
      <c r="D1072" t="s">
        <v>51</v>
      </c>
      <c r="E1072">
        <v>2295.7630536000001</v>
      </c>
      <c r="F1072">
        <v>271.2</v>
      </c>
      <c r="G1072">
        <v>102.743279098157</v>
      </c>
      <c r="H1072">
        <v>-14.9494482180628</v>
      </c>
      <c r="I1072">
        <v>27.006156590469502</v>
      </c>
      <c r="J1072">
        <v>-3.5776746355900899</v>
      </c>
      <c r="K1072">
        <v>313.62902500027002</v>
      </c>
      <c r="L1072">
        <v>256.07429680338299</v>
      </c>
      <c r="M1072">
        <v>26.844972139097599</v>
      </c>
      <c r="N1072">
        <v>0.36499703057789001</v>
      </c>
      <c r="O1072">
        <v>46.755162241887902</v>
      </c>
      <c r="P1072">
        <v>139.36451897616899</v>
      </c>
      <c r="Q1072">
        <v>7.4069472349769003E-2</v>
      </c>
    </row>
    <row r="1073" spans="1:17" hidden="1" x14ac:dyDescent="0.3">
      <c r="A1073" t="s">
        <v>2304</v>
      </c>
      <c r="B1073" t="s">
        <v>2305</v>
      </c>
      <c r="C1073" t="s">
        <v>3144</v>
      </c>
      <c r="D1073" t="s">
        <v>238</v>
      </c>
      <c r="E1073">
        <v>2293.3374246899998</v>
      </c>
      <c r="F1073">
        <v>376.35</v>
      </c>
      <c r="G1073">
        <v>47.609924313024003</v>
      </c>
      <c r="H1073">
        <v>-3.12085772704719</v>
      </c>
      <c r="I1073">
        <v>-9.1194678691208999</v>
      </c>
      <c r="J1073">
        <v>-1.39518118840085</v>
      </c>
      <c r="K1073">
        <v>389.14801725781803</v>
      </c>
      <c r="L1073">
        <v>378.025680397249</v>
      </c>
      <c r="M1073">
        <v>48.350972832613202</v>
      </c>
      <c r="N1073">
        <v>0.61622035186989799</v>
      </c>
      <c r="O1073">
        <v>44.533014481201</v>
      </c>
      <c r="P1073">
        <v>75.864485981308405</v>
      </c>
      <c r="Q1073">
        <v>7.4841128600136003E-2</v>
      </c>
    </row>
    <row r="1074" spans="1:17" hidden="1" x14ac:dyDescent="0.3">
      <c r="A1074" t="s">
        <v>2306</v>
      </c>
      <c r="B1074" t="s">
        <v>2307</v>
      </c>
      <c r="C1074" t="s">
        <v>3144</v>
      </c>
      <c r="D1074" t="s">
        <v>856</v>
      </c>
      <c r="E1074">
        <v>2293.1999999999998</v>
      </c>
      <c r="F1074">
        <v>382.2</v>
      </c>
      <c r="G1074">
        <v>-36.072769531443399</v>
      </c>
      <c r="H1074">
        <v>-10.230036278965899</v>
      </c>
      <c r="I1074">
        <v>-22.043236309129298</v>
      </c>
      <c r="J1074">
        <v>5.4135498958137704</v>
      </c>
      <c r="M1074">
        <v>36.5980553169071</v>
      </c>
      <c r="O1074">
        <v>55.337519623233902</v>
      </c>
      <c r="P1074">
        <v>6.8045270364677801</v>
      </c>
    </row>
    <row r="1075" spans="1:17" hidden="1" x14ac:dyDescent="0.3">
      <c r="A1075" t="s">
        <v>2308</v>
      </c>
      <c r="B1075" t="s">
        <v>2309</v>
      </c>
      <c r="C1075" t="s">
        <v>3144</v>
      </c>
      <c r="D1075" t="s">
        <v>308</v>
      </c>
      <c r="E1075">
        <v>2279.4524759999999</v>
      </c>
      <c r="F1075">
        <v>931.4</v>
      </c>
      <c r="G1075">
        <v>147.300375530797</v>
      </c>
      <c r="H1075">
        <v>6.3060057285035596</v>
      </c>
      <c r="I1075">
        <v>43.083885487222503</v>
      </c>
      <c r="J1075">
        <v>7.2354397041767697</v>
      </c>
      <c r="K1075">
        <v>869.97370918102195</v>
      </c>
      <c r="M1075">
        <v>60.7220792922353</v>
      </c>
      <c r="N1075">
        <v>1.08767676767676</v>
      </c>
      <c r="O1075">
        <v>21.5052608975735</v>
      </c>
      <c r="P1075">
        <v>296.34042553191398</v>
      </c>
    </row>
    <row r="1076" spans="1:17" hidden="1" x14ac:dyDescent="0.3">
      <c r="A1076" t="s">
        <v>2310</v>
      </c>
      <c r="B1076" t="s">
        <v>2311</v>
      </c>
      <c r="C1076" t="s">
        <v>3144</v>
      </c>
      <c r="D1076" t="s">
        <v>213</v>
      </c>
      <c r="E1076">
        <v>2278.9508504400001</v>
      </c>
      <c r="F1076">
        <v>724.05</v>
      </c>
      <c r="G1076">
        <v>2.36676256031138</v>
      </c>
      <c r="H1076">
        <v>17.755605225933799</v>
      </c>
      <c r="I1076">
        <v>33.168029896289397</v>
      </c>
      <c r="J1076">
        <v>3.97457597014782</v>
      </c>
      <c r="K1076">
        <v>687.61805423718602</v>
      </c>
      <c r="L1076">
        <v>596.59558099958497</v>
      </c>
      <c r="M1076">
        <v>48.310197768067802</v>
      </c>
      <c r="N1076">
        <v>1.1843453437484801</v>
      </c>
      <c r="O1076">
        <v>12.8375112216007</v>
      </c>
      <c r="P1076">
        <v>80.111940298507406</v>
      </c>
      <c r="Q1076">
        <v>4.0936118169234002E-2</v>
      </c>
    </row>
    <row r="1077" spans="1:17" x14ac:dyDescent="0.3">
      <c r="A1077" t="s">
        <v>2312</v>
      </c>
      <c r="B1077" t="s">
        <v>2313</v>
      </c>
      <c r="C1077" t="s">
        <v>3138</v>
      </c>
      <c r="D1077" t="s">
        <v>454</v>
      </c>
      <c r="E1077">
        <v>2275.0411001299999</v>
      </c>
      <c r="F1077">
        <v>428.65</v>
      </c>
      <c r="G1077">
        <v>-38.409790576216103</v>
      </c>
      <c r="H1077">
        <v>-1.05828506503196</v>
      </c>
      <c r="I1077">
        <v>-23.534114453167199</v>
      </c>
      <c r="J1077">
        <v>-3.6064078953688998</v>
      </c>
      <c r="K1077">
        <v>460.40488975773599</v>
      </c>
      <c r="L1077">
        <v>482.53061802463901</v>
      </c>
      <c r="M1077">
        <v>27.987297309965999</v>
      </c>
      <c r="N1077">
        <v>0.30264554529336601</v>
      </c>
      <c r="O1077">
        <v>35.775107896885501</v>
      </c>
      <c r="P1077">
        <v>1.7929232961291599</v>
      </c>
      <c r="Q1077">
        <v>-1.9296165187642E-2</v>
      </c>
    </row>
    <row r="1078" spans="1:17" hidden="1" x14ac:dyDescent="0.3">
      <c r="A1078" t="s">
        <v>2314</v>
      </c>
      <c r="B1078" t="s">
        <v>2315</v>
      </c>
      <c r="C1078" t="s">
        <v>3144</v>
      </c>
      <c r="D1078" t="s">
        <v>2316</v>
      </c>
      <c r="E1078">
        <v>2272.5890880000002</v>
      </c>
      <c r="F1078">
        <v>919.6</v>
      </c>
      <c r="G1078">
        <v>664.67290835295501</v>
      </c>
      <c r="H1078">
        <v>-8.4908908639250509</v>
      </c>
      <c r="I1078">
        <v>54.141022950397499</v>
      </c>
      <c r="J1078">
        <v>-4.6571496311964298</v>
      </c>
      <c r="K1078">
        <v>932.952411982022</v>
      </c>
      <c r="L1078">
        <v>679.96142378907302</v>
      </c>
      <c r="M1078">
        <v>35.205398033642702</v>
      </c>
      <c r="N1078">
        <v>0.40440954394442702</v>
      </c>
      <c r="O1078">
        <v>24.320356676816001</v>
      </c>
      <c r="P1078">
        <v>689.74358974358904</v>
      </c>
      <c r="Q1078">
        <v>0.29339853387835602</v>
      </c>
    </row>
    <row r="1079" spans="1:17" hidden="1" x14ac:dyDescent="0.3">
      <c r="A1079" t="s">
        <v>2317</v>
      </c>
      <c r="B1079" t="s">
        <v>2318</v>
      </c>
      <c r="C1079" t="s">
        <v>3144</v>
      </c>
      <c r="D1079" t="s">
        <v>1130</v>
      </c>
      <c r="E1079">
        <v>2271.6379224000002</v>
      </c>
      <c r="F1079">
        <v>431.2</v>
      </c>
      <c r="G1079">
        <v>61.248513955755101</v>
      </c>
      <c r="H1079">
        <v>-1.0091782767081501</v>
      </c>
      <c r="I1079">
        <v>59.918100425831497</v>
      </c>
      <c r="J1079">
        <v>2.7260591844566999</v>
      </c>
      <c r="K1079">
        <v>465.076251305776</v>
      </c>
      <c r="L1079">
        <v>402.848638919797</v>
      </c>
      <c r="M1079">
        <v>37.816137605768901</v>
      </c>
      <c r="N1079">
        <v>0.25858383085478298</v>
      </c>
      <c r="O1079">
        <v>42.323747680890499</v>
      </c>
      <c r="P1079">
        <v>88.2558393363894</v>
      </c>
      <c r="Q1079">
        <v>8.1035571416899002E-2</v>
      </c>
    </row>
    <row r="1080" spans="1:17" hidden="1" x14ac:dyDescent="0.3">
      <c r="A1080" t="s">
        <v>2319</v>
      </c>
      <c r="B1080" t="s">
        <v>2320</v>
      </c>
      <c r="C1080" t="s">
        <v>3144</v>
      </c>
      <c r="D1080" t="s">
        <v>355</v>
      </c>
      <c r="E1080">
        <v>2269.9893674099999</v>
      </c>
      <c r="F1080">
        <v>45.33</v>
      </c>
      <c r="G1080">
        <v>-62.414877856980098</v>
      </c>
      <c r="H1080">
        <v>-5.6706089708282796</v>
      </c>
      <c r="I1080">
        <v>-24.885564497983001</v>
      </c>
      <c r="J1080">
        <v>-14.5152831758764</v>
      </c>
      <c r="K1080">
        <v>46.270328642641701</v>
      </c>
      <c r="L1080">
        <v>54.079484982410897</v>
      </c>
      <c r="M1080">
        <v>54.6702023351815</v>
      </c>
      <c r="N1080">
        <v>1.7923914613577301</v>
      </c>
      <c r="O1080">
        <v>85.418045444517901</v>
      </c>
      <c r="P1080">
        <v>15.8742331288343</v>
      </c>
    </row>
    <row r="1081" spans="1:17" hidden="1" x14ac:dyDescent="0.3">
      <c r="A1081" t="s">
        <v>2321</v>
      </c>
      <c r="B1081" t="s">
        <v>2322</v>
      </c>
      <c r="C1081" t="s">
        <v>3144</v>
      </c>
      <c r="D1081" t="s">
        <v>516</v>
      </c>
      <c r="E1081">
        <v>2268.1120000000001</v>
      </c>
      <c r="F1081">
        <v>128.87</v>
      </c>
      <c r="G1081">
        <v>88.7703095235277</v>
      </c>
      <c r="H1081">
        <v>3.0410431040524801</v>
      </c>
      <c r="I1081">
        <v>-9.1967716729178708</v>
      </c>
      <c r="J1081">
        <v>3.55828847828265</v>
      </c>
      <c r="K1081">
        <v>142.113324941618</v>
      </c>
      <c r="L1081">
        <v>124.950496023916</v>
      </c>
      <c r="M1081">
        <v>33.565073495197403</v>
      </c>
      <c r="N1081">
        <v>0.61731599003865401</v>
      </c>
      <c r="O1081">
        <v>44.719484752075701</v>
      </c>
      <c r="P1081">
        <v>117.502109704641</v>
      </c>
      <c r="Q1081">
        <v>4.0786662244428999E-2</v>
      </c>
    </row>
    <row r="1082" spans="1:17" hidden="1" x14ac:dyDescent="0.3">
      <c r="A1082" t="s">
        <v>2323</v>
      </c>
      <c r="B1082" t="s">
        <v>2324</v>
      </c>
      <c r="C1082" t="s">
        <v>3144</v>
      </c>
      <c r="D1082" t="s">
        <v>407</v>
      </c>
      <c r="E1082">
        <v>2266.2850347449998</v>
      </c>
      <c r="F1082">
        <v>778.85</v>
      </c>
      <c r="G1082">
        <v>28.4602466425617</v>
      </c>
      <c r="H1082">
        <v>5.3571587897198603</v>
      </c>
      <c r="I1082">
        <v>33.075486803135703</v>
      </c>
      <c r="J1082">
        <v>-2.0342838796062002</v>
      </c>
      <c r="K1082">
        <v>844.33705066460402</v>
      </c>
      <c r="L1082">
        <v>739.96739423746203</v>
      </c>
      <c r="M1082">
        <v>31.371864579167401</v>
      </c>
      <c r="N1082">
        <v>0.53787777080948396</v>
      </c>
      <c r="O1082">
        <v>39.211658214033498</v>
      </c>
      <c r="P1082">
        <v>67.278780068728494</v>
      </c>
      <c r="Q1082">
        <v>5.7128730201534E-2</v>
      </c>
    </row>
    <row r="1083" spans="1:17" hidden="1" x14ac:dyDescent="0.3">
      <c r="A1083" t="s">
        <v>2325</v>
      </c>
      <c r="B1083" t="s">
        <v>2326</v>
      </c>
      <c r="C1083" t="s">
        <v>3144</v>
      </c>
      <c r="D1083" t="s">
        <v>284</v>
      </c>
      <c r="E1083">
        <v>2264.8582671599902</v>
      </c>
      <c r="F1083">
        <v>385.8</v>
      </c>
      <c r="G1083">
        <v>-32.409849470660603</v>
      </c>
      <c r="H1083">
        <v>-4.83920019484676</v>
      </c>
      <c r="I1083">
        <v>-4.9962556526661501</v>
      </c>
      <c r="J1083">
        <v>1.0707226550273501</v>
      </c>
      <c r="K1083">
        <v>422.44862410650398</v>
      </c>
      <c r="L1083">
        <v>421.069798263363</v>
      </c>
      <c r="M1083">
        <v>32.980600133347401</v>
      </c>
      <c r="N1083">
        <v>0.17550596124559201</v>
      </c>
      <c r="O1083">
        <v>39.372731985484698</v>
      </c>
      <c r="P1083">
        <v>16.608735076318499</v>
      </c>
      <c r="Q1083">
        <v>-2.7955099533449001E-2</v>
      </c>
    </row>
    <row r="1084" spans="1:17" hidden="1" x14ac:dyDescent="0.3">
      <c r="A1084" t="s">
        <v>2327</v>
      </c>
      <c r="B1084" t="s">
        <v>2328</v>
      </c>
      <c r="C1084" t="s">
        <v>3144</v>
      </c>
      <c r="D1084" t="s">
        <v>753</v>
      </c>
      <c r="E1084">
        <v>2263.218953562</v>
      </c>
      <c r="F1084">
        <v>19.98</v>
      </c>
      <c r="G1084">
        <v>-31.2108904303124</v>
      </c>
      <c r="H1084">
        <v>-0.89626217747912496</v>
      </c>
      <c r="I1084">
        <v>3.0818091147647602</v>
      </c>
      <c r="J1084">
        <v>-1.74603715789664</v>
      </c>
      <c r="K1084">
        <v>20.066114504728102</v>
      </c>
      <c r="L1084">
        <v>18.883400745027</v>
      </c>
      <c r="M1084">
        <v>44.346670914047998</v>
      </c>
      <c r="N1084">
        <v>6.9481022221303507E-2</v>
      </c>
      <c r="O1084">
        <v>37.637637637637603</v>
      </c>
      <c r="P1084">
        <v>41.601700921332302</v>
      </c>
      <c r="Q1084">
        <v>7.7911642517365001E-2</v>
      </c>
    </row>
    <row r="1085" spans="1:17" hidden="1" x14ac:dyDescent="0.3">
      <c r="A1085" t="s">
        <v>2329</v>
      </c>
      <c r="B1085" t="s">
        <v>2330</v>
      </c>
      <c r="C1085" t="s">
        <v>3144</v>
      </c>
      <c r="D1085" t="s">
        <v>205</v>
      </c>
      <c r="E1085">
        <v>2258.2071566999998</v>
      </c>
      <c r="F1085">
        <v>84.15</v>
      </c>
      <c r="G1085">
        <v>66.622941325078997</v>
      </c>
      <c r="H1085">
        <v>8.5405711533953106</v>
      </c>
      <c r="I1085">
        <v>-20.678808874402598</v>
      </c>
      <c r="J1085">
        <v>2.0101382704465398</v>
      </c>
      <c r="K1085">
        <v>82.705736349271305</v>
      </c>
      <c r="L1085">
        <v>82.724926623609704</v>
      </c>
      <c r="M1085">
        <v>63.345539260045904</v>
      </c>
      <c r="N1085">
        <v>0.99933915855772004</v>
      </c>
      <c r="O1085">
        <v>66.369578134283998</v>
      </c>
      <c r="P1085">
        <v>108.808933002481</v>
      </c>
      <c r="Q1085">
        <v>0.19004098396348201</v>
      </c>
    </row>
    <row r="1086" spans="1:17" hidden="1" x14ac:dyDescent="0.3">
      <c r="A1086" t="s">
        <v>2331</v>
      </c>
      <c r="B1086" t="s">
        <v>2332</v>
      </c>
      <c r="C1086" t="s">
        <v>3144</v>
      </c>
      <c r="D1086" t="s">
        <v>574</v>
      </c>
      <c r="E1086">
        <v>2256.6707999999999</v>
      </c>
      <c r="F1086">
        <v>401.4</v>
      </c>
      <c r="G1086">
        <v>11.347372100590199</v>
      </c>
      <c r="H1086">
        <v>4.7950202412780598</v>
      </c>
      <c r="I1086">
        <v>9.9955281911221192</v>
      </c>
      <c r="J1086">
        <v>-0.22217579968866799</v>
      </c>
      <c r="K1086">
        <v>404.09079732470201</v>
      </c>
      <c r="L1086">
        <v>375.47296234205697</v>
      </c>
      <c r="M1086">
        <v>44.842462168813697</v>
      </c>
      <c r="N1086">
        <v>1.6346213816780799</v>
      </c>
      <c r="O1086">
        <v>18.086696562032898</v>
      </c>
      <c r="P1086">
        <v>36.996587030716697</v>
      </c>
      <c r="Q1086">
        <v>4.3322016353975E-2</v>
      </c>
    </row>
    <row r="1087" spans="1:17" hidden="1" x14ac:dyDescent="0.3">
      <c r="A1087" t="s">
        <v>2333</v>
      </c>
      <c r="B1087" t="s">
        <v>2334</v>
      </c>
      <c r="C1087" t="s">
        <v>3144</v>
      </c>
      <c r="D1087" t="s">
        <v>151</v>
      </c>
      <c r="E1087">
        <v>2242.95278104</v>
      </c>
      <c r="F1087">
        <v>234.8</v>
      </c>
      <c r="G1087">
        <v>-50.360641001845003</v>
      </c>
      <c r="H1087">
        <v>-21.201473168359101</v>
      </c>
      <c r="I1087">
        <v>-36.076603493359997</v>
      </c>
      <c r="J1087">
        <v>-1.2963838680595601</v>
      </c>
      <c r="K1087">
        <v>289.809748105898</v>
      </c>
      <c r="L1087">
        <v>323.61648975767002</v>
      </c>
      <c r="M1087">
        <v>32.978058426664397</v>
      </c>
      <c r="N1087">
        <v>2.2327150058108201</v>
      </c>
      <c r="O1087">
        <v>105.79216354344101</v>
      </c>
      <c r="P1087">
        <v>17.1364430032427</v>
      </c>
      <c r="Q1087">
        <v>8.2325324517388998E-2</v>
      </c>
    </row>
    <row r="1088" spans="1:17" x14ac:dyDescent="0.3">
      <c r="A1088" t="s">
        <v>2335</v>
      </c>
      <c r="B1088" t="s">
        <v>2336</v>
      </c>
      <c r="C1088" t="s">
        <v>3147</v>
      </c>
      <c r="D1088" t="s">
        <v>2002</v>
      </c>
      <c r="E1088">
        <v>2240.8087394180002</v>
      </c>
      <c r="F1088">
        <v>12.17</v>
      </c>
      <c r="G1088">
        <v>-54.1396898570598</v>
      </c>
      <c r="H1088">
        <v>-9.7669104362853592</v>
      </c>
      <c r="I1088">
        <v>-32.226928343429201</v>
      </c>
      <c r="J1088">
        <v>-1.1713821950565599</v>
      </c>
      <c r="K1088">
        <v>13.541339722681199</v>
      </c>
      <c r="L1088">
        <v>15.553690846630399</v>
      </c>
      <c r="M1088">
        <v>26.5676813386739</v>
      </c>
      <c r="N1088">
        <v>0.49163263322455297</v>
      </c>
      <c r="O1088">
        <v>114.050944946589</v>
      </c>
      <c r="P1088">
        <v>0.74503311258278204</v>
      </c>
      <c r="Q1088">
        <v>-2.8875293185935999E-2</v>
      </c>
    </row>
    <row r="1089" spans="1:17" hidden="1" x14ac:dyDescent="0.3">
      <c r="A1089" t="s">
        <v>2337</v>
      </c>
      <c r="B1089" t="s">
        <v>2338</v>
      </c>
      <c r="C1089" t="s">
        <v>3144</v>
      </c>
      <c r="D1089" t="s">
        <v>251</v>
      </c>
      <c r="E1089">
        <v>2224.7886089799999</v>
      </c>
      <c r="F1089">
        <v>124.6</v>
      </c>
      <c r="G1089">
        <v>79.625933085796305</v>
      </c>
      <c r="H1089">
        <v>0.768628336775659</v>
      </c>
      <c r="I1089">
        <v>76.741756687755796</v>
      </c>
      <c r="J1089">
        <v>-4.5262391051021096</v>
      </c>
      <c r="K1089">
        <v>122.930124959175</v>
      </c>
      <c r="L1089">
        <v>92.974040566257898</v>
      </c>
      <c r="M1089">
        <v>35.737418867234098</v>
      </c>
      <c r="N1089">
        <v>0.27872087110916799</v>
      </c>
      <c r="O1089">
        <v>33.539325842696599</v>
      </c>
      <c r="P1089">
        <v>141.192411924119</v>
      </c>
    </row>
    <row r="1090" spans="1:17" hidden="1" x14ac:dyDescent="0.3">
      <c r="A1090" t="s">
        <v>2339</v>
      </c>
      <c r="B1090" t="s">
        <v>2340</v>
      </c>
      <c r="C1090" t="s">
        <v>3144</v>
      </c>
      <c r="D1090" t="s">
        <v>138</v>
      </c>
      <c r="E1090">
        <v>2222.78545996</v>
      </c>
      <c r="F1090">
        <v>21581.95</v>
      </c>
      <c r="G1090">
        <v>547.50149435517596</v>
      </c>
      <c r="H1090">
        <v>-0.21855152991129401</v>
      </c>
      <c r="I1090">
        <v>310.85894998245902</v>
      </c>
      <c r="J1090">
        <v>-8.5220034773373108</v>
      </c>
      <c r="K1090">
        <v>19773.945871042</v>
      </c>
      <c r="L1090">
        <v>12488.2816304803</v>
      </c>
      <c r="M1090">
        <v>52.580766420130601</v>
      </c>
      <c r="N1090">
        <v>0.70098106901471702</v>
      </c>
      <c r="O1090">
        <v>28.695507125167001</v>
      </c>
      <c r="P1090">
        <v>670.78392857142796</v>
      </c>
      <c r="Q1090">
        <v>0.16474033081237099</v>
      </c>
    </row>
    <row r="1091" spans="1:17" hidden="1" x14ac:dyDescent="0.3">
      <c r="A1091" t="s">
        <v>2341</v>
      </c>
      <c r="B1091" t="s">
        <v>2342</v>
      </c>
      <c r="C1091" t="s">
        <v>3144</v>
      </c>
      <c r="D1091" t="s">
        <v>1256</v>
      </c>
      <c r="E1091">
        <v>2220.53753087</v>
      </c>
      <c r="F1091">
        <v>781.45</v>
      </c>
      <c r="G1091">
        <v>-32.045756459753598</v>
      </c>
      <c r="H1091">
        <v>2.56395893040628</v>
      </c>
      <c r="I1091">
        <v>-22.978292972250099</v>
      </c>
      <c r="J1091">
        <v>1.6205681028319801</v>
      </c>
      <c r="K1091">
        <v>806.39504259267096</v>
      </c>
      <c r="L1091">
        <v>826.62847547562399</v>
      </c>
      <c r="M1091">
        <v>43.205595886565803</v>
      </c>
      <c r="N1091">
        <v>0.76566182027254204</v>
      </c>
      <c r="O1091">
        <v>47.283895322797299</v>
      </c>
      <c r="P1091">
        <v>8.4518770383734605</v>
      </c>
      <c r="Q1091">
        <v>-2.2196844071909E-2</v>
      </c>
    </row>
    <row r="1092" spans="1:17" x14ac:dyDescent="0.3">
      <c r="A1092" t="s">
        <v>2343</v>
      </c>
      <c r="B1092" t="s">
        <v>2344</v>
      </c>
      <c r="C1092" t="s">
        <v>3140</v>
      </c>
      <c r="D1092" t="s">
        <v>1256</v>
      </c>
      <c r="E1092">
        <v>2211.6096790799902</v>
      </c>
      <c r="F1092">
        <v>264.39999999999998</v>
      </c>
      <c r="G1092">
        <v>-64.449385033285793</v>
      </c>
      <c r="H1092">
        <v>-7.5105176296752196</v>
      </c>
      <c r="I1092">
        <v>-28.266458686416399</v>
      </c>
      <c r="J1092">
        <v>-5.8603302610163199</v>
      </c>
      <c r="K1092">
        <v>313.97828652009201</v>
      </c>
      <c r="L1092">
        <v>367.41296819729598</v>
      </c>
      <c r="M1092">
        <v>23.1020800594574</v>
      </c>
      <c r="N1092">
        <v>0.40559694981607403</v>
      </c>
      <c r="O1092">
        <v>100.086955222952</v>
      </c>
      <c r="P1092">
        <v>1.711867666859</v>
      </c>
      <c r="Q1092">
        <v>-5.2769149602541997E-2</v>
      </c>
    </row>
    <row r="1093" spans="1:17" hidden="1" x14ac:dyDescent="0.3">
      <c r="A1093" t="s">
        <v>2345</v>
      </c>
      <c r="B1093" t="s">
        <v>2346</v>
      </c>
      <c r="C1093" t="s">
        <v>3144</v>
      </c>
      <c r="D1093" t="s">
        <v>213</v>
      </c>
      <c r="E1093">
        <v>2204.7013118999998</v>
      </c>
      <c r="F1093">
        <v>396.3</v>
      </c>
      <c r="G1093">
        <v>-12.510150260672599</v>
      </c>
      <c r="H1093">
        <v>0.87210220892696699</v>
      </c>
      <c r="I1093">
        <v>-0.14370587105916999</v>
      </c>
      <c r="J1093">
        <v>5.8229954444803003</v>
      </c>
      <c r="K1093">
        <v>417.217563923081</v>
      </c>
      <c r="L1093">
        <v>405.35194497169999</v>
      </c>
      <c r="M1093">
        <v>39.996394841230597</v>
      </c>
      <c r="N1093">
        <v>0.51006939495217996</v>
      </c>
      <c r="O1093">
        <v>23.391370174110499</v>
      </c>
      <c r="P1093">
        <v>26.593195975083798</v>
      </c>
      <c r="Q1093">
        <v>3.7758536437963001E-2</v>
      </c>
    </row>
    <row r="1094" spans="1:17" x14ac:dyDescent="0.3">
      <c r="A1094" t="s">
        <v>2347</v>
      </c>
      <c r="B1094" t="s">
        <v>2348</v>
      </c>
      <c r="C1094" t="s">
        <v>3129</v>
      </c>
      <c r="D1094" t="s">
        <v>24</v>
      </c>
      <c r="E1094">
        <v>2202.8762211839999</v>
      </c>
      <c r="F1094">
        <v>42.78</v>
      </c>
      <c r="G1094">
        <v>-60.889389035960498</v>
      </c>
      <c r="H1094">
        <v>0.70142269144084401</v>
      </c>
      <c r="I1094">
        <v>-30.436835076823201</v>
      </c>
      <c r="J1094">
        <v>-0.97730434798165999</v>
      </c>
      <c r="K1094">
        <v>46.327820287569899</v>
      </c>
      <c r="L1094">
        <v>54.7252180498581</v>
      </c>
      <c r="M1094">
        <v>31.982518727308499</v>
      </c>
      <c r="N1094">
        <v>0.41391571628906598</v>
      </c>
      <c r="O1094">
        <v>92.613370733987793</v>
      </c>
      <c r="P1094">
        <v>1.8328969293025501</v>
      </c>
    </row>
    <row r="1095" spans="1:17" hidden="1" x14ac:dyDescent="0.3">
      <c r="A1095" t="s">
        <v>2349</v>
      </c>
      <c r="B1095" t="s">
        <v>2350</v>
      </c>
      <c r="C1095" t="s">
        <v>3144</v>
      </c>
      <c r="D1095" t="s">
        <v>114</v>
      </c>
      <c r="E1095">
        <v>2197.2956159999999</v>
      </c>
      <c r="F1095">
        <v>455.1</v>
      </c>
      <c r="G1095">
        <v>-21.5718255869952</v>
      </c>
      <c r="H1095">
        <v>-14.799149275839101</v>
      </c>
      <c r="I1095">
        <v>-28.629004748120199</v>
      </c>
      <c r="J1095">
        <v>-3.4582449759811</v>
      </c>
      <c r="K1095">
        <v>534.49064803622298</v>
      </c>
      <c r="L1095">
        <v>542.03436166747099</v>
      </c>
      <c r="M1095">
        <v>16.715309078897601</v>
      </c>
      <c r="N1095">
        <v>0.57066354537092701</v>
      </c>
      <c r="O1095">
        <v>60.360360360360303</v>
      </c>
      <c r="P1095">
        <v>8.0291970802919703</v>
      </c>
      <c r="Q1095">
        <v>-7.9918043069670004E-3</v>
      </c>
    </row>
    <row r="1096" spans="1:17" hidden="1" x14ac:dyDescent="0.3">
      <c r="A1096" t="s">
        <v>2351</v>
      </c>
      <c r="B1096" t="s">
        <v>2352</v>
      </c>
      <c r="C1096" t="s">
        <v>3144</v>
      </c>
      <c r="D1096" t="s">
        <v>472</v>
      </c>
      <c r="E1096">
        <v>2196.5304773599901</v>
      </c>
      <c r="F1096">
        <v>500.6</v>
      </c>
      <c r="G1096">
        <v>-51.216056942492102</v>
      </c>
      <c r="H1096">
        <v>-7.6033674413447798</v>
      </c>
      <c r="I1096">
        <v>-26.445236403594301</v>
      </c>
      <c r="J1096">
        <v>-1.2104822036471099</v>
      </c>
      <c r="K1096">
        <v>552.44525391433103</v>
      </c>
      <c r="L1096">
        <v>609.64404223219901</v>
      </c>
      <c r="M1096">
        <v>26.984188505790598</v>
      </c>
      <c r="N1096">
        <v>0.32054872987834498</v>
      </c>
      <c r="O1096">
        <v>59.538553735517297</v>
      </c>
      <c r="P1096">
        <v>5.9807346247485897</v>
      </c>
      <c r="Q1096">
        <v>-4.1770491194046001E-2</v>
      </c>
    </row>
    <row r="1097" spans="1:17" x14ac:dyDescent="0.3">
      <c r="A1097" t="s">
        <v>2353</v>
      </c>
      <c r="B1097" t="s">
        <v>2354</v>
      </c>
      <c r="C1097" t="s">
        <v>3143</v>
      </c>
      <c r="D1097" t="s">
        <v>407</v>
      </c>
      <c r="E1097">
        <v>2188.1066519999999</v>
      </c>
      <c r="F1097">
        <v>190</v>
      </c>
      <c r="G1097">
        <v>-56.323824365326502</v>
      </c>
      <c r="H1097">
        <v>-0.77239950308239802</v>
      </c>
      <c r="I1097">
        <v>-24.144167050249401</v>
      </c>
      <c r="J1097">
        <v>0.94530089302342901</v>
      </c>
      <c r="K1097">
        <v>201.611827398777</v>
      </c>
      <c r="L1097">
        <v>232.665083407362</v>
      </c>
      <c r="M1097">
        <v>40.706477504074797</v>
      </c>
      <c r="N1097">
        <v>0.97631670270592497</v>
      </c>
      <c r="O1097">
        <v>127.23684210526299</v>
      </c>
      <c r="P1097">
        <v>9.5100864553314004</v>
      </c>
      <c r="Q1097">
        <v>-4.4535914414248999E-2</v>
      </c>
    </row>
    <row r="1098" spans="1:17" hidden="1" x14ac:dyDescent="0.3">
      <c r="A1098" t="s">
        <v>2355</v>
      </c>
      <c r="B1098" t="s">
        <v>2356</v>
      </c>
      <c r="C1098" t="s">
        <v>3144</v>
      </c>
      <c r="D1098" t="s">
        <v>505</v>
      </c>
      <c r="E1098">
        <v>2184.0950544249999</v>
      </c>
      <c r="F1098">
        <v>2567.4499999999998</v>
      </c>
      <c r="G1098">
        <v>38.503488244773699</v>
      </c>
      <c r="H1098">
        <v>15.460827770903</v>
      </c>
      <c r="I1098">
        <v>40.587090168646299</v>
      </c>
      <c r="J1098">
        <v>11.4268242793505</v>
      </c>
      <c r="K1098">
        <v>2423.4600823995602</v>
      </c>
      <c r="L1098">
        <v>2179.4368287788898</v>
      </c>
      <c r="M1098">
        <v>62.938923093743398</v>
      </c>
      <c r="N1098">
        <v>1.3266093401738199</v>
      </c>
      <c r="O1098">
        <v>31.609184210013801</v>
      </c>
      <c r="P1098">
        <v>98.588389991104904</v>
      </c>
      <c r="Q1098">
        <v>-5.2580226058400003E-4</v>
      </c>
    </row>
    <row r="1099" spans="1:17" hidden="1" x14ac:dyDescent="0.3">
      <c r="A1099" t="s">
        <v>2357</v>
      </c>
      <c r="B1099" t="s">
        <v>2358</v>
      </c>
      <c r="C1099" t="s">
        <v>3144</v>
      </c>
      <c r="D1099" t="s">
        <v>736</v>
      </c>
      <c r="E1099">
        <v>2180.653534008</v>
      </c>
      <c r="F1099">
        <v>265.8</v>
      </c>
      <c r="G1099">
        <v>1.53937953397706</v>
      </c>
      <c r="H1099">
        <v>1.29276441911198</v>
      </c>
      <c r="I1099">
        <v>0.62267983112517999</v>
      </c>
      <c r="J1099">
        <v>2.6323715571425601</v>
      </c>
      <c r="K1099">
        <v>273.89481198088203</v>
      </c>
      <c r="L1099">
        <v>260.51934606967501</v>
      </c>
      <c r="M1099">
        <v>58.290846172297002</v>
      </c>
      <c r="N1099">
        <v>1.21213849560013</v>
      </c>
      <c r="O1099">
        <v>11.098570353649301</v>
      </c>
      <c r="P1099">
        <v>26.210826210826198</v>
      </c>
      <c r="Q1099">
        <v>3.2968413234804997E-2</v>
      </c>
    </row>
    <row r="1100" spans="1:17" hidden="1" x14ac:dyDescent="0.3">
      <c r="A1100" t="s">
        <v>2359</v>
      </c>
      <c r="B1100" t="s">
        <v>2360</v>
      </c>
      <c r="C1100" t="s">
        <v>3144</v>
      </c>
      <c r="D1100" t="s">
        <v>262</v>
      </c>
      <c r="E1100">
        <v>2179.9940894900001</v>
      </c>
      <c r="F1100">
        <v>481.55</v>
      </c>
      <c r="G1100">
        <v>70.262522137515901</v>
      </c>
      <c r="H1100">
        <v>21.168641522268299</v>
      </c>
      <c r="I1100">
        <v>21.947218039261799</v>
      </c>
      <c r="J1100">
        <v>6.1726183919164299</v>
      </c>
      <c r="K1100">
        <v>434.65007974377897</v>
      </c>
      <c r="L1100">
        <v>383.97239994287202</v>
      </c>
      <c r="M1100">
        <v>79.817543396518602</v>
      </c>
      <c r="N1100">
        <v>1.6175758381743099</v>
      </c>
      <c r="O1100">
        <v>3.84176098016819</v>
      </c>
      <c r="P1100">
        <v>97.3565573770491</v>
      </c>
      <c r="Q1100">
        <v>0.27442664290922503</v>
      </c>
    </row>
    <row r="1101" spans="1:17" hidden="1" x14ac:dyDescent="0.3">
      <c r="A1101" t="s">
        <v>2361</v>
      </c>
      <c r="B1101" t="s">
        <v>2362</v>
      </c>
      <c r="C1101" t="s">
        <v>3144</v>
      </c>
      <c r="D1101" t="s">
        <v>516</v>
      </c>
      <c r="E1101">
        <v>2179.9227227400002</v>
      </c>
      <c r="F1101">
        <v>121.1</v>
      </c>
      <c r="G1101">
        <v>0.87534158786803495</v>
      </c>
      <c r="H1101">
        <v>-1.3853735091222401</v>
      </c>
      <c r="I1101">
        <v>10.1457794805316</v>
      </c>
      <c r="J1101">
        <v>-4.4787363395686999</v>
      </c>
      <c r="K1101">
        <v>119.80348293508101</v>
      </c>
      <c r="L1101">
        <v>113.981696449296</v>
      </c>
      <c r="M1101">
        <v>58.170287437335901</v>
      </c>
      <c r="N1101">
        <v>1.1350210592863801</v>
      </c>
      <c r="O1101">
        <v>23.038810900082499</v>
      </c>
      <c r="P1101">
        <v>35.307262569832297</v>
      </c>
      <c r="Q1101">
        <v>6.5223084502685005E-2</v>
      </c>
    </row>
    <row r="1102" spans="1:17" hidden="1" x14ac:dyDescent="0.3">
      <c r="A1102" t="s">
        <v>2363</v>
      </c>
      <c r="B1102" t="s">
        <v>2364</v>
      </c>
      <c r="C1102" t="s">
        <v>3144</v>
      </c>
      <c r="D1102" t="s">
        <v>108</v>
      </c>
      <c r="E1102">
        <v>2174.8007143259902</v>
      </c>
      <c r="F1102">
        <v>18.54</v>
      </c>
      <c r="G1102">
        <v>-12.2548392541827</v>
      </c>
      <c r="H1102">
        <v>-6.1190822532710403</v>
      </c>
      <c r="I1102">
        <v>-3.95781240226236</v>
      </c>
      <c r="J1102">
        <v>1.46893451119838</v>
      </c>
      <c r="K1102">
        <v>19.570361694822399</v>
      </c>
      <c r="L1102">
        <v>19.241148706432</v>
      </c>
      <c r="M1102">
        <v>41.1642908858081</v>
      </c>
      <c r="N1102">
        <v>0.53027694518517199</v>
      </c>
      <c r="O1102">
        <v>71.977671116024098</v>
      </c>
      <c r="P1102">
        <v>14.1405712860628</v>
      </c>
      <c r="Q1102">
        <v>0.102495655235175</v>
      </c>
    </row>
    <row r="1103" spans="1:17" hidden="1" x14ac:dyDescent="0.3">
      <c r="A1103" t="s">
        <v>2365</v>
      </c>
      <c r="B1103" t="s">
        <v>2366</v>
      </c>
      <c r="C1103" t="s">
        <v>3144</v>
      </c>
      <c r="D1103" t="s">
        <v>2367</v>
      </c>
      <c r="E1103">
        <v>2174.0252799999998</v>
      </c>
      <c r="F1103">
        <v>2012.8</v>
      </c>
      <c r="G1103">
        <v>22.9047036579218</v>
      </c>
      <c r="H1103">
        <v>25.3252190719796</v>
      </c>
      <c r="I1103">
        <v>53.941570286376503</v>
      </c>
      <c r="J1103">
        <v>10.120420018444699</v>
      </c>
      <c r="K1103">
        <v>1732.8157505720001</v>
      </c>
      <c r="L1103">
        <v>1503.42119929109</v>
      </c>
      <c r="M1103">
        <v>73.408791842870599</v>
      </c>
      <c r="N1103">
        <v>0.92056175779424998</v>
      </c>
      <c r="O1103">
        <v>1.9475357710651799</v>
      </c>
      <c r="P1103">
        <v>100.27860696517401</v>
      </c>
      <c r="Q1103">
        <v>0.22620190466878301</v>
      </c>
    </row>
    <row r="1104" spans="1:17" hidden="1" x14ac:dyDescent="0.3">
      <c r="A1104" t="s">
        <v>2368</v>
      </c>
      <c r="B1104" t="s">
        <v>2369</v>
      </c>
      <c r="C1104" t="s">
        <v>3144</v>
      </c>
      <c r="D1104" t="s">
        <v>423</v>
      </c>
      <c r="E1104">
        <v>2171.6390670000001</v>
      </c>
      <c r="F1104">
        <v>865.45</v>
      </c>
      <c r="G1104">
        <v>26.473267437953002</v>
      </c>
      <c r="H1104">
        <v>10.4504520130755</v>
      </c>
      <c r="I1104">
        <v>40.9775602733352</v>
      </c>
      <c r="J1104">
        <v>2.0289345111983899</v>
      </c>
      <c r="K1104">
        <v>905.88558804187699</v>
      </c>
      <c r="L1104">
        <v>775.41769987962698</v>
      </c>
      <c r="M1104">
        <v>30.850947710273299</v>
      </c>
      <c r="N1104">
        <v>0.29141194621578498</v>
      </c>
      <c r="O1104">
        <v>30.926107805188</v>
      </c>
      <c r="P1104">
        <v>67.804168686379001</v>
      </c>
      <c r="Q1104">
        <v>7.8869215807403997E-2</v>
      </c>
    </row>
    <row r="1105" spans="1:17" hidden="1" x14ac:dyDescent="0.3">
      <c r="A1105" t="s">
        <v>2370</v>
      </c>
      <c r="B1105" t="s">
        <v>2371</v>
      </c>
      <c r="C1105" t="s">
        <v>3144</v>
      </c>
      <c r="D1105" t="s">
        <v>658</v>
      </c>
      <c r="E1105">
        <v>2170.018170585</v>
      </c>
      <c r="F1105">
        <v>407.85</v>
      </c>
      <c r="G1105">
        <v>-40.173946460003101</v>
      </c>
      <c r="H1105">
        <v>3.5078912052073798</v>
      </c>
      <c r="I1105">
        <v>-12.919382745393399</v>
      </c>
      <c r="J1105">
        <v>2.4628779653595698</v>
      </c>
      <c r="K1105">
        <v>431.436147241252</v>
      </c>
      <c r="L1105">
        <v>463.217538801675</v>
      </c>
      <c r="M1105">
        <v>40.268721722813403</v>
      </c>
      <c r="N1105">
        <v>0.68900454816502599</v>
      </c>
      <c r="O1105">
        <v>40.836091700380003</v>
      </c>
      <c r="P1105">
        <v>4.81881264456438</v>
      </c>
      <c r="Q1105">
        <v>-0.106573095250324</v>
      </c>
    </row>
    <row r="1106" spans="1:17" hidden="1" x14ac:dyDescent="0.3">
      <c r="A1106" t="s">
        <v>2372</v>
      </c>
      <c r="B1106" t="s">
        <v>2373</v>
      </c>
      <c r="C1106" t="s">
        <v>3144</v>
      </c>
      <c r="D1106" t="s">
        <v>546</v>
      </c>
      <c r="E1106">
        <v>2168.8082663099999</v>
      </c>
      <c r="F1106">
        <v>625.1</v>
      </c>
      <c r="G1106">
        <v>1.52452530894709</v>
      </c>
      <c r="H1106">
        <v>-0.26010795678185999</v>
      </c>
      <c r="I1106">
        <v>2.0061164293983098</v>
      </c>
      <c r="J1106">
        <v>-0.80210094542437105</v>
      </c>
      <c r="K1106">
        <v>667.72461002769705</v>
      </c>
      <c r="L1106">
        <v>632.35261829866602</v>
      </c>
      <c r="M1106">
        <v>32.405415652635298</v>
      </c>
      <c r="N1106">
        <v>0.29628891583401001</v>
      </c>
      <c r="O1106">
        <v>50.055991041433302</v>
      </c>
      <c r="P1106">
        <v>62.363636363636303</v>
      </c>
      <c r="Q1106">
        <v>0.15414049999701501</v>
      </c>
    </row>
    <row r="1107" spans="1:17" x14ac:dyDescent="0.3">
      <c r="A1107" t="s">
        <v>2374</v>
      </c>
      <c r="B1107" t="s">
        <v>2375</v>
      </c>
      <c r="C1107" t="s">
        <v>3137</v>
      </c>
      <c r="D1107" t="s">
        <v>75</v>
      </c>
      <c r="E1107">
        <v>2163.9969019999999</v>
      </c>
      <c r="F1107">
        <v>83.77</v>
      </c>
      <c r="G1107">
        <v>-49.157389513341599</v>
      </c>
      <c r="H1107">
        <v>3.9089706087512899</v>
      </c>
      <c r="I1107">
        <v>-14.6916629803007</v>
      </c>
      <c r="J1107">
        <v>-4.0893744912347003</v>
      </c>
      <c r="K1107">
        <v>84.781293386337197</v>
      </c>
      <c r="L1107">
        <v>92.687721479080906</v>
      </c>
      <c r="M1107">
        <v>48.100199431975298</v>
      </c>
      <c r="N1107">
        <v>1.44368654978722</v>
      </c>
      <c r="O1107">
        <v>86.224185269189405</v>
      </c>
      <c r="P1107">
        <v>14.973922591270901</v>
      </c>
      <c r="Q1107">
        <v>3.1984234407617003E-2</v>
      </c>
    </row>
    <row r="1108" spans="1:17" x14ac:dyDescent="0.3">
      <c r="A1108" t="s">
        <v>2376</v>
      </c>
      <c r="B1108" t="s">
        <v>2377</v>
      </c>
      <c r="C1108" t="s">
        <v>3147</v>
      </c>
      <c r="D1108" t="s">
        <v>2002</v>
      </c>
      <c r="E1108">
        <v>2147.8304425699998</v>
      </c>
      <c r="F1108">
        <v>45.05</v>
      </c>
      <c r="G1108">
        <v>-40.110932368663001</v>
      </c>
      <c r="H1108">
        <v>-8.2995734339540093</v>
      </c>
      <c r="I1108">
        <v>-14.9215526957608</v>
      </c>
      <c r="J1108">
        <v>-1.5051917986288601</v>
      </c>
      <c r="K1108">
        <v>49.380545484410497</v>
      </c>
      <c r="L1108">
        <v>51.075184816212399</v>
      </c>
      <c r="M1108">
        <v>33.967976359829599</v>
      </c>
      <c r="N1108">
        <v>0.60581154743420595</v>
      </c>
      <c r="O1108">
        <v>54.051054384017696</v>
      </c>
      <c r="P1108">
        <v>6.8548387096774199</v>
      </c>
      <c r="Q1108">
        <v>6.0444981023099996E-3</v>
      </c>
    </row>
    <row r="1109" spans="1:17" hidden="1" x14ac:dyDescent="0.3">
      <c r="A1109" t="s">
        <v>2378</v>
      </c>
      <c r="B1109" t="s">
        <v>2379</v>
      </c>
      <c r="C1109" t="s">
        <v>3144</v>
      </c>
      <c r="D1109" t="s">
        <v>2380</v>
      </c>
      <c r="E1109">
        <v>2142</v>
      </c>
      <c r="F1109">
        <v>25.5</v>
      </c>
      <c r="G1109">
        <v>325.049459486888</v>
      </c>
      <c r="H1109">
        <v>31.323855373033599</v>
      </c>
      <c r="I1109">
        <v>58.014919482657703</v>
      </c>
      <c r="J1109">
        <v>6.8246799591882699</v>
      </c>
      <c r="K1109">
        <v>20.197711400286298</v>
      </c>
      <c r="L1109">
        <v>15.0452029424495</v>
      </c>
      <c r="M1109">
        <v>70.762971798373201</v>
      </c>
      <c r="N1109">
        <v>4.2494936191471</v>
      </c>
      <c r="O1109">
        <v>23.411764705882302</v>
      </c>
      <c r="P1109">
        <v>370.76923076922998</v>
      </c>
    </row>
    <row r="1110" spans="1:17" hidden="1" x14ac:dyDescent="0.3">
      <c r="A1110" t="s">
        <v>2381</v>
      </c>
      <c r="B1110" t="s">
        <v>2382</v>
      </c>
      <c r="C1110" t="s">
        <v>3144</v>
      </c>
      <c r="D1110" t="s">
        <v>128</v>
      </c>
      <c r="E1110">
        <v>2138.7419888449999</v>
      </c>
      <c r="F1110">
        <v>1658.35</v>
      </c>
      <c r="G1110">
        <v>-6.1880091847909702</v>
      </c>
      <c r="H1110">
        <v>0.97943864555174898</v>
      </c>
      <c r="I1110">
        <v>-19.5649085210548</v>
      </c>
      <c r="J1110">
        <v>-2.4752039387639999</v>
      </c>
      <c r="K1110">
        <v>1760.5142017793</v>
      </c>
      <c r="L1110">
        <v>1670.83889124854</v>
      </c>
      <c r="M1110">
        <v>29.250811679854301</v>
      </c>
      <c r="N1110">
        <v>0.53031714716359701</v>
      </c>
      <c r="O1110">
        <v>26.571592245304</v>
      </c>
      <c r="P1110">
        <v>23.651343995824401</v>
      </c>
      <c r="Q1110">
        <v>0.11024680528398401</v>
      </c>
    </row>
    <row r="1111" spans="1:17" hidden="1" x14ac:dyDescent="0.3">
      <c r="A1111" t="s">
        <v>2383</v>
      </c>
      <c r="B1111" t="s">
        <v>2384</v>
      </c>
      <c r="C1111" t="s">
        <v>3144</v>
      </c>
      <c r="D1111" t="s">
        <v>251</v>
      </c>
      <c r="E1111">
        <v>2135.3624215999998</v>
      </c>
      <c r="F1111">
        <v>88.6</v>
      </c>
      <c r="G1111">
        <v>96.987969127325897</v>
      </c>
      <c r="H1111">
        <v>-3.0303984018871999</v>
      </c>
      <c r="I1111">
        <v>80.421966757742197</v>
      </c>
      <c r="J1111">
        <v>4.3444870657786296</v>
      </c>
      <c r="K1111">
        <v>90.459772478526901</v>
      </c>
      <c r="L1111">
        <v>71.018101908128301</v>
      </c>
      <c r="M1111">
        <v>42.728145450161897</v>
      </c>
      <c r="N1111">
        <v>0.79207578640874798</v>
      </c>
      <c r="O1111">
        <v>29.559819413092502</v>
      </c>
      <c r="P1111">
        <v>177.30829420970201</v>
      </c>
      <c r="Q1111">
        <v>0.136550239669368</v>
      </c>
    </row>
    <row r="1112" spans="1:17" hidden="1" x14ac:dyDescent="0.3">
      <c r="A1112" t="s">
        <v>2385</v>
      </c>
      <c r="B1112" t="s">
        <v>2386</v>
      </c>
      <c r="C1112" t="s">
        <v>3144</v>
      </c>
      <c r="D1112" t="s">
        <v>160</v>
      </c>
      <c r="E1112">
        <v>2134.5003750000001</v>
      </c>
      <c r="F1112">
        <v>2139.85</v>
      </c>
      <c r="G1112">
        <v>-18.586261660272701</v>
      </c>
      <c r="H1112">
        <v>14.5557746952242</v>
      </c>
      <c r="I1112">
        <v>-12.788122918664</v>
      </c>
      <c r="J1112">
        <v>6.8574369266573196</v>
      </c>
      <c r="K1112">
        <v>2073.6409959991702</v>
      </c>
      <c r="L1112">
        <v>2076.2269712575999</v>
      </c>
      <c r="M1112">
        <v>54.124121803284702</v>
      </c>
      <c r="N1112">
        <v>1.5601065058329799</v>
      </c>
      <c r="O1112">
        <v>29.854896371240901</v>
      </c>
      <c r="P1112">
        <v>26.618343195266199</v>
      </c>
      <c r="Q1112">
        <v>0.13888755005578399</v>
      </c>
    </row>
    <row r="1113" spans="1:17" hidden="1" x14ac:dyDescent="0.3">
      <c r="A1113" t="s">
        <v>2387</v>
      </c>
      <c r="B1113" t="s">
        <v>2388</v>
      </c>
      <c r="C1113" t="s">
        <v>3144</v>
      </c>
      <c r="D1113" t="s">
        <v>1324</v>
      </c>
      <c r="E1113">
        <v>2133.1170258299999</v>
      </c>
      <c r="F1113">
        <v>282.45</v>
      </c>
      <c r="G1113">
        <v>-29.8336963398101</v>
      </c>
      <c r="H1113">
        <v>-24.7450055869019</v>
      </c>
      <c r="I1113">
        <v>-11.906558525991899</v>
      </c>
      <c r="J1113">
        <v>0.59638446768228703</v>
      </c>
      <c r="K1113">
        <v>344.58567736431098</v>
      </c>
      <c r="L1113">
        <v>346.45129807158202</v>
      </c>
      <c r="M1113">
        <v>31.695467439500099</v>
      </c>
      <c r="N1113">
        <v>0.56069840220331402</v>
      </c>
      <c r="O1113">
        <v>59.9752168525402</v>
      </c>
      <c r="P1113">
        <v>7.9495509268106197</v>
      </c>
      <c r="Q1113">
        <v>1.0612676790693E-2</v>
      </c>
    </row>
    <row r="1114" spans="1:17" hidden="1" x14ac:dyDescent="0.3">
      <c r="A1114" t="s">
        <v>2389</v>
      </c>
      <c r="B1114" t="s">
        <v>2390</v>
      </c>
      <c r="C1114" t="s">
        <v>3144</v>
      </c>
      <c r="D1114" t="s">
        <v>516</v>
      </c>
      <c r="E1114">
        <v>2126.5358740239999</v>
      </c>
      <c r="F1114">
        <v>231.76</v>
      </c>
      <c r="G1114">
        <v>-41.213099798464199</v>
      </c>
      <c r="H1114">
        <v>-0.56020515145291105</v>
      </c>
      <c r="I1114">
        <v>-19.7469259556546</v>
      </c>
      <c r="J1114">
        <v>-0.380436635534047</v>
      </c>
      <c r="K1114">
        <v>247.442831302896</v>
      </c>
      <c r="L1114">
        <v>254.12927697072601</v>
      </c>
      <c r="M1114">
        <v>31.584007614043401</v>
      </c>
      <c r="N1114">
        <v>0.39738398965008898</v>
      </c>
      <c r="O1114">
        <v>36.779426993441497</v>
      </c>
      <c r="P1114">
        <v>8.8075117370892002</v>
      </c>
      <c r="Q1114">
        <v>-9.880669611390001E-4</v>
      </c>
    </row>
    <row r="1115" spans="1:17" hidden="1" x14ac:dyDescent="0.3">
      <c r="A1115" t="s">
        <v>2391</v>
      </c>
      <c r="B1115" t="s">
        <v>2392</v>
      </c>
      <c r="C1115" t="s">
        <v>3144</v>
      </c>
      <c r="D1115" t="s">
        <v>999</v>
      </c>
      <c r="E1115">
        <v>2116.5847195000001</v>
      </c>
      <c r="F1115">
        <v>116.14</v>
      </c>
      <c r="G1115">
        <v>-21.3890927902154</v>
      </c>
      <c r="H1115">
        <v>-3.5288644225416799</v>
      </c>
      <c r="I1115">
        <v>-7.3595595679012602</v>
      </c>
      <c r="J1115">
        <v>0.74902859721988702</v>
      </c>
      <c r="K1115">
        <v>124.915932751623</v>
      </c>
      <c r="M1115">
        <v>30.9161770424504</v>
      </c>
      <c r="N1115">
        <v>0.223917129832892</v>
      </c>
      <c r="O1115">
        <v>36.731530910969497</v>
      </c>
      <c r="P1115">
        <v>8.4407096171802198</v>
      </c>
    </row>
    <row r="1116" spans="1:17" hidden="1" x14ac:dyDescent="0.3">
      <c r="A1116" t="s">
        <v>2393</v>
      </c>
      <c r="B1116" t="s">
        <v>2394</v>
      </c>
      <c r="C1116" t="s">
        <v>3144</v>
      </c>
      <c r="D1116" t="s">
        <v>2013</v>
      </c>
      <c r="E1116">
        <v>2108.0413431000002</v>
      </c>
      <c r="F1116">
        <v>526.95000000000005</v>
      </c>
      <c r="G1116">
        <v>650.56164858386001</v>
      </c>
      <c r="H1116">
        <v>5.3217574413854596</v>
      </c>
      <c r="I1116">
        <v>-30.147513907305498</v>
      </c>
      <c r="J1116">
        <v>-12.867878022567099</v>
      </c>
      <c r="K1116">
        <v>576.17501484276897</v>
      </c>
      <c r="L1116">
        <v>484.01048588520899</v>
      </c>
      <c r="M1116">
        <v>35.640902917764997</v>
      </c>
      <c r="N1116">
        <v>1.16304145662924</v>
      </c>
      <c r="O1116">
        <v>80.036056551854998</v>
      </c>
    </row>
    <row r="1117" spans="1:17" hidden="1" x14ac:dyDescent="0.3">
      <c r="A1117" t="s">
        <v>2395</v>
      </c>
      <c r="B1117" t="s">
        <v>2396</v>
      </c>
      <c r="C1117" t="s">
        <v>3144</v>
      </c>
      <c r="D1117" t="s">
        <v>477</v>
      </c>
      <c r="E1117">
        <v>2101.8772560500001</v>
      </c>
      <c r="F1117">
        <v>405.5</v>
      </c>
      <c r="G1117">
        <v>30.877969380548201</v>
      </c>
      <c r="H1117">
        <v>19.791321360990501</v>
      </c>
      <c r="I1117">
        <v>19.406997416293599</v>
      </c>
      <c r="J1117">
        <v>9.1514709293646206</v>
      </c>
      <c r="K1117">
        <v>379.45298252650502</v>
      </c>
      <c r="L1117">
        <v>357.04362758669498</v>
      </c>
      <c r="M1117">
        <v>51.527344659894901</v>
      </c>
      <c r="N1117">
        <v>0.89196440003138899</v>
      </c>
      <c r="O1117">
        <v>11.5906288532675</v>
      </c>
      <c r="P1117">
        <v>51.588785046728901</v>
      </c>
      <c r="Q1117">
        <v>-2.0754696377790999E-2</v>
      </c>
    </row>
    <row r="1118" spans="1:17" hidden="1" x14ac:dyDescent="0.3">
      <c r="A1118" t="s">
        <v>2397</v>
      </c>
      <c r="B1118" t="s">
        <v>2398</v>
      </c>
      <c r="C1118" t="s">
        <v>3144</v>
      </c>
      <c r="D1118" t="s">
        <v>2013</v>
      </c>
      <c r="E1118">
        <v>2101.4198510400001</v>
      </c>
      <c r="F1118">
        <v>725.1</v>
      </c>
      <c r="G1118">
        <v>-16.727000010478999</v>
      </c>
      <c r="H1118">
        <v>25.686298923908499</v>
      </c>
      <c r="I1118">
        <v>-9.6229431073426603</v>
      </c>
      <c r="J1118">
        <v>6.2300904710240399</v>
      </c>
      <c r="K1118">
        <v>653.90759260489904</v>
      </c>
      <c r="L1118">
        <v>644.22514358221997</v>
      </c>
      <c r="M1118">
        <v>62.798858015958899</v>
      </c>
      <c r="N1118">
        <v>2.21692029622674</v>
      </c>
      <c r="O1118">
        <v>26.189491104675199</v>
      </c>
      <c r="P1118">
        <v>39.442307692307701</v>
      </c>
      <c r="Q1118">
        <v>0.162065860117689</v>
      </c>
    </row>
    <row r="1119" spans="1:17" hidden="1" x14ac:dyDescent="0.3">
      <c r="A1119" t="s">
        <v>2399</v>
      </c>
      <c r="B1119" t="s">
        <v>2400</v>
      </c>
      <c r="C1119" t="s">
        <v>3144</v>
      </c>
      <c r="D1119" t="s">
        <v>231</v>
      </c>
      <c r="E1119">
        <v>2095.5406787040001</v>
      </c>
      <c r="F1119">
        <v>107.47</v>
      </c>
      <c r="G1119">
        <v>-32.340729817585199</v>
      </c>
      <c r="H1119">
        <v>0.89194712323023095</v>
      </c>
      <c r="I1119">
        <v>-17.1049722090324</v>
      </c>
      <c r="J1119">
        <v>7.5820328756305404</v>
      </c>
      <c r="K1119">
        <v>108.59669715527301</v>
      </c>
      <c r="L1119">
        <v>111.835572812423</v>
      </c>
      <c r="M1119">
        <v>55.546248498589698</v>
      </c>
      <c r="N1119">
        <v>0.52389714608572902</v>
      </c>
      <c r="O1119">
        <v>38.550293105052504</v>
      </c>
      <c r="P1119">
        <v>24.3002544529262</v>
      </c>
      <c r="Q1119">
        <v>0.19702939439853701</v>
      </c>
    </row>
    <row r="1120" spans="1:17" hidden="1" x14ac:dyDescent="0.3">
      <c r="A1120" t="s">
        <v>2401</v>
      </c>
      <c r="B1120" t="s">
        <v>2402</v>
      </c>
      <c r="C1120" t="s">
        <v>3144</v>
      </c>
      <c r="D1120" t="s">
        <v>48</v>
      </c>
      <c r="E1120">
        <v>2094.4720575000001</v>
      </c>
      <c r="F1120">
        <v>494.5</v>
      </c>
      <c r="G1120">
        <v>-32.178245191474304</v>
      </c>
      <c r="H1120">
        <v>-1.93184040939822</v>
      </c>
      <c r="I1120">
        <v>-23.7884030529302</v>
      </c>
      <c r="J1120">
        <v>0.80041372594036397</v>
      </c>
      <c r="K1120">
        <v>527.87495547357503</v>
      </c>
      <c r="L1120">
        <v>555.99255072876394</v>
      </c>
      <c r="M1120">
        <v>39.190228978955197</v>
      </c>
      <c r="N1120">
        <v>0.30137485406790099</v>
      </c>
      <c r="O1120">
        <v>71.890798786653093</v>
      </c>
      <c r="P1120">
        <v>14.322043694370601</v>
      </c>
      <c r="Q1120">
        <v>0.163121275113154</v>
      </c>
    </row>
    <row r="1121" spans="1:17" hidden="1" x14ac:dyDescent="0.3">
      <c r="A1121" t="s">
        <v>1747</v>
      </c>
      <c r="B1121" t="s">
        <v>2403</v>
      </c>
      <c r="C1121" t="s">
        <v>3144</v>
      </c>
      <c r="D1121" t="s">
        <v>1749</v>
      </c>
      <c r="E1121">
        <v>2091.9342556299998</v>
      </c>
      <c r="F1121">
        <v>33.35</v>
      </c>
      <c r="G1121">
        <v>-19.386862800311199</v>
      </c>
      <c r="H1121">
        <v>4.7117439703481896</v>
      </c>
      <c r="I1121">
        <v>-10.6320344927703</v>
      </c>
      <c r="J1121">
        <v>8.7230731292124393</v>
      </c>
      <c r="K1121">
        <v>33.966356310462402</v>
      </c>
      <c r="L1121">
        <v>34.793878321852198</v>
      </c>
      <c r="M1121">
        <v>49.333103027404697</v>
      </c>
      <c r="N1121">
        <v>1.11251030953082</v>
      </c>
      <c r="O1121">
        <v>37.781109445277302</v>
      </c>
      <c r="P1121">
        <v>22.8360957642725</v>
      </c>
      <c r="Q1121">
        <v>7.0291434656782004E-2</v>
      </c>
    </row>
    <row r="1122" spans="1:17" hidden="1" x14ac:dyDescent="0.3">
      <c r="A1122" t="s">
        <v>2404</v>
      </c>
      <c r="B1122" t="s">
        <v>2405</v>
      </c>
      <c r="C1122" t="s">
        <v>3144</v>
      </c>
      <c r="D1122" t="s">
        <v>262</v>
      </c>
      <c r="E1122">
        <v>2090.6001659499998</v>
      </c>
      <c r="F1122">
        <v>1201.3</v>
      </c>
      <c r="G1122">
        <v>-44.223723470505199</v>
      </c>
      <c r="H1122">
        <v>-0.86935180684233504</v>
      </c>
      <c r="I1122">
        <v>-17.0676195500508</v>
      </c>
      <c r="J1122">
        <v>-0.10577719601245</v>
      </c>
      <c r="K1122">
        <v>1321.2675335743099</v>
      </c>
      <c r="L1122">
        <v>1342.89823294652</v>
      </c>
      <c r="M1122">
        <v>17.691937592399501</v>
      </c>
      <c r="N1122">
        <v>0.504975412969488</v>
      </c>
      <c r="O1122">
        <v>47.340381253641802</v>
      </c>
      <c r="P1122">
        <v>8.5136172711259608</v>
      </c>
      <c r="Q1122">
        <v>5.5478788998813998E-2</v>
      </c>
    </row>
    <row r="1123" spans="1:17" hidden="1" x14ac:dyDescent="0.3">
      <c r="A1123" t="s">
        <v>2406</v>
      </c>
      <c r="B1123" t="s">
        <v>2407</v>
      </c>
      <c r="C1123" t="s">
        <v>3144</v>
      </c>
      <c r="D1123" t="s">
        <v>546</v>
      </c>
      <c r="E1123">
        <v>2088.8038594999998</v>
      </c>
      <c r="F1123">
        <v>68.5</v>
      </c>
      <c r="G1123">
        <v>-17.338118653865902</v>
      </c>
      <c r="H1123">
        <v>-6.5716801743569402</v>
      </c>
      <c r="I1123">
        <v>-15.7218607758616</v>
      </c>
      <c r="J1123">
        <v>0.35414687001477702</v>
      </c>
      <c r="K1123">
        <v>77.213496816941202</v>
      </c>
      <c r="L1123">
        <v>76.782270135841799</v>
      </c>
      <c r="M1123">
        <v>31.7295048012355</v>
      </c>
      <c r="N1123">
        <v>0.31965140866640901</v>
      </c>
      <c r="O1123">
        <v>70.583941605839399</v>
      </c>
      <c r="P1123">
        <v>13.2231404958677</v>
      </c>
      <c r="Q1123">
        <v>0.14562099295908801</v>
      </c>
    </row>
    <row r="1124" spans="1:17" hidden="1" x14ac:dyDescent="0.3">
      <c r="A1124" t="s">
        <v>2408</v>
      </c>
      <c r="B1124" t="s">
        <v>2409</v>
      </c>
      <c r="C1124" t="s">
        <v>3144</v>
      </c>
      <c r="D1124" t="s">
        <v>1048</v>
      </c>
      <c r="E1124">
        <v>2087.1990479999999</v>
      </c>
      <c r="F1124">
        <v>914.7</v>
      </c>
      <c r="G1124">
        <v>4.2393227649380698</v>
      </c>
      <c r="H1124">
        <v>-2.4443243858480401</v>
      </c>
      <c r="I1124">
        <v>19.9545253894835</v>
      </c>
      <c r="J1124">
        <v>7.1242767005375498</v>
      </c>
      <c r="K1124">
        <v>976.07953906491196</v>
      </c>
      <c r="L1124">
        <v>897.18563405695897</v>
      </c>
      <c r="M1124">
        <v>42.668990723277702</v>
      </c>
      <c r="N1124">
        <v>0.337499430622557</v>
      </c>
      <c r="O1124">
        <v>45.949491636602097</v>
      </c>
      <c r="P1124">
        <v>42.354680569605499</v>
      </c>
      <c r="Q1124">
        <v>2.7560616135686999E-2</v>
      </c>
    </row>
    <row r="1125" spans="1:17" hidden="1" x14ac:dyDescent="0.3">
      <c r="A1125" t="s">
        <v>2410</v>
      </c>
      <c r="B1125" t="s">
        <v>2411</v>
      </c>
      <c r="C1125" t="s">
        <v>3144</v>
      </c>
      <c r="D1125" t="s">
        <v>21</v>
      </c>
      <c r="E1125">
        <v>2086.3098845200002</v>
      </c>
      <c r="F1125">
        <v>1196.2</v>
      </c>
      <c r="G1125">
        <v>216.30807311224601</v>
      </c>
      <c r="H1125">
        <v>30.7050114593366</v>
      </c>
      <c r="I1125">
        <v>118.285057876856</v>
      </c>
      <c r="J1125">
        <v>-0.38462012227325698</v>
      </c>
      <c r="K1125">
        <v>976.36717721822095</v>
      </c>
      <c r="L1125">
        <v>683.44102426852703</v>
      </c>
      <c r="M1125">
        <v>57.943039271933401</v>
      </c>
      <c r="N1125">
        <v>0.65510135363089705</v>
      </c>
      <c r="O1125">
        <v>7.00551747199464</v>
      </c>
      <c r="P1125">
        <v>259.21921921921899</v>
      </c>
      <c r="Q1125">
        <v>0.175653371483209</v>
      </c>
    </row>
    <row r="1126" spans="1:17" hidden="1" x14ac:dyDescent="0.3">
      <c r="A1126" t="s">
        <v>2412</v>
      </c>
      <c r="B1126" t="s">
        <v>2413</v>
      </c>
      <c r="C1126" t="s">
        <v>3144</v>
      </c>
      <c r="D1126" t="s">
        <v>114</v>
      </c>
      <c r="E1126">
        <v>2080.9543601700002</v>
      </c>
      <c r="F1126">
        <v>255.15</v>
      </c>
      <c r="G1126">
        <v>-1.76616213271713</v>
      </c>
      <c r="H1126">
        <v>-6.5831368965887203</v>
      </c>
      <c r="I1126">
        <v>-22.682986471260101</v>
      </c>
      <c r="J1126">
        <v>-4.29742278331178</v>
      </c>
      <c r="K1126">
        <v>276.62964252504298</v>
      </c>
      <c r="L1126">
        <v>265.78767332861099</v>
      </c>
      <c r="M1126">
        <v>27.2203154522274</v>
      </c>
      <c r="N1126">
        <v>0.52651721170127697</v>
      </c>
      <c r="O1126">
        <v>33.3333333333333</v>
      </c>
      <c r="P1126">
        <v>37.6213592233009</v>
      </c>
      <c r="Q1126">
        <v>7.6571563443289997E-2</v>
      </c>
    </row>
    <row r="1127" spans="1:17" hidden="1" x14ac:dyDescent="0.3">
      <c r="A1127" t="s">
        <v>2414</v>
      </c>
      <c r="B1127" t="s">
        <v>2415</v>
      </c>
      <c r="C1127" t="s">
        <v>3144</v>
      </c>
      <c r="D1127" t="s">
        <v>407</v>
      </c>
      <c r="E1127">
        <v>2080.8645199550001</v>
      </c>
      <c r="F1127">
        <v>1061.05</v>
      </c>
      <c r="G1127">
        <v>-39.466503829437499</v>
      </c>
      <c r="H1127">
        <v>1.9534238011334799</v>
      </c>
      <c r="I1127">
        <v>-19.129309020711599</v>
      </c>
      <c r="J1127">
        <v>0.378933741766392</v>
      </c>
      <c r="K1127">
        <v>1126.2908376575001</v>
      </c>
      <c r="L1127">
        <v>1183.1070981514199</v>
      </c>
      <c r="M1127">
        <v>40.720783020409499</v>
      </c>
      <c r="N1127">
        <v>1.09316329132416</v>
      </c>
      <c r="O1127">
        <v>38.956693841006498</v>
      </c>
      <c r="P1127">
        <v>28.604327010484202</v>
      </c>
      <c r="Q1127">
        <v>-5.2259928783667003E-2</v>
      </c>
    </row>
    <row r="1128" spans="1:17" hidden="1" x14ac:dyDescent="0.3">
      <c r="A1128" t="s">
        <v>2416</v>
      </c>
      <c r="B1128" t="s">
        <v>2417</v>
      </c>
      <c r="C1128" t="s">
        <v>3144</v>
      </c>
      <c r="D1128" t="s">
        <v>144</v>
      </c>
      <c r="E1128">
        <v>2080.4936425000001</v>
      </c>
      <c r="F1128">
        <v>113.75</v>
      </c>
      <c r="G1128">
        <v>20.852844601657502</v>
      </c>
      <c r="H1128">
        <v>-7.3496648371782003</v>
      </c>
      <c r="I1128">
        <v>15.3518760043968</v>
      </c>
      <c r="J1128">
        <v>-5.7627801691869603E-2</v>
      </c>
      <c r="K1128">
        <v>118.32751771744</v>
      </c>
      <c r="L1128">
        <v>108.73743045800499</v>
      </c>
      <c r="M1128">
        <v>36.453595780997297</v>
      </c>
      <c r="N1128">
        <v>0.53171946434233397</v>
      </c>
      <c r="O1128">
        <v>42.813186813186697</v>
      </c>
      <c r="P1128">
        <v>56.680440771349801</v>
      </c>
      <c r="Q1128">
        <v>5.0009974075286998E-2</v>
      </c>
    </row>
    <row r="1129" spans="1:17" hidden="1" x14ac:dyDescent="0.3">
      <c r="A1129" t="s">
        <v>2418</v>
      </c>
      <c r="B1129" t="s">
        <v>2419</v>
      </c>
      <c r="C1129" t="s">
        <v>3144</v>
      </c>
      <c r="D1129" t="s">
        <v>949</v>
      </c>
      <c r="E1129">
        <v>2076.9851163599901</v>
      </c>
      <c r="F1129">
        <v>311.85000000000002</v>
      </c>
      <c r="G1129">
        <v>236.51987752097801</v>
      </c>
      <c r="H1129">
        <v>3.3441693542948601</v>
      </c>
      <c r="I1129">
        <v>59.914455151716403</v>
      </c>
      <c r="J1129">
        <v>3.00575709864045</v>
      </c>
      <c r="K1129">
        <v>335.98384499913499</v>
      </c>
      <c r="L1129">
        <v>273.977729285782</v>
      </c>
      <c r="M1129">
        <v>37.996252140490697</v>
      </c>
      <c r="N1129">
        <v>0.46953251001308899</v>
      </c>
      <c r="O1129">
        <v>39.538239538239502</v>
      </c>
      <c r="Q1129">
        <v>0.16548326497625199</v>
      </c>
    </row>
    <row r="1130" spans="1:17" hidden="1" x14ac:dyDescent="0.3">
      <c r="A1130" t="s">
        <v>2420</v>
      </c>
      <c r="B1130" t="s">
        <v>2421</v>
      </c>
      <c r="C1130" t="s">
        <v>3144</v>
      </c>
      <c r="D1130" t="s">
        <v>51</v>
      </c>
      <c r="E1130">
        <v>2067.2497610099999</v>
      </c>
      <c r="F1130">
        <v>989.1</v>
      </c>
      <c r="G1130">
        <v>115.30266005587799</v>
      </c>
      <c r="H1130">
        <v>11.037724362504999</v>
      </c>
      <c r="I1130">
        <v>84.217383645671603</v>
      </c>
      <c r="J1130">
        <v>0.41467550262493402</v>
      </c>
      <c r="K1130">
        <v>948.69303291094002</v>
      </c>
      <c r="L1130">
        <v>738.33201486145595</v>
      </c>
      <c r="M1130">
        <v>41.993439741683702</v>
      </c>
      <c r="N1130">
        <v>1.2191075174188899</v>
      </c>
      <c r="O1130">
        <v>21.1454857951673</v>
      </c>
      <c r="P1130">
        <v>147.213196700824</v>
      </c>
      <c r="Q1130">
        <v>0.13397061502039501</v>
      </c>
    </row>
    <row r="1131" spans="1:17" hidden="1" x14ac:dyDescent="0.3">
      <c r="A1131" t="s">
        <v>2422</v>
      </c>
      <c r="B1131" t="s">
        <v>2423</v>
      </c>
      <c r="C1131" t="s">
        <v>3144</v>
      </c>
      <c r="D1131" t="s">
        <v>477</v>
      </c>
      <c r="E1131">
        <v>2063.7640523750001</v>
      </c>
      <c r="F1131">
        <v>882.25</v>
      </c>
      <c r="G1131">
        <v>-63.701593948973603</v>
      </c>
      <c r="H1131">
        <v>-9.1211040203332399</v>
      </c>
      <c r="I1131">
        <v>-28.7572909594933</v>
      </c>
      <c r="J1131">
        <v>2.89545792525649</v>
      </c>
      <c r="K1131">
        <v>946.42340002017795</v>
      </c>
      <c r="L1131">
        <v>1119.8153230486801</v>
      </c>
      <c r="M1131">
        <v>47.684397431352302</v>
      </c>
      <c r="N1131">
        <v>0.58399209079777303</v>
      </c>
      <c r="O1131">
        <v>87.118163785774996</v>
      </c>
      <c r="P1131">
        <v>11.8896639188332</v>
      </c>
      <c r="Q1131">
        <v>-0.210482368179914</v>
      </c>
    </row>
    <row r="1132" spans="1:17" hidden="1" x14ac:dyDescent="0.3">
      <c r="A1132" t="s">
        <v>2424</v>
      </c>
      <c r="B1132" t="s">
        <v>2425</v>
      </c>
      <c r="C1132" t="s">
        <v>3144</v>
      </c>
      <c r="D1132" t="s">
        <v>477</v>
      </c>
      <c r="E1132">
        <v>2057.6897359700001</v>
      </c>
      <c r="F1132">
        <v>340.15</v>
      </c>
      <c r="G1132">
        <v>-11.031541313821201</v>
      </c>
      <c r="H1132">
        <v>-2.3565822773002099</v>
      </c>
      <c r="I1132">
        <v>-4.0927672927323204</v>
      </c>
      <c r="J1132">
        <v>1.37576312118489</v>
      </c>
      <c r="K1132">
        <v>386.051322873353</v>
      </c>
      <c r="L1132">
        <v>374.19185373476699</v>
      </c>
      <c r="M1132">
        <v>21.874971201306799</v>
      </c>
      <c r="N1132">
        <v>0.562348295215091</v>
      </c>
      <c r="O1132">
        <v>33.029545788622599</v>
      </c>
      <c r="P1132">
        <v>15.8943781942078</v>
      </c>
      <c r="Q1132">
        <v>1.5342827291828001E-2</v>
      </c>
    </row>
    <row r="1133" spans="1:17" hidden="1" x14ac:dyDescent="0.3">
      <c r="A1133" t="s">
        <v>2426</v>
      </c>
      <c r="B1133" t="s">
        <v>2427</v>
      </c>
      <c r="C1133" t="s">
        <v>3144</v>
      </c>
      <c r="D1133" t="s">
        <v>505</v>
      </c>
      <c r="E1133">
        <v>2054.9625283</v>
      </c>
      <c r="F1133">
        <v>335.5</v>
      </c>
      <c r="G1133">
        <v>96.579661713355506</v>
      </c>
      <c r="H1133">
        <v>15.4122744842368</v>
      </c>
      <c r="I1133">
        <v>138.12996203482999</v>
      </c>
      <c r="J1133">
        <v>-2.5388310565671701</v>
      </c>
      <c r="K1133">
        <v>303.57841892881601</v>
      </c>
      <c r="L1133">
        <v>215.71019273860699</v>
      </c>
      <c r="M1133">
        <v>45.210361841373903</v>
      </c>
      <c r="N1133">
        <v>0.1854489991479</v>
      </c>
      <c r="O1133">
        <v>18.017883755588599</v>
      </c>
      <c r="P1133">
        <v>198.62038273253199</v>
      </c>
      <c r="Q1133">
        <v>6.1469117039767998E-2</v>
      </c>
    </row>
    <row r="1134" spans="1:17" hidden="1" x14ac:dyDescent="0.3">
      <c r="A1134" t="s">
        <v>2428</v>
      </c>
      <c r="B1134" t="s">
        <v>2429</v>
      </c>
      <c r="C1134" t="s">
        <v>3144</v>
      </c>
      <c r="D1134" t="s">
        <v>289</v>
      </c>
      <c r="E1134">
        <v>2053.6725999999999</v>
      </c>
      <c r="F1134">
        <v>153.25</v>
      </c>
      <c r="G1134">
        <v>406.12931429632499</v>
      </c>
      <c r="H1134">
        <v>3.9663337043309501</v>
      </c>
      <c r="I1134">
        <v>46.9711967515507</v>
      </c>
      <c r="J1134">
        <v>1.96680832945036</v>
      </c>
      <c r="K1134">
        <v>146.548404821779</v>
      </c>
      <c r="L1134">
        <v>110.743716501958</v>
      </c>
      <c r="M1134">
        <v>48.985321167900899</v>
      </c>
      <c r="N1134">
        <v>0.83709308846326402</v>
      </c>
      <c r="O1134">
        <v>9.6247960848287093</v>
      </c>
      <c r="P1134">
        <v>481.81473044798702</v>
      </c>
      <c r="Q1134">
        <v>0.20108339868927599</v>
      </c>
    </row>
    <row r="1135" spans="1:17" hidden="1" x14ac:dyDescent="0.3">
      <c r="A1135" t="s">
        <v>2430</v>
      </c>
      <c r="B1135" t="s">
        <v>2431</v>
      </c>
      <c r="C1135" t="s">
        <v>3144</v>
      </c>
      <c r="D1135" t="s">
        <v>18</v>
      </c>
      <c r="E1135">
        <v>2053.0152560940001</v>
      </c>
      <c r="F1135">
        <v>209.77</v>
      </c>
      <c r="G1135">
        <v>-52.720421419757898</v>
      </c>
      <c r="H1135">
        <v>-5.8780256898729197</v>
      </c>
      <c r="I1135">
        <v>-12.0867225420075</v>
      </c>
      <c r="J1135">
        <v>-1.1844600648775201</v>
      </c>
      <c r="K1135">
        <v>219.88687558757999</v>
      </c>
      <c r="L1135">
        <v>227.70417556137301</v>
      </c>
      <c r="M1135">
        <v>30.0023065925167</v>
      </c>
      <c r="N1135">
        <v>0.78002620940976497</v>
      </c>
      <c r="O1135">
        <v>64.012966582447405</v>
      </c>
      <c r="P1135">
        <v>14.9739654699917</v>
      </c>
    </row>
    <row r="1136" spans="1:17" hidden="1" x14ac:dyDescent="0.3">
      <c r="A1136" t="s">
        <v>2432</v>
      </c>
      <c r="B1136" t="s">
        <v>2433</v>
      </c>
      <c r="C1136" t="s">
        <v>3144</v>
      </c>
      <c r="D1136" t="s">
        <v>144</v>
      </c>
      <c r="E1136">
        <v>2049.26207148</v>
      </c>
      <c r="F1136">
        <v>118.17</v>
      </c>
      <c r="G1136">
        <v>135.75048591187101</v>
      </c>
      <c r="H1136">
        <v>-0.74894925899457498</v>
      </c>
      <c r="I1136">
        <v>-9.1535223031607504</v>
      </c>
      <c r="J1136">
        <v>8.5267122889761602</v>
      </c>
      <c r="K1136">
        <v>119.696182039661</v>
      </c>
      <c r="L1136">
        <v>105.14298475347201</v>
      </c>
      <c r="M1136">
        <v>48.544718505572497</v>
      </c>
      <c r="N1136">
        <v>0.68417599402163398</v>
      </c>
      <c r="O1136">
        <v>20.538207666920499</v>
      </c>
      <c r="P1136">
        <v>173.85863267670899</v>
      </c>
    </row>
    <row r="1137" spans="1:17" hidden="1" x14ac:dyDescent="0.3">
      <c r="A1137" t="s">
        <v>2434</v>
      </c>
      <c r="B1137" t="s">
        <v>2435</v>
      </c>
      <c r="C1137" t="s">
        <v>3144</v>
      </c>
      <c r="D1137" t="s">
        <v>502</v>
      </c>
      <c r="E1137">
        <v>2045.27314899</v>
      </c>
      <c r="F1137">
        <v>523.45000000000005</v>
      </c>
      <c r="G1137">
        <v>-38.466338417966</v>
      </c>
      <c r="H1137">
        <v>-17.75693990608</v>
      </c>
      <c r="I1137">
        <v>-6.6782471340727003</v>
      </c>
      <c r="J1137">
        <v>-1.91539581537718</v>
      </c>
      <c r="K1137">
        <v>596.66546662275698</v>
      </c>
      <c r="L1137">
        <v>602.56965842554996</v>
      </c>
      <c r="M1137">
        <v>22.218725734895202</v>
      </c>
      <c r="N1137">
        <v>0.374795364318595</v>
      </c>
      <c r="O1137">
        <v>37.548954054828499</v>
      </c>
      <c r="P1137">
        <v>13.534323826049199</v>
      </c>
      <c r="Q1137">
        <v>-0.163966271290826</v>
      </c>
    </row>
    <row r="1138" spans="1:17" hidden="1" x14ac:dyDescent="0.3">
      <c r="A1138" t="s">
        <v>2436</v>
      </c>
      <c r="B1138" t="s">
        <v>2437</v>
      </c>
      <c r="C1138" t="s">
        <v>3144</v>
      </c>
      <c r="D1138" t="s">
        <v>51</v>
      </c>
      <c r="E1138">
        <v>2043.8820167849999</v>
      </c>
      <c r="F1138">
        <v>1446.45</v>
      </c>
      <c r="G1138">
        <v>-9.9864177844363198</v>
      </c>
      <c r="H1138">
        <v>-6.4966566042319602</v>
      </c>
      <c r="I1138">
        <v>-12.472655688421201</v>
      </c>
      <c r="J1138">
        <v>-2.14776314551884</v>
      </c>
      <c r="K1138">
        <v>1588.1095897676801</v>
      </c>
      <c r="L1138">
        <v>1522.83885674665</v>
      </c>
      <c r="M1138">
        <v>20.6922330991815</v>
      </c>
      <c r="N1138">
        <v>0.374761900249234</v>
      </c>
      <c r="O1138">
        <v>30.9378132669639</v>
      </c>
      <c r="P1138">
        <v>13.714622641509401</v>
      </c>
      <c r="Q1138">
        <v>8.4296476214759997E-2</v>
      </c>
    </row>
    <row r="1139" spans="1:17" hidden="1" x14ac:dyDescent="0.3">
      <c r="A1139" t="s">
        <v>2438</v>
      </c>
      <c r="B1139" t="s">
        <v>2439</v>
      </c>
      <c r="C1139" t="s">
        <v>3144</v>
      </c>
      <c r="D1139" t="s">
        <v>311</v>
      </c>
      <c r="E1139">
        <v>2040.8742563999999</v>
      </c>
      <c r="F1139">
        <v>794</v>
      </c>
      <c r="G1139">
        <v>19.428784573683501</v>
      </c>
      <c r="H1139">
        <v>10.3325230980772</v>
      </c>
      <c r="I1139">
        <v>-4.6543699345014504</v>
      </c>
      <c r="J1139">
        <v>0.53205459367707697</v>
      </c>
      <c r="K1139">
        <v>868.67509213306005</v>
      </c>
      <c r="L1139">
        <v>786.59678979564501</v>
      </c>
      <c r="M1139">
        <v>36.506719943219899</v>
      </c>
      <c r="N1139">
        <v>1.13224138906401</v>
      </c>
      <c r="O1139">
        <v>53.022670025188901</v>
      </c>
      <c r="P1139">
        <v>80.824413573217896</v>
      </c>
      <c r="Q1139">
        <v>0.11745817173885099</v>
      </c>
    </row>
    <row r="1140" spans="1:17" hidden="1" x14ac:dyDescent="0.3">
      <c r="A1140" t="s">
        <v>2440</v>
      </c>
      <c r="B1140" t="s">
        <v>2441</v>
      </c>
      <c r="C1140" t="s">
        <v>3144</v>
      </c>
      <c r="D1140" t="s">
        <v>477</v>
      </c>
      <c r="E1140">
        <v>2035.4981479999999</v>
      </c>
      <c r="F1140">
        <v>1785.65</v>
      </c>
      <c r="G1140">
        <v>-11.936937704706001</v>
      </c>
      <c r="H1140">
        <v>-3.4786631094045801</v>
      </c>
      <c r="I1140">
        <v>-14.6626456253084</v>
      </c>
      <c r="J1140">
        <v>-2.9886802685503699</v>
      </c>
      <c r="K1140">
        <v>1911.31500500777</v>
      </c>
      <c r="L1140">
        <v>1863.1937942550001</v>
      </c>
      <c r="M1140">
        <v>26.705668871766001</v>
      </c>
      <c r="N1140">
        <v>0.59579570677804705</v>
      </c>
      <c r="O1140">
        <v>35.897292302522899</v>
      </c>
      <c r="P1140">
        <v>17.864686468646799</v>
      </c>
    </row>
    <row r="1141" spans="1:17" hidden="1" x14ac:dyDescent="0.3">
      <c r="A1141" t="s">
        <v>2442</v>
      </c>
      <c r="B1141" t="s">
        <v>2443</v>
      </c>
      <c r="C1141" t="s">
        <v>3144</v>
      </c>
      <c r="D1141" t="s">
        <v>472</v>
      </c>
      <c r="E1141">
        <v>2031.3800150249999</v>
      </c>
      <c r="F1141">
        <v>13.07</v>
      </c>
      <c r="G1141">
        <v>-19.540455667971301</v>
      </c>
      <c r="H1141">
        <v>-4.4473885147121903</v>
      </c>
      <c r="I1141">
        <v>-0.27289941780937299</v>
      </c>
      <c r="J1141">
        <v>9.0764478787515201E-2</v>
      </c>
      <c r="K1141">
        <v>13.354687536962899</v>
      </c>
      <c r="L1141">
        <v>12.729677023871499</v>
      </c>
      <c r="M1141">
        <v>42.640790275970602</v>
      </c>
      <c r="N1141">
        <v>0.34586174622047799</v>
      </c>
      <c r="O1141">
        <v>34.276970160673301</v>
      </c>
      <c r="P1141">
        <v>32.020202020201999</v>
      </c>
      <c r="Q1141">
        <v>0.11582467867178201</v>
      </c>
    </row>
    <row r="1142" spans="1:17" hidden="1" x14ac:dyDescent="0.3">
      <c r="A1142" t="s">
        <v>2444</v>
      </c>
      <c r="B1142" t="s">
        <v>2445</v>
      </c>
      <c r="C1142" t="s">
        <v>3144</v>
      </c>
      <c r="D1142" t="s">
        <v>114</v>
      </c>
      <c r="E1142">
        <v>2020.86759267</v>
      </c>
      <c r="F1142">
        <v>292.64999999999998</v>
      </c>
      <c r="G1142">
        <v>-35.044119623717798</v>
      </c>
      <c r="H1142">
        <v>3.52633175574914</v>
      </c>
      <c r="I1142">
        <v>-21.014586401403601</v>
      </c>
      <c r="J1142">
        <v>-1.48417410303383</v>
      </c>
      <c r="K1142">
        <v>281.33724035706001</v>
      </c>
      <c r="M1142">
        <v>72.410529072893397</v>
      </c>
      <c r="N1142">
        <v>1.46630464590114</v>
      </c>
      <c r="O1142">
        <v>36.6820433965487</v>
      </c>
      <c r="P1142">
        <v>29.720744680850999</v>
      </c>
    </row>
    <row r="1143" spans="1:17" hidden="1" x14ac:dyDescent="0.3">
      <c r="A1143" t="s">
        <v>2446</v>
      </c>
      <c r="B1143" t="s">
        <v>2447</v>
      </c>
      <c r="C1143" t="s">
        <v>3144</v>
      </c>
      <c r="D1143" t="s">
        <v>251</v>
      </c>
      <c r="E1143">
        <v>2015.9264717999999</v>
      </c>
      <c r="F1143">
        <v>1176.3</v>
      </c>
      <c r="G1143">
        <v>61.248454164593703</v>
      </c>
      <c r="H1143">
        <v>37.120734295842098</v>
      </c>
      <c r="I1143">
        <v>67.777028773768805</v>
      </c>
      <c r="J1143">
        <v>4.1694085085959296</v>
      </c>
      <c r="K1143">
        <v>1008.7858960895001</v>
      </c>
      <c r="L1143">
        <v>791.41866223082002</v>
      </c>
      <c r="M1143">
        <v>56.847267691311004</v>
      </c>
      <c r="N1143">
        <v>1.2759400964374199</v>
      </c>
      <c r="O1143">
        <v>8.7520190427611908</v>
      </c>
      <c r="P1143">
        <v>129.723659798847</v>
      </c>
      <c r="Q1143">
        <v>0.15890874251745099</v>
      </c>
    </row>
    <row r="1144" spans="1:17" hidden="1" x14ac:dyDescent="0.3">
      <c r="A1144" t="s">
        <v>2448</v>
      </c>
      <c r="B1144" t="s">
        <v>2449</v>
      </c>
      <c r="C1144" t="s">
        <v>3144</v>
      </c>
      <c r="D1144" t="s">
        <v>251</v>
      </c>
      <c r="E1144">
        <v>2015.48068208</v>
      </c>
      <c r="F1144">
        <v>260.8</v>
      </c>
      <c r="G1144">
        <v>-43.988881974213001</v>
      </c>
      <c r="H1144">
        <v>-2.8335303191429002</v>
      </c>
      <c r="I1144">
        <v>-16.361335287384001</v>
      </c>
      <c r="J1144">
        <v>-1.1091449182864399</v>
      </c>
      <c r="K1144">
        <v>280.92263440245699</v>
      </c>
      <c r="L1144">
        <v>302.564005367422</v>
      </c>
      <c r="M1144">
        <v>31.1884950899342</v>
      </c>
      <c r="N1144">
        <v>0.61377792972626299</v>
      </c>
      <c r="O1144">
        <v>39.551380368098101</v>
      </c>
      <c r="P1144">
        <v>6.2538195151762004</v>
      </c>
    </row>
    <row r="1145" spans="1:17" hidden="1" x14ac:dyDescent="0.3">
      <c r="A1145" t="s">
        <v>2450</v>
      </c>
      <c r="B1145" t="s">
        <v>2451</v>
      </c>
      <c r="C1145" t="s">
        <v>3144</v>
      </c>
      <c r="D1145" t="s">
        <v>477</v>
      </c>
      <c r="E1145">
        <v>2006.6591768000001</v>
      </c>
      <c r="F1145">
        <v>387.05</v>
      </c>
      <c r="G1145">
        <v>-43.554207800989502</v>
      </c>
      <c r="H1145">
        <v>-3.2266892541812902</v>
      </c>
      <c r="I1145">
        <v>-12.7215271088613</v>
      </c>
      <c r="J1145">
        <v>1.5542064241862199</v>
      </c>
      <c r="K1145">
        <v>413.69862525464998</v>
      </c>
      <c r="L1145">
        <v>440.28476150976502</v>
      </c>
      <c r="M1145">
        <v>33.472988273797903</v>
      </c>
      <c r="N1145">
        <v>0.38356840561234901</v>
      </c>
      <c r="O1145">
        <v>45.549670585195699</v>
      </c>
      <c r="P1145">
        <v>1.5745965096443899</v>
      </c>
      <c r="Q1145">
        <v>-1.9673216519323002E-2</v>
      </c>
    </row>
    <row r="1146" spans="1:17" hidden="1" x14ac:dyDescent="0.3">
      <c r="A1146" t="s">
        <v>2452</v>
      </c>
      <c r="B1146" t="s">
        <v>2453</v>
      </c>
      <c r="C1146" t="s">
        <v>3144</v>
      </c>
      <c r="D1146" t="s">
        <v>407</v>
      </c>
      <c r="E1146">
        <v>2004.0744946950001</v>
      </c>
      <c r="F1146">
        <v>500.85</v>
      </c>
      <c r="G1146">
        <v>15.8846808183626</v>
      </c>
      <c r="H1146">
        <v>12.4011399080954</v>
      </c>
      <c r="I1146">
        <v>51.140780155695403</v>
      </c>
      <c r="J1146">
        <v>8.6841402554679092</v>
      </c>
      <c r="K1146">
        <v>478.44231042573199</v>
      </c>
      <c r="L1146">
        <v>417.57402309987799</v>
      </c>
      <c r="M1146">
        <v>49.096512165492598</v>
      </c>
      <c r="N1146">
        <v>0.83408284759302598</v>
      </c>
      <c r="O1146">
        <v>12.209244284715901</v>
      </c>
      <c r="P1146">
        <v>78.619828815977201</v>
      </c>
      <c r="Q1146">
        <v>-4.3480970273933002E-2</v>
      </c>
    </row>
    <row r="1147" spans="1:17" hidden="1" x14ac:dyDescent="0.3">
      <c r="A1147" t="s">
        <v>2454</v>
      </c>
      <c r="B1147" t="s">
        <v>2455</v>
      </c>
      <c r="C1147" t="s">
        <v>3144</v>
      </c>
      <c r="D1147" t="s">
        <v>238</v>
      </c>
      <c r="E1147">
        <v>2002.3722428250001</v>
      </c>
      <c r="F1147">
        <v>319.35000000000002</v>
      </c>
      <c r="G1147">
        <v>21.9222308461807</v>
      </c>
      <c r="H1147">
        <v>11.3991287131128</v>
      </c>
      <c r="I1147">
        <v>-18.935762982488999</v>
      </c>
      <c r="J1147">
        <v>3.21862816102592</v>
      </c>
      <c r="K1147">
        <v>313.14513018559398</v>
      </c>
      <c r="L1147">
        <v>312.74959857384601</v>
      </c>
      <c r="M1147">
        <v>52.274183914459499</v>
      </c>
      <c r="N1147">
        <v>3.0356888181843802</v>
      </c>
      <c r="O1147">
        <v>32.346954751839597</v>
      </c>
      <c r="P1147">
        <v>47.098111469368902</v>
      </c>
      <c r="Q1147">
        <v>9.4880142876995005E-2</v>
      </c>
    </row>
    <row r="1148" spans="1:17" hidden="1" x14ac:dyDescent="0.3">
      <c r="A1148" t="s">
        <v>2456</v>
      </c>
      <c r="B1148" t="s">
        <v>2457</v>
      </c>
      <c r="C1148" t="s">
        <v>3144</v>
      </c>
      <c r="D1148" t="s">
        <v>423</v>
      </c>
      <c r="E1148">
        <v>2002.030798</v>
      </c>
      <c r="F1148">
        <v>251.75</v>
      </c>
      <c r="G1148">
        <v>-28.574779849117</v>
      </c>
      <c r="H1148">
        <v>-4.9475293800531803</v>
      </c>
      <c r="I1148">
        <v>-10.7874918600829</v>
      </c>
      <c r="J1148">
        <v>1.5921529020029901</v>
      </c>
      <c r="K1148">
        <v>280.12794029445502</v>
      </c>
      <c r="L1148">
        <v>281.86745965877799</v>
      </c>
      <c r="M1148">
        <v>30.311284711827302</v>
      </c>
      <c r="N1148">
        <v>0.33588104045493999</v>
      </c>
      <c r="O1148">
        <v>43.793445878847997</v>
      </c>
      <c r="P1148">
        <v>10.976416134009201</v>
      </c>
      <c r="Q1148">
        <v>-8.0114094553994E-2</v>
      </c>
    </row>
    <row r="1149" spans="1:17" hidden="1" x14ac:dyDescent="0.3">
      <c r="A1149" t="s">
        <v>2458</v>
      </c>
      <c r="B1149" t="s">
        <v>2459</v>
      </c>
      <c r="C1149" t="s">
        <v>3144</v>
      </c>
      <c r="D1149" t="s">
        <v>114</v>
      </c>
      <c r="E1149">
        <v>1995.6282205929999</v>
      </c>
      <c r="F1149">
        <v>138.11000000000001</v>
      </c>
      <c r="G1149">
        <v>-39.1952781471457</v>
      </c>
      <c r="H1149">
        <v>-6.8188739550554001</v>
      </c>
      <c r="I1149">
        <v>-23.272500057802802</v>
      </c>
      <c r="J1149">
        <v>-0.72352788653968503</v>
      </c>
      <c r="K1149">
        <v>152.31534701794601</v>
      </c>
      <c r="L1149">
        <v>159.77997211565301</v>
      </c>
      <c r="M1149">
        <v>31.007928547410199</v>
      </c>
      <c r="N1149">
        <v>0.36061639163889703</v>
      </c>
      <c r="O1149">
        <v>54.080081094779501</v>
      </c>
      <c r="P1149">
        <v>2.30370370370371</v>
      </c>
      <c r="Q1149">
        <v>9.1395194850599996E-3</v>
      </c>
    </row>
    <row r="1150" spans="1:17" hidden="1" x14ac:dyDescent="0.3">
      <c r="A1150" t="s">
        <v>2460</v>
      </c>
      <c r="B1150" t="s">
        <v>2461</v>
      </c>
      <c r="C1150" t="s">
        <v>3144</v>
      </c>
      <c r="D1150" t="s">
        <v>213</v>
      </c>
      <c r="E1150">
        <v>1995.3277680000001</v>
      </c>
      <c r="F1150">
        <v>1227</v>
      </c>
      <c r="G1150">
        <v>23.822057967367599</v>
      </c>
      <c r="H1150">
        <v>-4.22394699430368</v>
      </c>
      <c r="I1150">
        <v>36.626126162298803</v>
      </c>
      <c r="J1150">
        <v>-0.72701220621361395</v>
      </c>
      <c r="K1150">
        <v>1300.4716079454099</v>
      </c>
      <c r="L1150">
        <v>1174.96571214851</v>
      </c>
      <c r="M1150">
        <v>38.543611875679701</v>
      </c>
      <c r="N1150">
        <v>0.40198212946050998</v>
      </c>
      <c r="O1150">
        <v>25.6642216788916</v>
      </c>
      <c r="P1150">
        <v>58.210302366062699</v>
      </c>
      <c r="Q1150">
        <v>4.5827107426535001E-2</v>
      </c>
    </row>
    <row r="1151" spans="1:17" hidden="1" x14ac:dyDescent="0.3">
      <c r="A1151" t="s">
        <v>2462</v>
      </c>
      <c r="B1151" t="s">
        <v>2463</v>
      </c>
      <c r="C1151" t="s">
        <v>3144</v>
      </c>
      <c r="D1151" t="s">
        <v>454</v>
      </c>
      <c r="E1151">
        <v>1995.131744155</v>
      </c>
      <c r="F1151">
        <v>132.55000000000001</v>
      </c>
      <c r="G1151">
        <v>103.490237752825</v>
      </c>
      <c r="H1151">
        <v>9.24767896691489</v>
      </c>
      <c r="I1151">
        <v>21.280464129689001</v>
      </c>
      <c r="J1151">
        <v>5.5266810408540401</v>
      </c>
      <c r="K1151">
        <v>132.79280032606101</v>
      </c>
      <c r="L1151">
        <v>118.65318371924801</v>
      </c>
      <c r="M1151">
        <v>48.745971783698302</v>
      </c>
      <c r="N1151">
        <v>0.76848408481277997</v>
      </c>
      <c r="O1151">
        <v>24.028668427008601</v>
      </c>
      <c r="P1151">
        <v>128.141135972461</v>
      </c>
      <c r="Q1151">
        <v>0.108965347772301</v>
      </c>
    </row>
    <row r="1152" spans="1:17" hidden="1" x14ac:dyDescent="0.3">
      <c r="A1152" t="s">
        <v>2464</v>
      </c>
      <c r="B1152" t="s">
        <v>2465</v>
      </c>
      <c r="C1152" t="s">
        <v>3144</v>
      </c>
      <c r="D1152" t="s">
        <v>51</v>
      </c>
      <c r="E1152">
        <v>1992.8</v>
      </c>
      <c r="F1152">
        <v>21.2</v>
      </c>
      <c r="G1152">
        <v>84.510306726939504</v>
      </c>
      <c r="H1152">
        <v>-3.2212535380474399</v>
      </c>
      <c r="I1152">
        <v>54.1626789362642</v>
      </c>
      <c r="J1152">
        <v>0.57175401053962205</v>
      </c>
      <c r="K1152">
        <v>20.319896116709899</v>
      </c>
      <c r="L1152">
        <v>16.673250286396701</v>
      </c>
      <c r="M1152">
        <v>58.708523491632903</v>
      </c>
      <c r="N1152">
        <v>0.266598978253824</v>
      </c>
      <c r="O1152">
        <v>31.6037735849056</v>
      </c>
      <c r="P1152">
        <v>116.326530612244</v>
      </c>
      <c r="Q1152">
        <v>0.124550003555949</v>
      </c>
    </row>
    <row r="1153" spans="1:17" hidden="1" x14ac:dyDescent="0.3">
      <c r="A1153" t="s">
        <v>2466</v>
      </c>
      <c r="B1153" t="s">
        <v>2467</v>
      </c>
      <c r="C1153" t="s">
        <v>3144</v>
      </c>
      <c r="D1153" t="s">
        <v>51</v>
      </c>
      <c r="E1153">
        <v>1990.8236331999999</v>
      </c>
      <c r="F1153">
        <v>2070.8000000000002</v>
      </c>
      <c r="G1153">
        <v>56.090618859861799</v>
      </c>
      <c r="H1153">
        <v>28.8165045785173</v>
      </c>
      <c r="I1153">
        <v>48.988511883662198</v>
      </c>
      <c r="J1153">
        <v>9.74037729726804</v>
      </c>
      <c r="K1153">
        <v>1800.2451242002501</v>
      </c>
      <c r="L1153">
        <v>1474.06869523161</v>
      </c>
      <c r="M1153">
        <v>58.851852384648502</v>
      </c>
      <c r="N1153">
        <v>1.4490196415968</v>
      </c>
      <c r="O1153">
        <v>12.323739617538999</v>
      </c>
      <c r="P1153">
        <v>95.349275977548203</v>
      </c>
      <c r="Q1153">
        <v>0.134930884260267</v>
      </c>
    </row>
    <row r="1154" spans="1:17" hidden="1" x14ac:dyDescent="0.3">
      <c r="A1154" t="s">
        <v>2468</v>
      </c>
      <c r="B1154" t="s">
        <v>2469</v>
      </c>
      <c r="C1154" t="s">
        <v>3144</v>
      </c>
      <c r="D1154" t="s">
        <v>284</v>
      </c>
      <c r="E1154">
        <v>1988.3525738999999</v>
      </c>
      <c r="F1154">
        <v>401.1</v>
      </c>
      <c r="G1154">
        <v>-48.7158787141055</v>
      </c>
      <c r="H1154">
        <v>-1.7146290011066201</v>
      </c>
      <c r="I1154">
        <v>-7.9517172740108197</v>
      </c>
      <c r="J1154">
        <v>0.91804277049420302</v>
      </c>
      <c r="K1154">
        <v>422.26431166590299</v>
      </c>
      <c r="L1154">
        <v>436.55501458864899</v>
      </c>
      <c r="M1154">
        <v>40.884171867693901</v>
      </c>
      <c r="N1154">
        <v>0.49178724589161998</v>
      </c>
      <c r="O1154">
        <v>41.311393667414499</v>
      </c>
      <c r="P1154">
        <v>21.545454545454501</v>
      </c>
      <c r="Q1154">
        <v>2.3398724004492E-2</v>
      </c>
    </row>
    <row r="1155" spans="1:17" hidden="1" x14ac:dyDescent="0.3">
      <c r="A1155" t="s">
        <v>2470</v>
      </c>
      <c r="B1155" t="s">
        <v>2471</v>
      </c>
      <c r="C1155" t="s">
        <v>3144</v>
      </c>
      <c r="D1155" t="s">
        <v>574</v>
      </c>
      <c r="E1155">
        <v>1985.093516443</v>
      </c>
      <c r="F1155">
        <v>157.87</v>
      </c>
      <c r="G1155">
        <v>-11.766028322317799</v>
      </c>
      <c r="H1155">
        <v>14.6071874911344</v>
      </c>
      <c r="I1155">
        <v>11.4905413075571</v>
      </c>
      <c r="J1155">
        <v>3.79900636374445</v>
      </c>
      <c r="K1155">
        <v>154.91821315595499</v>
      </c>
      <c r="L1155">
        <v>145.914017451174</v>
      </c>
      <c r="M1155">
        <v>44.216567500076103</v>
      </c>
      <c r="N1155">
        <v>1.3015836087000701</v>
      </c>
      <c r="O1155">
        <v>19.053651738772398</v>
      </c>
      <c r="P1155">
        <v>37.877729257641903</v>
      </c>
      <c r="Q1155">
        <v>-3.7767090194102002E-2</v>
      </c>
    </row>
    <row r="1156" spans="1:17" hidden="1" x14ac:dyDescent="0.3">
      <c r="A1156" t="s">
        <v>2472</v>
      </c>
      <c r="B1156" t="s">
        <v>2473</v>
      </c>
      <c r="C1156" t="s">
        <v>3144</v>
      </c>
      <c r="D1156" t="s">
        <v>1680</v>
      </c>
      <c r="E1156">
        <v>1984.1380216</v>
      </c>
      <c r="F1156">
        <v>63.35</v>
      </c>
      <c r="G1156">
        <v>0.49996049707169299</v>
      </c>
      <c r="H1156">
        <v>4.5160742899060002</v>
      </c>
      <c r="I1156">
        <v>-5.2310258706782697</v>
      </c>
      <c r="J1156">
        <v>-1.25379143264957</v>
      </c>
      <c r="K1156">
        <v>64.286066269774196</v>
      </c>
      <c r="L1156">
        <v>60.385154551333002</v>
      </c>
      <c r="M1156">
        <v>58.880462682991599</v>
      </c>
      <c r="N1156">
        <v>0.72507553087847598</v>
      </c>
      <c r="O1156">
        <v>8.0505130228886994</v>
      </c>
      <c r="P1156">
        <v>23.827208756841301</v>
      </c>
      <c r="Q1156">
        <v>-2.8254867209200001E-2</v>
      </c>
    </row>
    <row r="1157" spans="1:17" hidden="1" x14ac:dyDescent="0.3">
      <c r="A1157" t="s">
        <v>2474</v>
      </c>
      <c r="B1157" t="s">
        <v>2475</v>
      </c>
      <c r="C1157" t="s">
        <v>3144</v>
      </c>
      <c r="D1157" t="s">
        <v>1324</v>
      </c>
      <c r="E1157">
        <v>1982.6454161500001</v>
      </c>
      <c r="F1157">
        <v>763.3</v>
      </c>
      <c r="G1157">
        <v>-3.9228083161699199</v>
      </c>
      <c r="H1157">
        <v>4.23846422524886</v>
      </c>
      <c r="I1157">
        <v>28.0750200710415</v>
      </c>
      <c r="J1157">
        <v>3.0815034459335502</v>
      </c>
      <c r="K1157">
        <v>773.65221322172204</v>
      </c>
      <c r="L1157">
        <v>730.72573273121895</v>
      </c>
      <c r="M1157">
        <v>47.8873950902071</v>
      </c>
      <c r="N1157">
        <v>0.45731817703730798</v>
      </c>
      <c r="O1157">
        <v>30.8135726450936</v>
      </c>
      <c r="P1157">
        <v>69.0586932447397</v>
      </c>
      <c r="Q1157">
        <v>-3.2220186115001999E-2</v>
      </c>
    </row>
    <row r="1158" spans="1:17" hidden="1" x14ac:dyDescent="0.3">
      <c r="A1158" t="s">
        <v>2476</v>
      </c>
      <c r="B1158" t="s">
        <v>2477</v>
      </c>
      <c r="C1158" t="s">
        <v>3144</v>
      </c>
      <c r="D1158" t="s">
        <v>21</v>
      </c>
      <c r="E1158">
        <v>1982.0342202750001</v>
      </c>
      <c r="F1158">
        <v>218.15</v>
      </c>
      <c r="G1158">
        <v>-62.715136429131299</v>
      </c>
      <c r="H1158">
        <v>1.4514712407186401</v>
      </c>
      <c r="I1158">
        <v>-26.231877092723899</v>
      </c>
      <c r="J1158">
        <v>4.3437155757340999</v>
      </c>
      <c r="K1158">
        <v>222.51145174120501</v>
      </c>
      <c r="M1158">
        <v>52.071630643990801</v>
      </c>
      <c r="N1158">
        <v>0.46206305621773502</v>
      </c>
      <c r="O1158">
        <v>94.224157689663002</v>
      </c>
      <c r="P1158">
        <v>10.2770195126883</v>
      </c>
    </row>
    <row r="1159" spans="1:17" hidden="1" x14ac:dyDescent="0.3">
      <c r="A1159" t="s">
        <v>2478</v>
      </c>
      <c r="B1159" t="s">
        <v>2479</v>
      </c>
      <c r="C1159" t="s">
        <v>3144</v>
      </c>
      <c r="D1159" t="s">
        <v>241</v>
      </c>
      <c r="E1159">
        <v>1981.4842245119901</v>
      </c>
      <c r="F1159">
        <v>193.44</v>
      </c>
      <c r="G1159">
        <v>-30.2397536449512</v>
      </c>
      <c r="H1159">
        <v>-1.4533611590905899</v>
      </c>
      <c r="I1159">
        <v>-16.2102204226371</v>
      </c>
      <c r="J1159">
        <v>1.5657473439721299</v>
      </c>
      <c r="K1159">
        <v>207.63306483636299</v>
      </c>
      <c r="M1159">
        <v>36.7695411747968</v>
      </c>
      <c r="O1159">
        <v>36.471257237386197</v>
      </c>
      <c r="P1159">
        <v>3.3885622661678099</v>
      </c>
    </row>
    <row r="1160" spans="1:17" hidden="1" x14ac:dyDescent="0.3">
      <c r="A1160" t="s">
        <v>2480</v>
      </c>
      <c r="B1160" t="s">
        <v>2481</v>
      </c>
      <c r="C1160" t="s">
        <v>3144</v>
      </c>
      <c r="D1160" t="s">
        <v>69</v>
      </c>
      <c r="E1160">
        <v>1975.7198031999999</v>
      </c>
      <c r="F1160">
        <v>104</v>
      </c>
      <c r="G1160">
        <v>46.020306805897903</v>
      </c>
      <c r="H1160">
        <v>-5.3287286289479399</v>
      </c>
      <c r="I1160">
        <v>32.6892892924661</v>
      </c>
      <c r="J1160">
        <v>-5.7146552323913502</v>
      </c>
      <c r="K1160">
        <v>103.373685294567</v>
      </c>
      <c r="L1160">
        <v>85.694400186734697</v>
      </c>
      <c r="M1160">
        <v>40.846010809056096</v>
      </c>
      <c r="N1160">
        <v>0.32432103112145899</v>
      </c>
      <c r="O1160">
        <v>38.269230769230703</v>
      </c>
      <c r="P1160">
        <v>72.470978441127698</v>
      </c>
      <c r="Q1160">
        <v>0.33164143866967999</v>
      </c>
    </row>
    <row r="1161" spans="1:17" hidden="1" x14ac:dyDescent="0.3">
      <c r="A1161" t="s">
        <v>2482</v>
      </c>
      <c r="B1161" t="s">
        <v>2483</v>
      </c>
      <c r="C1161" t="s">
        <v>3144</v>
      </c>
      <c r="D1161" t="s">
        <v>390</v>
      </c>
      <c r="E1161">
        <v>1971.39096</v>
      </c>
      <c r="F1161">
        <v>175.26</v>
      </c>
      <c r="G1161">
        <v>129.16618694910801</v>
      </c>
      <c r="H1161">
        <v>5.1765068016606097</v>
      </c>
      <c r="I1161">
        <v>10.854011493416399</v>
      </c>
      <c r="J1161">
        <v>-1.7921317127455301</v>
      </c>
      <c r="K1161">
        <v>177.13437267977099</v>
      </c>
      <c r="L1161">
        <v>152.13482676759699</v>
      </c>
      <c r="M1161">
        <v>44.6446446940855</v>
      </c>
      <c r="N1161">
        <v>1.2161581852226999</v>
      </c>
      <c r="O1161">
        <v>18.110236220472402</v>
      </c>
      <c r="P1161">
        <v>156.94179739041101</v>
      </c>
      <c r="Q1161">
        <v>0.154345692029419</v>
      </c>
    </row>
    <row r="1162" spans="1:17" hidden="1" x14ac:dyDescent="0.3">
      <c r="A1162" t="s">
        <v>2484</v>
      </c>
      <c r="B1162" t="s">
        <v>2485</v>
      </c>
      <c r="C1162" t="s">
        <v>3144</v>
      </c>
      <c r="D1162" t="s">
        <v>196</v>
      </c>
      <c r="E1162">
        <v>1969.0204037359999</v>
      </c>
      <c r="F1162">
        <v>175.48</v>
      </c>
      <c r="G1162">
        <v>19.885252372668301</v>
      </c>
      <c r="H1162">
        <v>-9.1215514551202208</v>
      </c>
      <c r="I1162">
        <v>20.597828358737502</v>
      </c>
      <c r="J1162">
        <v>0.33971644059627998</v>
      </c>
      <c r="K1162">
        <v>185.51061678451401</v>
      </c>
      <c r="L1162">
        <v>162.813481467717</v>
      </c>
      <c r="M1162">
        <v>36.892936618457597</v>
      </c>
      <c r="N1162">
        <v>0.26887157450585097</v>
      </c>
      <c r="O1162">
        <v>23.905858217460601</v>
      </c>
      <c r="P1162">
        <v>56.678571428571402</v>
      </c>
      <c r="Q1162">
        <v>3.4238461070660003E-2</v>
      </c>
    </row>
    <row r="1163" spans="1:17" hidden="1" x14ac:dyDescent="0.3">
      <c r="A1163" t="s">
        <v>2486</v>
      </c>
      <c r="B1163" t="s">
        <v>2487</v>
      </c>
      <c r="C1163" t="s">
        <v>3144</v>
      </c>
      <c r="D1163" t="s">
        <v>472</v>
      </c>
      <c r="E1163">
        <v>1966.0076595599901</v>
      </c>
      <c r="F1163">
        <v>303.7</v>
      </c>
      <c r="G1163">
        <v>-3.9174021115523199</v>
      </c>
      <c r="H1163">
        <v>-6.5192652650291398</v>
      </c>
      <c r="I1163">
        <v>-24.2667419414372</v>
      </c>
      <c r="J1163">
        <v>0.55962384075456595</v>
      </c>
      <c r="K1163">
        <v>344.76530012075699</v>
      </c>
      <c r="L1163">
        <v>357.90817531259302</v>
      </c>
      <c r="M1163">
        <v>38.202332214991202</v>
      </c>
      <c r="N1163">
        <v>0.83857333398295197</v>
      </c>
      <c r="O1163">
        <v>69.147184721764901</v>
      </c>
      <c r="P1163">
        <v>27.310836302661901</v>
      </c>
      <c r="Q1163">
        <v>0.11522172271705899</v>
      </c>
    </row>
    <row r="1164" spans="1:17" hidden="1" x14ac:dyDescent="0.3">
      <c r="A1164" t="s">
        <v>2488</v>
      </c>
      <c r="B1164" t="s">
        <v>2489</v>
      </c>
      <c r="C1164" t="s">
        <v>3144</v>
      </c>
      <c r="D1164" t="s">
        <v>546</v>
      </c>
      <c r="E1164">
        <v>1964.5131845200001</v>
      </c>
      <c r="F1164">
        <v>810.8</v>
      </c>
      <c r="G1164">
        <v>78.548126257866201</v>
      </c>
      <c r="H1164">
        <v>49.739373203859699</v>
      </c>
      <c r="I1164">
        <v>46.754074859553803</v>
      </c>
      <c r="J1164">
        <v>4.6217615154177896</v>
      </c>
      <c r="K1164">
        <v>659.82683294318497</v>
      </c>
      <c r="L1164">
        <v>547.74809142419599</v>
      </c>
      <c r="M1164">
        <v>57.510041508659697</v>
      </c>
      <c r="N1164">
        <v>2.6503486116727299</v>
      </c>
      <c r="O1164">
        <v>15.318204242723199</v>
      </c>
      <c r="P1164">
        <v>140.20145163679399</v>
      </c>
      <c r="Q1164">
        <v>0.18419729281515801</v>
      </c>
    </row>
    <row r="1165" spans="1:17" hidden="1" x14ac:dyDescent="0.3">
      <c r="A1165" t="s">
        <v>2490</v>
      </c>
      <c r="B1165" t="s">
        <v>2491</v>
      </c>
      <c r="C1165" t="s">
        <v>3144</v>
      </c>
      <c r="D1165" t="s">
        <v>516</v>
      </c>
      <c r="E1165">
        <v>1962.9602925900001</v>
      </c>
      <c r="F1165">
        <v>388.3</v>
      </c>
      <c r="G1165">
        <v>-3.2450578552251099</v>
      </c>
      <c r="H1165">
        <v>8.4760576958383798</v>
      </c>
      <c r="I1165">
        <v>-13.338945399304</v>
      </c>
      <c r="J1165">
        <v>2.2404804236354301</v>
      </c>
      <c r="K1165">
        <v>412.35322078217501</v>
      </c>
      <c r="L1165">
        <v>416.823356923679</v>
      </c>
      <c r="M1165">
        <v>48.155571132104598</v>
      </c>
      <c r="N1165">
        <v>0.311377985970411</v>
      </c>
      <c r="O1165">
        <v>60.958022147823797</v>
      </c>
      <c r="P1165">
        <v>49.346153846153797</v>
      </c>
    </row>
    <row r="1166" spans="1:17" hidden="1" x14ac:dyDescent="0.3">
      <c r="A1166" t="s">
        <v>2492</v>
      </c>
      <c r="B1166" t="s">
        <v>2493</v>
      </c>
      <c r="C1166" t="s">
        <v>3144</v>
      </c>
      <c r="D1166" t="s">
        <v>966</v>
      </c>
      <c r="E1166">
        <v>1961.9980109999999</v>
      </c>
      <c r="F1166">
        <v>552.6</v>
      </c>
      <c r="G1166">
        <v>58.269273728374301</v>
      </c>
      <c r="H1166">
        <v>5.1322849765865604</v>
      </c>
      <c r="I1166">
        <v>34.317023269473999</v>
      </c>
      <c r="J1166">
        <v>4.6624486763581201</v>
      </c>
      <c r="K1166">
        <v>571.41685710249999</v>
      </c>
      <c r="L1166">
        <v>490.705667202163</v>
      </c>
      <c r="M1166">
        <v>46.706984302041498</v>
      </c>
      <c r="N1166">
        <v>0.691855366773516</v>
      </c>
      <c r="O1166">
        <v>31.885631559898599</v>
      </c>
      <c r="P1166">
        <v>116.62093296746301</v>
      </c>
      <c r="Q1166">
        <v>0.14385646837874899</v>
      </c>
    </row>
    <row r="1167" spans="1:17" hidden="1" x14ac:dyDescent="0.3">
      <c r="A1167" t="s">
        <v>2494</v>
      </c>
      <c r="B1167" t="s">
        <v>2495</v>
      </c>
      <c r="C1167" t="s">
        <v>3144</v>
      </c>
      <c r="D1167" t="s">
        <v>262</v>
      </c>
      <c r="E1167">
        <v>1960.824364605</v>
      </c>
      <c r="F1167">
        <v>641.15</v>
      </c>
      <c r="G1167">
        <v>-62.8210031396112</v>
      </c>
      <c r="H1167">
        <v>1.38219806000737</v>
      </c>
      <c r="I1167">
        <v>-28.325596964032801</v>
      </c>
      <c r="J1167">
        <v>0.75705369183153504</v>
      </c>
      <c r="K1167">
        <v>630.47769049561202</v>
      </c>
      <c r="L1167">
        <v>708.83571716878396</v>
      </c>
      <c r="M1167">
        <v>52.048041562907997</v>
      </c>
      <c r="N1167">
        <v>0.46461632320106599</v>
      </c>
      <c r="O1167">
        <v>78.585354441238394</v>
      </c>
      <c r="P1167">
        <v>12.089160839160799</v>
      </c>
    </row>
    <row r="1168" spans="1:17" hidden="1" x14ac:dyDescent="0.3">
      <c r="A1168" t="s">
        <v>2496</v>
      </c>
      <c r="B1168" t="s">
        <v>2497</v>
      </c>
      <c r="C1168" t="s">
        <v>3144</v>
      </c>
      <c r="D1168" t="s">
        <v>138</v>
      </c>
      <c r="E1168">
        <v>1959.9519534839999</v>
      </c>
      <c r="F1168">
        <v>119.05</v>
      </c>
      <c r="G1168">
        <v>-26.696471605903898</v>
      </c>
      <c r="H1168">
        <v>13.1319858575346</v>
      </c>
      <c r="I1168">
        <v>-9.3284973376104201</v>
      </c>
      <c r="J1168">
        <v>9.1452025107223598</v>
      </c>
      <c r="K1168">
        <v>113.301387680304</v>
      </c>
      <c r="L1168">
        <v>121.003304616416</v>
      </c>
      <c r="M1168">
        <v>68.7868529297603</v>
      </c>
      <c r="N1168">
        <v>3.5746292488916298</v>
      </c>
      <c r="O1168">
        <v>130.49139017219599</v>
      </c>
      <c r="P1168">
        <v>31.329288472145599</v>
      </c>
    </row>
    <row r="1169" spans="1:17" hidden="1" x14ac:dyDescent="0.3">
      <c r="A1169" t="s">
        <v>2498</v>
      </c>
      <c r="B1169" t="s">
        <v>2499</v>
      </c>
      <c r="C1169" t="s">
        <v>3144</v>
      </c>
      <c r="D1169" t="s">
        <v>241</v>
      </c>
      <c r="E1169">
        <v>1954.6789815</v>
      </c>
      <c r="F1169">
        <v>3066.75</v>
      </c>
      <c r="G1169">
        <v>740.58199510279906</v>
      </c>
      <c r="H1169">
        <v>1.26878496856565</v>
      </c>
      <c r="I1169">
        <v>146.55102370908801</v>
      </c>
      <c r="J1169">
        <v>2.2770943429544301</v>
      </c>
      <c r="K1169">
        <v>3296.2327750940299</v>
      </c>
      <c r="L1169">
        <v>2422.5432563600598</v>
      </c>
      <c r="M1169">
        <v>36.6934252153033</v>
      </c>
      <c r="N1169">
        <v>0.91040307922591601</v>
      </c>
      <c r="O1169">
        <v>36.137604956387001</v>
      </c>
      <c r="P1169">
        <v>946.67235494880504</v>
      </c>
    </row>
    <row r="1170" spans="1:17" hidden="1" x14ac:dyDescent="0.3">
      <c r="A1170" t="s">
        <v>2500</v>
      </c>
      <c r="B1170" t="s">
        <v>2501</v>
      </c>
      <c r="C1170" t="s">
        <v>3144</v>
      </c>
      <c r="D1170" t="s">
        <v>131</v>
      </c>
      <c r="E1170">
        <v>1953.6774021000001</v>
      </c>
      <c r="F1170">
        <v>126.9</v>
      </c>
      <c r="G1170">
        <v>-36.864416111197897</v>
      </c>
      <c r="H1170">
        <v>0.35089640551578999</v>
      </c>
      <c r="I1170">
        <v>0.21848101954641799</v>
      </c>
      <c r="J1170">
        <v>-1.3257089081017801</v>
      </c>
      <c r="K1170">
        <v>134.764766546652</v>
      </c>
      <c r="L1170">
        <v>125.69719202363601</v>
      </c>
      <c r="M1170">
        <v>36.620418534807499</v>
      </c>
      <c r="N1170">
        <v>0.67185444134886896</v>
      </c>
      <c r="O1170">
        <v>40.8195429472025</v>
      </c>
      <c r="P1170">
        <v>43.389830508474503</v>
      </c>
      <c r="Q1170">
        <v>0.14941607789737699</v>
      </c>
    </row>
    <row r="1171" spans="1:17" hidden="1" x14ac:dyDescent="0.3">
      <c r="A1171" t="s">
        <v>2502</v>
      </c>
      <c r="B1171" t="s">
        <v>2503</v>
      </c>
      <c r="C1171" t="s">
        <v>3144</v>
      </c>
      <c r="D1171" t="s">
        <v>262</v>
      </c>
      <c r="E1171">
        <v>1951.76208099</v>
      </c>
      <c r="F1171">
        <v>433.9</v>
      </c>
      <c r="G1171">
        <v>-42.638491452806001</v>
      </c>
      <c r="H1171">
        <v>-0.62303111615700202</v>
      </c>
      <c r="I1171">
        <v>-25.254312086611598</v>
      </c>
      <c r="J1171">
        <v>-0.150337197485088</v>
      </c>
      <c r="K1171">
        <v>461.858210282458</v>
      </c>
      <c r="L1171">
        <v>503.92540284046299</v>
      </c>
      <c r="M1171">
        <v>32.904794400327198</v>
      </c>
      <c r="N1171">
        <v>0.76043721428745004</v>
      </c>
      <c r="O1171">
        <v>47.073058308365901</v>
      </c>
      <c r="P1171">
        <v>0.83662561003949798</v>
      </c>
    </row>
    <row r="1172" spans="1:17" hidden="1" x14ac:dyDescent="0.3">
      <c r="A1172" t="s">
        <v>2504</v>
      </c>
      <c r="B1172" t="s">
        <v>2505</v>
      </c>
      <c r="C1172" t="s">
        <v>3144</v>
      </c>
      <c r="D1172" t="s">
        <v>265</v>
      </c>
      <c r="E1172">
        <v>1937.2237748360001</v>
      </c>
      <c r="F1172">
        <v>39.619999999999997</v>
      </c>
      <c r="G1172">
        <v>-0.93415764417473901</v>
      </c>
      <c r="H1172">
        <v>-3.3418418475406102</v>
      </c>
      <c r="I1172">
        <v>-11.1339599765827</v>
      </c>
      <c r="J1172">
        <v>1.2141196963835601</v>
      </c>
      <c r="K1172">
        <v>43.842301129854299</v>
      </c>
      <c r="L1172">
        <v>43.9430294841764</v>
      </c>
      <c r="M1172">
        <v>37.831225096764001</v>
      </c>
      <c r="N1172">
        <v>0.51032411435272795</v>
      </c>
      <c r="O1172">
        <v>73.851590106006995</v>
      </c>
      <c r="P1172">
        <v>35.777930089102099</v>
      </c>
      <c r="Q1172">
        <v>5.8752828474318002E-2</v>
      </c>
    </row>
    <row r="1173" spans="1:17" hidden="1" x14ac:dyDescent="0.3">
      <c r="A1173" t="s">
        <v>2506</v>
      </c>
      <c r="B1173" t="s">
        <v>2507</v>
      </c>
      <c r="C1173" t="s">
        <v>3144</v>
      </c>
      <c r="D1173" t="s">
        <v>407</v>
      </c>
      <c r="E1173">
        <v>1936.45224914</v>
      </c>
      <c r="F1173">
        <v>1540.45</v>
      </c>
      <c r="G1173">
        <v>58.654957607188898</v>
      </c>
      <c r="H1173">
        <v>1.85400683850272</v>
      </c>
      <c r="I1173">
        <v>52.274465757050201</v>
      </c>
      <c r="J1173">
        <v>3.0705212034568601</v>
      </c>
      <c r="K1173">
        <v>1523.7214049526399</v>
      </c>
      <c r="L1173">
        <v>1271.62171245481</v>
      </c>
      <c r="M1173">
        <v>42.776972529616401</v>
      </c>
      <c r="N1173">
        <v>0.50332111045075101</v>
      </c>
      <c r="O1173">
        <v>10.6689603687234</v>
      </c>
      <c r="P1173">
        <v>120.127179194055</v>
      </c>
      <c r="Q1173">
        <v>5.3800415692197998E-2</v>
      </c>
    </row>
    <row r="1174" spans="1:17" hidden="1" x14ac:dyDescent="0.3">
      <c r="A1174" t="s">
        <v>2508</v>
      </c>
      <c r="B1174" t="s">
        <v>2509</v>
      </c>
      <c r="C1174" t="s">
        <v>3144</v>
      </c>
      <c r="D1174" t="s">
        <v>407</v>
      </c>
      <c r="E1174">
        <v>1933.0502964</v>
      </c>
      <c r="F1174">
        <v>220.6</v>
      </c>
      <c r="G1174">
        <v>-41.453858926447097</v>
      </c>
      <c r="H1174">
        <v>7.3336631592649599</v>
      </c>
      <c r="I1174">
        <v>-7.0503278386104897</v>
      </c>
      <c r="J1174">
        <v>0.312005278890297</v>
      </c>
      <c r="K1174">
        <v>223.24406630831899</v>
      </c>
      <c r="L1174">
        <v>235.78414159646201</v>
      </c>
      <c r="M1174">
        <v>37.664468491731398</v>
      </c>
      <c r="N1174">
        <v>0.51518147195852904</v>
      </c>
      <c r="O1174">
        <v>55.938349954669</v>
      </c>
      <c r="P1174">
        <v>11.979695431472001</v>
      </c>
      <c r="Q1174">
        <v>0.15028605267140499</v>
      </c>
    </row>
    <row r="1175" spans="1:17" hidden="1" x14ac:dyDescent="0.3">
      <c r="A1175" t="s">
        <v>2510</v>
      </c>
      <c r="B1175" t="s">
        <v>2511</v>
      </c>
      <c r="C1175" t="s">
        <v>3144</v>
      </c>
      <c r="D1175" t="s">
        <v>111</v>
      </c>
      <c r="E1175">
        <v>1929.5438039999999</v>
      </c>
      <c r="F1175">
        <v>352.05</v>
      </c>
      <c r="G1175">
        <v>-30.746585444011</v>
      </c>
      <c r="H1175">
        <v>9.2297357017327801</v>
      </c>
      <c r="I1175">
        <v>5.5505069839757999</v>
      </c>
      <c r="J1175">
        <v>1.1342176734940801</v>
      </c>
      <c r="K1175">
        <v>339.15878000258999</v>
      </c>
      <c r="L1175">
        <v>341.128219689361</v>
      </c>
      <c r="M1175">
        <v>53.439445034229202</v>
      </c>
      <c r="N1175">
        <v>1.6792180132463901</v>
      </c>
      <c r="O1175">
        <v>26.118449083936898</v>
      </c>
      <c r="P1175">
        <v>24.818294628611898</v>
      </c>
      <c r="Q1175">
        <v>4.0640820409790002E-2</v>
      </c>
    </row>
    <row r="1176" spans="1:17" hidden="1" x14ac:dyDescent="0.3">
      <c r="A1176" t="s">
        <v>2512</v>
      </c>
      <c r="B1176" t="s">
        <v>2513</v>
      </c>
      <c r="C1176" t="s">
        <v>3144</v>
      </c>
      <c r="D1176" t="s">
        <v>51</v>
      </c>
      <c r="E1176">
        <v>1925.91407443499</v>
      </c>
      <c r="F1176">
        <v>666.45</v>
      </c>
      <c r="G1176">
        <v>-11.5301659544059</v>
      </c>
      <c r="H1176">
        <v>-5.3176374279490197</v>
      </c>
      <c r="I1176">
        <v>-17.646789785115701</v>
      </c>
      <c r="J1176">
        <v>-4.04879748006464</v>
      </c>
      <c r="K1176">
        <v>751.50376443310495</v>
      </c>
      <c r="L1176">
        <v>725.94382129488599</v>
      </c>
      <c r="M1176">
        <v>18.075875846311199</v>
      </c>
      <c r="N1176">
        <v>0.235480074336919</v>
      </c>
      <c r="O1176">
        <v>29.4320654212619</v>
      </c>
      <c r="P1176">
        <v>16.921052631578899</v>
      </c>
      <c r="Q1176">
        <v>-8.9811314752331006E-2</v>
      </c>
    </row>
    <row r="1177" spans="1:17" hidden="1" x14ac:dyDescent="0.3">
      <c r="A1177" t="s">
        <v>2514</v>
      </c>
      <c r="B1177" t="s">
        <v>2515</v>
      </c>
      <c r="C1177" t="s">
        <v>3144</v>
      </c>
      <c r="D1177" t="s">
        <v>262</v>
      </c>
      <c r="E1177">
        <v>1916.2</v>
      </c>
      <c r="F1177">
        <v>921.25</v>
      </c>
      <c r="G1177">
        <v>213.00111669077401</v>
      </c>
      <c r="H1177">
        <v>9.2365569030400607</v>
      </c>
      <c r="I1177">
        <v>184.286990870544</v>
      </c>
      <c r="J1177">
        <v>-4.7256442433803603</v>
      </c>
      <c r="K1177">
        <v>743.24504858972898</v>
      </c>
      <c r="L1177">
        <v>520.49616011780495</v>
      </c>
      <c r="M1177">
        <v>77.648347398559594</v>
      </c>
      <c r="N1177">
        <v>1.1659060322936801</v>
      </c>
      <c r="O1177">
        <v>6.5943012211668801</v>
      </c>
      <c r="P1177">
        <v>257.558703667766</v>
      </c>
      <c r="Q1177">
        <v>0.13181721876350699</v>
      </c>
    </row>
    <row r="1178" spans="1:17" x14ac:dyDescent="0.3">
      <c r="A1178" t="s">
        <v>2516</v>
      </c>
      <c r="B1178" t="s">
        <v>2517</v>
      </c>
      <c r="C1178" t="s">
        <v>3129</v>
      </c>
      <c r="D1178" t="s">
        <v>54</v>
      </c>
      <c r="E1178">
        <v>1912.5210487049901</v>
      </c>
      <c r="F1178">
        <v>190.01</v>
      </c>
      <c r="G1178">
        <v>-90.078357510428106</v>
      </c>
      <c r="H1178">
        <v>-10.4387629515806</v>
      </c>
      <c r="I1178">
        <v>-67.383077428466805</v>
      </c>
      <c r="J1178">
        <v>-8.6298788732582707</v>
      </c>
      <c r="K1178">
        <v>246.45750390372299</v>
      </c>
      <c r="L1178">
        <v>375.72534888704399</v>
      </c>
      <c r="M1178">
        <v>28.2332417696012</v>
      </c>
      <c r="N1178">
        <v>0.62588086306830804</v>
      </c>
      <c r="O1178">
        <v>255.165517604336</v>
      </c>
      <c r="P1178">
        <v>2.7081081081081</v>
      </c>
      <c r="Q1178">
        <v>-0.101626007691938</v>
      </c>
    </row>
    <row r="1179" spans="1:17" hidden="1" x14ac:dyDescent="0.3">
      <c r="A1179" t="s">
        <v>2518</v>
      </c>
      <c r="B1179" t="s">
        <v>2519</v>
      </c>
      <c r="C1179" t="s">
        <v>3144</v>
      </c>
      <c r="D1179" t="s">
        <v>48</v>
      </c>
      <c r="E1179">
        <v>1909.1592072000001</v>
      </c>
      <c r="F1179">
        <v>1790.6</v>
      </c>
      <c r="G1179">
        <v>71.542349536947</v>
      </c>
      <c r="H1179">
        <v>14.3355638686778</v>
      </c>
      <c r="I1179">
        <v>53.792490642766701</v>
      </c>
      <c r="J1179">
        <v>8.11319632182893</v>
      </c>
      <c r="K1179">
        <v>1618.8202932172301</v>
      </c>
      <c r="L1179">
        <v>1334.4312457393</v>
      </c>
      <c r="M1179">
        <v>64.322823772866201</v>
      </c>
      <c r="N1179">
        <v>1.3583860426269101</v>
      </c>
      <c r="O1179">
        <v>8.6256003574220994</v>
      </c>
      <c r="P1179">
        <v>114.186602870813</v>
      </c>
    </row>
    <row r="1180" spans="1:17" hidden="1" x14ac:dyDescent="0.3">
      <c r="A1180" t="s">
        <v>2520</v>
      </c>
      <c r="B1180" t="s">
        <v>2521</v>
      </c>
      <c r="C1180" t="s">
        <v>3144</v>
      </c>
      <c r="D1180" t="s">
        <v>1680</v>
      </c>
      <c r="E1180">
        <v>1906.0882018</v>
      </c>
      <c r="F1180">
        <v>64.569999999999993</v>
      </c>
      <c r="G1180">
        <v>-4.12921113074915E-3</v>
      </c>
      <c r="H1180">
        <v>4.2383439882005396</v>
      </c>
      <c r="I1180">
        <v>-5.8136308509676997</v>
      </c>
      <c r="J1180">
        <v>-1.4999333947719</v>
      </c>
      <c r="K1180">
        <v>65.824905108274805</v>
      </c>
      <c r="L1180">
        <v>61.888338590714199</v>
      </c>
      <c r="M1180">
        <v>59.453032016997597</v>
      </c>
      <c r="N1180">
        <v>1.1377530045504101</v>
      </c>
      <c r="O1180">
        <v>10.097568530277201</v>
      </c>
      <c r="P1180">
        <v>23.178176268599699</v>
      </c>
      <c r="Q1180">
        <v>-2.8326200589973E-2</v>
      </c>
    </row>
    <row r="1181" spans="1:17" hidden="1" x14ac:dyDescent="0.3">
      <c r="A1181" t="s">
        <v>2522</v>
      </c>
      <c r="B1181" t="s">
        <v>2523</v>
      </c>
      <c r="C1181" t="s">
        <v>3144</v>
      </c>
      <c r="D1181" t="s">
        <v>1680</v>
      </c>
      <c r="E1181">
        <v>1905.052968</v>
      </c>
      <c r="F1181">
        <v>64.89</v>
      </c>
      <c r="G1181">
        <v>1.0226084779745701</v>
      </c>
      <c r="H1181">
        <v>4.1776920000454796</v>
      </c>
      <c r="I1181">
        <v>-5.6803201840364199</v>
      </c>
      <c r="J1181">
        <v>-1.70106057962146</v>
      </c>
      <c r="K1181">
        <v>65.883141166893097</v>
      </c>
      <c r="L1181">
        <v>61.890867577238303</v>
      </c>
      <c r="M1181">
        <v>55.931821315525497</v>
      </c>
      <c r="N1181">
        <v>1.0916859158804399</v>
      </c>
      <c r="O1181">
        <v>8.0289721066419908</v>
      </c>
      <c r="P1181">
        <v>25.634075508228399</v>
      </c>
      <c r="Q1181">
        <v>-2.9924776916618E-2</v>
      </c>
    </row>
    <row r="1182" spans="1:17" hidden="1" x14ac:dyDescent="0.3">
      <c r="A1182" t="s">
        <v>2524</v>
      </c>
      <c r="B1182" t="s">
        <v>2525</v>
      </c>
      <c r="C1182" t="s">
        <v>3144</v>
      </c>
      <c r="D1182" t="s">
        <v>262</v>
      </c>
      <c r="E1182">
        <v>1902.258461855</v>
      </c>
      <c r="F1182">
        <v>528.04999999999995</v>
      </c>
      <c r="G1182">
        <v>36.612565898515399</v>
      </c>
      <c r="H1182">
        <v>-0.63187626998400104</v>
      </c>
      <c r="I1182">
        <v>36.3421794352615</v>
      </c>
      <c r="J1182">
        <v>7.1665314104232003</v>
      </c>
      <c r="K1182">
        <v>525.32603113673702</v>
      </c>
      <c r="L1182">
        <v>445.016828600515</v>
      </c>
      <c r="M1182">
        <v>46.788485690799298</v>
      </c>
      <c r="N1182">
        <v>0.52750779636852896</v>
      </c>
      <c r="O1182">
        <v>21.172237477511601</v>
      </c>
      <c r="P1182">
        <v>73.500903564974493</v>
      </c>
      <c r="Q1182">
        <v>0.104227771745924</v>
      </c>
    </row>
    <row r="1183" spans="1:17" hidden="1" x14ac:dyDescent="0.3">
      <c r="A1183" t="s">
        <v>2526</v>
      </c>
      <c r="B1183" t="s">
        <v>2527</v>
      </c>
      <c r="C1183" t="s">
        <v>3144</v>
      </c>
      <c r="D1183" t="s">
        <v>736</v>
      </c>
      <c r="E1183">
        <v>1901.11000107</v>
      </c>
      <c r="F1183">
        <v>730.85</v>
      </c>
      <c r="G1183">
        <v>27.451520831076099</v>
      </c>
      <c r="H1183">
        <v>-2.70231426165644</v>
      </c>
      <c r="I1183">
        <v>-1.66604224670443</v>
      </c>
      <c r="J1183">
        <v>2.9736191299536601</v>
      </c>
      <c r="K1183">
        <v>773.65817552400495</v>
      </c>
      <c r="L1183">
        <v>719.03801611368795</v>
      </c>
      <c r="M1183">
        <v>43.078312623575101</v>
      </c>
      <c r="N1183">
        <v>1.0347795743688599</v>
      </c>
      <c r="O1183">
        <v>13.5663952931518</v>
      </c>
      <c r="P1183">
        <v>54.236572755091203</v>
      </c>
      <c r="Q1183">
        <v>-3.6227040049000002E-5</v>
      </c>
    </row>
    <row r="1184" spans="1:17" hidden="1" x14ac:dyDescent="0.3">
      <c r="A1184" t="s">
        <v>2528</v>
      </c>
      <c r="B1184" t="s">
        <v>2529</v>
      </c>
      <c r="C1184" t="s">
        <v>3144</v>
      </c>
      <c r="D1184" t="s">
        <v>43</v>
      </c>
      <c r="E1184">
        <v>1898.66625</v>
      </c>
      <c r="F1184">
        <v>56.55</v>
      </c>
      <c r="G1184">
        <v>-5.01964607103272</v>
      </c>
      <c r="H1184">
        <v>31.1522454398817</v>
      </c>
      <c r="I1184">
        <v>9.5230716565707798</v>
      </c>
      <c r="J1184">
        <v>23.879588860698</v>
      </c>
      <c r="K1184">
        <v>44.255853450604697</v>
      </c>
      <c r="L1184">
        <v>44.905607371399398</v>
      </c>
      <c r="M1184">
        <v>85.172934686699506</v>
      </c>
      <c r="N1184">
        <v>2.5449403737073402</v>
      </c>
      <c r="O1184">
        <v>40.389036251105203</v>
      </c>
      <c r="P1184">
        <v>56.2154696132596</v>
      </c>
      <c r="Q1184">
        <v>0.13699116688065599</v>
      </c>
    </row>
    <row r="1185" spans="1:17" hidden="1" x14ac:dyDescent="0.3">
      <c r="A1185" t="s">
        <v>2530</v>
      </c>
      <c r="B1185" t="s">
        <v>2531</v>
      </c>
      <c r="C1185" t="s">
        <v>3144</v>
      </c>
      <c r="D1185" t="s">
        <v>91</v>
      </c>
      <c r="E1185">
        <v>1894.3267499999999</v>
      </c>
      <c r="F1185">
        <v>187.65</v>
      </c>
      <c r="G1185">
        <v>-18.5589394479661</v>
      </c>
      <c r="H1185">
        <v>49.758863054388399</v>
      </c>
      <c r="I1185">
        <v>34.031390769198701</v>
      </c>
      <c r="J1185">
        <v>3.3235938113825498</v>
      </c>
      <c r="K1185">
        <v>154.32067766857301</v>
      </c>
      <c r="L1185">
        <v>149.68616809836701</v>
      </c>
      <c r="M1185">
        <v>71.913901088326199</v>
      </c>
      <c r="N1185">
        <v>2.1853228611848099</v>
      </c>
      <c r="O1185">
        <v>5.2757793764988099</v>
      </c>
      <c r="P1185">
        <v>65.403261348611693</v>
      </c>
      <c r="Q1185">
        <v>9.3594426533996994E-2</v>
      </c>
    </row>
    <row r="1186" spans="1:17" hidden="1" x14ac:dyDescent="0.3">
      <c r="A1186" t="s">
        <v>2532</v>
      </c>
      <c r="B1186" t="s">
        <v>2533</v>
      </c>
      <c r="C1186" t="s">
        <v>3144</v>
      </c>
      <c r="D1186" t="s">
        <v>1450</v>
      </c>
      <c r="E1186">
        <v>1892.6561560099999</v>
      </c>
      <c r="F1186">
        <v>95.18</v>
      </c>
      <c r="G1186">
        <v>-36.609821538728497</v>
      </c>
      <c r="H1186">
        <v>-1.3409129458867499</v>
      </c>
      <c r="I1186">
        <v>-16.6821136177314</v>
      </c>
      <c r="J1186">
        <v>0.48184196410582297</v>
      </c>
      <c r="K1186">
        <v>102.389421035015</v>
      </c>
      <c r="L1186">
        <v>105.896372465022</v>
      </c>
      <c r="M1186">
        <v>29.3671483214688</v>
      </c>
      <c r="N1186">
        <v>0.44263527871468999</v>
      </c>
      <c r="O1186">
        <v>36.509770960285699</v>
      </c>
      <c r="P1186">
        <v>3.4003259098316101</v>
      </c>
      <c r="Q1186">
        <v>8.5271777604127005E-2</v>
      </c>
    </row>
    <row r="1187" spans="1:17" hidden="1" x14ac:dyDescent="0.3">
      <c r="A1187" t="s">
        <v>2534</v>
      </c>
      <c r="B1187" t="s">
        <v>2535</v>
      </c>
      <c r="C1187" t="s">
        <v>3144</v>
      </c>
      <c r="D1187" t="s">
        <v>75</v>
      </c>
      <c r="E1187">
        <v>1892.426308545</v>
      </c>
      <c r="F1187">
        <v>2509.5500000000002</v>
      </c>
      <c r="G1187">
        <v>-25.484959404916001</v>
      </c>
      <c r="H1187">
        <v>-7.5656322307247201</v>
      </c>
      <c r="I1187">
        <v>-6.6120586535805304</v>
      </c>
      <c r="J1187">
        <v>-6.71648673422286</v>
      </c>
      <c r="K1187">
        <v>2776.8120355994602</v>
      </c>
      <c r="L1187">
        <v>2811.0548525793001</v>
      </c>
      <c r="M1187">
        <v>21.909093342267699</v>
      </c>
      <c r="N1187">
        <v>0.79763766342985898</v>
      </c>
      <c r="O1187">
        <v>26.3632922237054</v>
      </c>
      <c r="P1187">
        <v>6.9874022126063098</v>
      </c>
      <c r="Q1187">
        <v>-0.131473996985637</v>
      </c>
    </row>
    <row r="1188" spans="1:17" hidden="1" x14ac:dyDescent="0.3">
      <c r="A1188" t="s">
        <v>2536</v>
      </c>
      <c r="B1188" t="s">
        <v>2537</v>
      </c>
      <c r="C1188" t="s">
        <v>3144</v>
      </c>
      <c r="D1188" t="s">
        <v>1450</v>
      </c>
      <c r="E1188">
        <v>1885.1067046000001</v>
      </c>
      <c r="F1188">
        <v>298.89999999999998</v>
      </c>
      <c r="G1188">
        <v>-33.188202657140401</v>
      </c>
      <c r="H1188">
        <v>-7.7332104768079004</v>
      </c>
      <c r="I1188">
        <v>-16.320197574198399</v>
      </c>
      <c r="J1188">
        <v>-0.59657989209379203</v>
      </c>
      <c r="K1188">
        <v>322.19223751872499</v>
      </c>
      <c r="L1188">
        <v>331.28703625771902</v>
      </c>
      <c r="M1188">
        <v>39.659860612922898</v>
      </c>
      <c r="N1188">
        <v>0.43860611452640402</v>
      </c>
      <c r="O1188">
        <v>28.236868517898898</v>
      </c>
      <c r="P1188">
        <v>6.7499999999999796</v>
      </c>
      <c r="Q1188">
        <v>6.3381267818488005E-2</v>
      </c>
    </row>
    <row r="1189" spans="1:17" hidden="1" x14ac:dyDescent="0.3">
      <c r="A1189" t="s">
        <v>2538</v>
      </c>
      <c r="B1189" t="s">
        <v>2539</v>
      </c>
      <c r="C1189" t="s">
        <v>3144</v>
      </c>
      <c r="D1189" t="s">
        <v>574</v>
      </c>
      <c r="E1189">
        <v>1881.1971390900001</v>
      </c>
      <c r="F1189">
        <v>378.05</v>
      </c>
      <c r="G1189">
        <v>-0.54411859586091804</v>
      </c>
      <c r="H1189">
        <v>-9.0115309970092792</v>
      </c>
      <c r="I1189">
        <v>-11.079348631420901</v>
      </c>
      <c r="J1189">
        <v>0.995823661833109</v>
      </c>
      <c r="K1189">
        <v>408.30876245623898</v>
      </c>
      <c r="L1189">
        <v>407.104357993458</v>
      </c>
      <c r="M1189">
        <v>34.535036444059401</v>
      </c>
      <c r="N1189">
        <v>0.20639142029534499</v>
      </c>
      <c r="O1189">
        <v>66.631397963232303</v>
      </c>
      <c r="P1189">
        <v>23.9508196721311</v>
      </c>
      <c r="Q1189">
        <v>4.6577934627367999E-2</v>
      </c>
    </row>
    <row r="1190" spans="1:17" hidden="1" x14ac:dyDescent="0.3">
      <c r="A1190" t="s">
        <v>2540</v>
      </c>
      <c r="B1190" t="s">
        <v>2541</v>
      </c>
      <c r="C1190" t="s">
        <v>3144</v>
      </c>
      <c r="D1190" t="s">
        <v>241</v>
      </c>
      <c r="E1190">
        <v>1873.154898605</v>
      </c>
      <c r="F1190">
        <v>1206.95</v>
      </c>
      <c r="G1190">
        <v>-27.678484815174802</v>
      </c>
      <c r="H1190">
        <v>0.285273382112889</v>
      </c>
      <c r="I1190">
        <v>-19.116912643392201</v>
      </c>
      <c r="J1190">
        <v>3.3195851684348301</v>
      </c>
      <c r="K1190">
        <v>1262.16067782409</v>
      </c>
      <c r="L1190">
        <v>1297.75435553138</v>
      </c>
      <c r="M1190">
        <v>39.174967648594297</v>
      </c>
      <c r="N1190">
        <v>0.55302499683750905</v>
      </c>
      <c r="O1190">
        <v>26.239695099216998</v>
      </c>
      <c r="P1190">
        <v>5.3276900253076098</v>
      </c>
      <c r="Q1190">
        <v>-3.1900477171722001E-2</v>
      </c>
    </row>
    <row r="1191" spans="1:17" hidden="1" x14ac:dyDescent="0.3">
      <c r="A1191" t="s">
        <v>2542</v>
      </c>
      <c r="B1191" t="s">
        <v>2543</v>
      </c>
      <c r="C1191" t="s">
        <v>3144</v>
      </c>
      <c r="D1191" t="s">
        <v>477</v>
      </c>
      <c r="E1191">
        <v>1870.9214621900001</v>
      </c>
      <c r="F1191">
        <v>111.7</v>
      </c>
      <c r="G1191">
        <v>-37.472778504596299</v>
      </c>
      <c r="H1191">
        <v>19.602909675922099</v>
      </c>
      <c r="I1191">
        <v>5.0540521233389297</v>
      </c>
      <c r="J1191">
        <v>9.2604159926798602</v>
      </c>
      <c r="K1191">
        <v>106.32838803219499</v>
      </c>
      <c r="L1191">
        <v>111.83310891311</v>
      </c>
      <c r="M1191">
        <v>56.295624672682798</v>
      </c>
      <c r="N1191">
        <v>1.3056744548827199</v>
      </c>
      <c r="O1191">
        <v>28.379588182631998</v>
      </c>
      <c r="P1191">
        <v>39.712320200124999</v>
      </c>
      <c r="Q1191">
        <v>-4.4457198835794999E-2</v>
      </c>
    </row>
    <row r="1192" spans="1:17" hidden="1" x14ac:dyDescent="0.3">
      <c r="A1192" t="s">
        <v>2544</v>
      </c>
      <c r="B1192" t="s">
        <v>2545</v>
      </c>
      <c r="C1192" t="s">
        <v>3144</v>
      </c>
      <c r="D1192" t="s">
        <v>2546</v>
      </c>
      <c r="E1192">
        <v>1869.90666609</v>
      </c>
      <c r="F1192">
        <v>1731.3</v>
      </c>
      <c r="G1192">
        <v>272.93527572239202</v>
      </c>
      <c r="H1192">
        <v>-2.8107635570668599</v>
      </c>
      <c r="I1192">
        <v>18.286094393812999</v>
      </c>
      <c r="J1192">
        <v>-2.3912335560284999</v>
      </c>
      <c r="K1192">
        <v>1788.4073421754199</v>
      </c>
      <c r="L1192">
        <v>1570.2380676876501</v>
      </c>
      <c r="M1192">
        <v>45.242777653188</v>
      </c>
      <c r="N1192">
        <v>0.60301150842502405</v>
      </c>
      <c r="O1192">
        <v>30.537746202275699</v>
      </c>
      <c r="P1192">
        <v>378.78871681415899</v>
      </c>
      <c r="Q1192">
        <v>0.23882904654736301</v>
      </c>
    </row>
    <row r="1193" spans="1:17" hidden="1" x14ac:dyDescent="0.3">
      <c r="A1193" t="s">
        <v>2547</v>
      </c>
      <c r="B1193" t="s">
        <v>2548</v>
      </c>
      <c r="C1193" t="s">
        <v>3144</v>
      </c>
      <c r="D1193" t="s">
        <v>1669</v>
      </c>
      <c r="E1193">
        <v>1866.82069094399</v>
      </c>
      <c r="F1193">
        <v>85.77</v>
      </c>
      <c r="G1193">
        <v>-34.078220825002603</v>
      </c>
      <c r="H1193">
        <v>-3.44190166429996</v>
      </c>
      <c r="I1193">
        <v>-18.477910018821799</v>
      </c>
      <c r="J1193">
        <v>-2.9441132253348301</v>
      </c>
      <c r="K1193">
        <v>91.009406003073096</v>
      </c>
      <c r="L1193">
        <v>94.702903836219605</v>
      </c>
      <c r="M1193">
        <v>34.636495328105802</v>
      </c>
      <c r="N1193">
        <v>0.335000518830879</v>
      </c>
      <c r="O1193">
        <v>50.985192957910698</v>
      </c>
      <c r="P1193">
        <v>3.3373493975903599</v>
      </c>
      <c r="Q1193">
        <v>2.4373927423733E-2</v>
      </c>
    </row>
    <row r="1194" spans="1:17" hidden="1" x14ac:dyDescent="0.3">
      <c r="A1194" t="s">
        <v>2549</v>
      </c>
      <c r="B1194" t="s">
        <v>2550</v>
      </c>
      <c r="C1194" t="s">
        <v>3144</v>
      </c>
      <c r="D1194" t="s">
        <v>1579</v>
      </c>
      <c r="E1194">
        <v>1865.9410333000001</v>
      </c>
      <c r="F1194">
        <v>261.39999999999998</v>
      </c>
      <c r="G1194">
        <v>7.7307896780377297</v>
      </c>
      <c r="H1194">
        <v>4.6755378683045103</v>
      </c>
      <c r="I1194">
        <v>45.430065922962903</v>
      </c>
      <c r="J1194">
        <v>-0.96083908932180595</v>
      </c>
      <c r="K1194">
        <v>284.13265105202697</v>
      </c>
      <c r="L1194">
        <v>258.60382611163999</v>
      </c>
      <c r="M1194">
        <v>26.760204787202198</v>
      </c>
      <c r="N1194">
        <v>1.01001114897018</v>
      </c>
      <c r="O1194">
        <v>37.815608263198101</v>
      </c>
      <c r="P1194">
        <v>93.629629629629605</v>
      </c>
      <c r="Q1194">
        <v>6.4429541884198999E-2</v>
      </c>
    </row>
    <row r="1195" spans="1:17" hidden="1" x14ac:dyDescent="0.3">
      <c r="A1195" t="s">
        <v>2551</v>
      </c>
      <c r="B1195" t="s">
        <v>2552</v>
      </c>
      <c r="C1195" t="s">
        <v>3144</v>
      </c>
      <c r="D1195" t="s">
        <v>753</v>
      </c>
      <c r="E1195">
        <v>1856.9924284849999</v>
      </c>
      <c r="F1195">
        <v>719.05</v>
      </c>
      <c r="G1195">
        <v>-6.1088605556423499</v>
      </c>
      <c r="H1195">
        <v>0.69351169242002098</v>
      </c>
      <c r="I1195">
        <v>-28.972236793045798</v>
      </c>
      <c r="J1195">
        <v>10.5279286773621</v>
      </c>
      <c r="K1195">
        <v>741.9185587229</v>
      </c>
      <c r="L1195">
        <v>783.34300146400403</v>
      </c>
      <c r="M1195">
        <v>61.039585945367598</v>
      </c>
      <c r="N1195">
        <v>0.66880682618606002</v>
      </c>
      <c r="O1195">
        <v>80.794103330783699</v>
      </c>
      <c r="P1195">
        <v>23.146086658674399</v>
      </c>
      <c r="Q1195">
        <v>0.18126716563043599</v>
      </c>
    </row>
    <row r="1196" spans="1:17" hidden="1" x14ac:dyDescent="0.3">
      <c r="A1196" t="s">
        <v>2553</v>
      </c>
      <c r="B1196" t="s">
        <v>2554</v>
      </c>
      <c r="C1196" t="s">
        <v>3144</v>
      </c>
      <c r="D1196" t="s">
        <v>144</v>
      </c>
      <c r="E1196">
        <v>1834.6115822500001</v>
      </c>
      <c r="F1196">
        <v>108.25</v>
      </c>
      <c r="G1196">
        <v>14.6543397122523</v>
      </c>
      <c r="H1196">
        <v>-4.6222218740540901</v>
      </c>
      <c r="I1196">
        <v>10.0165825855325</v>
      </c>
      <c r="J1196">
        <v>2.2559228936827398</v>
      </c>
      <c r="K1196">
        <v>115.019511830041</v>
      </c>
      <c r="L1196">
        <v>102.34915343526499</v>
      </c>
      <c r="M1196">
        <v>40.280392292190001</v>
      </c>
      <c r="N1196">
        <v>1.0107701543802701</v>
      </c>
      <c r="O1196">
        <v>36.4434180138568</v>
      </c>
      <c r="P1196">
        <v>48.287671232876697</v>
      </c>
      <c r="Q1196">
        <v>4.5187116939557001E-2</v>
      </c>
    </row>
    <row r="1197" spans="1:17" hidden="1" x14ac:dyDescent="0.3">
      <c r="A1197" t="s">
        <v>2555</v>
      </c>
      <c r="B1197" t="s">
        <v>2556</v>
      </c>
      <c r="C1197" t="s">
        <v>3144</v>
      </c>
      <c r="D1197" t="s">
        <v>472</v>
      </c>
      <c r="E1197">
        <v>1827.0700509999999</v>
      </c>
      <c r="F1197">
        <v>590</v>
      </c>
      <c r="G1197">
        <v>-38.009158764943102</v>
      </c>
      <c r="H1197">
        <v>-7.5166835790248898</v>
      </c>
      <c r="I1197">
        <v>-2.5546613183395999</v>
      </c>
      <c r="J1197">
        <v>4.7983379472684797</v>
      </c>
      <c r="K1197">
        <v>650.91157653840696</v>
      </c>
      <c r="L1197">
        <v>637.21971530924498</v>
      </c>
      <c r="M1197">
        <v>44.698581244488402</v>
      </c>
      <c r="N1197">
        <v>0.80154616426984904</v>
      </c>
      <c r="O1197">
        <v>50.635593220338897</v>
      </c>
      <c r="P1197">
        <v>34.075673218952304</v>
      </c>
      <c r="Q1197">
        <v>0.11218557366780001</v>
      </c>
    </row>
    <row r="1198" spans="1:17" hidden="1" x14ac:dyDescent="0.3">
      <c r="A1198" t="s">
        <v>2557</v>
      </c>
      <c r="B1198" t="s">
        <v>2558</v>
      </c>
      <c r="C1198" t="s">
        <v>3144</v>
      </c>
      <c r="D1198" t="s">
        <v>262</v>
      </c>
      <c r="E1198">
        <v>1822.8684009599999</v>
      </c>
      <c r="F1198">
        <v>505.8</v>
      </c>
      <c r="G1198">
        <v>-49.268701600405301</v>
      </c>
      <c r="H1198">
        <v>-6.1611625008249602</v>
      </c>
      <c r="I1198">
        <v>-28.786127494639501</v>
      </c>
      <c r="J1198">
        <v>-3.6750947928309099</v>
      </c>
      <c r="K1198">
        <v>587.87477306645997</v>
      </c>
      <c r="L1198">
        <v>602.73157961111804</v>
      </c>
      <c r="M1198">
        <v>25.909701348390001</v>
      </c>
      <c r="N1198">
        <v>0.837207283990276</v>
      </c>
      <c r="O1198">
        <v>84.855674179517493</v>
      </c>
      <c r="P1198">
        <v>8.5291277759897</v>
      </c>
      <c r="Q1198">
        <v>6.1606698790082001E-2</v>
      </c>
    </row>
    <row r="1199" spans="1:17" hidden="1" x14ac:dyDescent="0.3">
      <c r="A1199" t="s">
        <v>2559</v>
      </c>
      <c r="B1199" t="s">
        <v>2560</v>
      </c>
      <c r="C1199" t="s">
        <v>3144</v>
      </c>
      <c r="D1199" t="s">
        <v>1380</v>
      </c>
      <c r="E1199">
        <v>1820.6165408899999</v>
      </c>
      <c r="F1199">
        <v>641.9</v>
      </c>
      <c r="G1199">
        <v>18.323909662811101</v>
      </c>
      <c r="H1199">
        <v>-5.6201039203232304</v>
      </c>
      <c r="I1199">
        <v>29.4277997192182</v>
      </c>
      <c r="J1199">
        <v>-9.2586983814222794</v>
      </c>
      <c r="K1199">
        <v>746.77531857591305</v>
      </c>
      <c r="L1199">
        <v>623.69911483496799</v>
      </c>
      <c r="M1199">
        <v>23.221062794305698</v>
      </c>
      <c r="N1199">
        <v>1.3165586216306899</v>
      </c>
      <c r="O1199">
        <v>40.5203302695123</v>
      </c>
      <c r="P1199">
        <v>57.347714180659402</v>
      </c>
      <c r="Q1199">
        <v>7.2150816648752003E-2</v>
      </c>
    </row>
    <row r="1200" spans="1:17" hidden="1" x14ac:dyDescent="0.3">
      <c r="A1200" t="s">
        <v>2561</v>
      </c>
      <c r="B1200" t="s">
        <v>2562</v>
      </c>
      <c r="C1200" t="s">
        <v>3144</v>
      </c>
      <c r="D1200" t="s">
        <v>123</v>
      </c>
      <c r="E1200">
        <v>1820.4113114849999</v>
      </c>
      <c r="F1200">
        <v>1417.65</v>
      </c>
      <c r="G1200">
        <v>464.57816118316998</v>
      </c>
      <c r="H1200">
        <v>-16.6519446777627</v>
      </c>
      <c r="I1200">
        <v>254.373656844598</v>
      </c>
      <c r="J1200">
        <v>1.1567334206135E-3</v>
      </c>
      <c r="K1200">
        <v>1519.9137874196699</v>
      </c>
      <c r="L1200">
        <v>1054.9330418085499</v>
      </c>
      <c r="M1200">
        <v>35.467006108974203</v>
      </c>
      <c r="N1200">
        <v>0.26410123888596998</v>
      </c>
      <c r="O1200">
        <v>84.012273833456703</v>
      </c>
      <c r="P1200">
        <v>565.56338028169</v>
      </c>
      <c r="Q1200">
        <v>0.21924052802644101</v>
      </c>
    </row>
    <row r="1201" spans="1:17" hidden="1" x14ac:dyDescent="0.3">
      <c r="A1201" t="s">
        <v>2563</v>
      </c>
      <c r="B1201" t="s">
        <v>2564</v>
      </c>
      <c r="C1201" t="s">
        <v>3144</v>
      </c>
      <c r="D1201" t="s">
        <v>445</v>
      </c>
      <c r="E1201">
        <v>1819.5870412500001</v>
      </c>
      <c r="F1201">
        <v>942.95</v>
      </c>
      <c r="G1201">
        <v>176.74542156143701</v>
      </c>
      <c r="H1201">
        <v>4.5379787377594196</v>
      </c>
      <c r="I1201">
        <v>49.420891107983998</v>
      </c>
      <c r="J1201">
        <v>8.8962526673738793</v>
      </c>
      <c r="K1201">
        <v>933.99698073806405</v>
      </c>
      <c r="L1201">
        <v>730.61194039020404</v>
      </c>
      <c r="M1201">
        <v>48.362438857263299</v>
      </c>
      <c r="N1201">
        <v>0.59862846062385699</v>
      </c>
      <c r="O1201">
        <v>28.861551513866001</v>
      </c>
      <c r="P1201">
        <v>199.06438312718001</v>
      </c>
      <c r="Q1201">
        <v>0.206863055060659</v>
      </c>
    </row>
    <row r="1202" spans="1:17" hidden="1" x14ac:dyDescent="0.3">
      <c r="A1202" t="s">
        <v>2565</v>
      </c>
      <c r="B1202" t="s">
        <v>2566</v>
      </c>
      <c r="C1202" t="s">
        <v>3144</v>
      </c>
      <c r="D1202" t="s">
        <v>213</v>
      </c>
      <c r="E1202">
        <v>1815.7335322500001</v>
      </c>
      <c r="F1202">
        <v>294.14999999999998</v>
      </c>
      <c r="G1202">
        <v>-0.99497723907806401</v>
      </c>
      <c r="H1202">
        <v>-2.29664428884672</v>
      </c>
      <c r="I1202">
        <v>-6.08303501472873</v>
      </c>
      <c r="J1202">
        <v>-0.59047255586210801</v>
      </c>
      <c r="K1202">
        <v>317.89026847309202</v>
      </c>
      <c r="L1202">
        <v>305.01301208536501</v>
      </c>
      <c r="M1202">
        <v>32.774406794829702</v>
      </c>
      <c r="N1202">
        <v>0.45673642429232703</v>
      </c>
      <c r="O1202">
        <v>34.557198708142103</v>
      </c>
      <c r="P1202">
        <v>33.583106267029898</v>
      </c>
      <c r="Q1202">
        <v>0.150370085797808</v>
      </c>
    </row>
    <row r="1203" spans="1:17" hidden="1" x14ac:dyDescent="0.3">
      <c r="A1203" t="s">
        <v>2567</v>
      </c>
      <c r="B1203" t="s">
        <v>2568</v>
      </c>
      <c r="C1203" t="s">
        <v>3144</v>
      </c>
      <c r="D1203" t="s">
        <v>251</v>
      </c>
      <c r="E1203">
        <v>1812.215301445</v>
      </c>
      <c r="F1203">
        <v>1024.8499999999999</v>
      </c>
      <c r="G1203">
        <v>149.02072601699399</v>
      </c>
      <c r="H1203">
        <v>-1.99585684618238</v>
      </c>
      <c r="I1203">
        <v>33.636897650200403</v>
      </c>
      <c r="J1203">
        <v>2.1384583207221999</v>
      </c>
      <c r="K1203">
        <v>1024.3417441935001</v>
      </c>
      <c r="L1203">
        <v>851.02169251749694</v>
      </c>
      <c r="M1203">
        <v>43.726791994916397</v>
      </c>
      <c r="N1203">
        <v>0.68021041227184897</v>
      </c>
      <c r="O1203">
        <v>16.9927306435088</v>
      </c>
      <c r="P1203">
        <v>182.71724137931</v>
      </c>
      <c r="Q1203">
        <v>0.15228653289779701</v>
      </c>
    </row>
    <row r="1204" spans="1:17" hidden="1" x14ac:dyDescent="0.3">
      <c r="A1204" t="s">
        <v>2569</v>
      </c>
      <c r="B1204" t="s">
        <v>2570</v>
      </c>
      <c r="C1204" t="s">
        <v>3144</v>
      </c>
      <c r="D1204" t="s">
        <v>423</v>
      </c>
      <c r="E1204">
        <v>1806.8325781200001</v>
      </c>
      <c r="F1204">
        <v>216.03</v>
      </c>
      <c r="G1204">
        <v>-16.964170051478501</v>
      </c>
      <c r="H1204">
        <v>-10.3375384150537</v>
      </c>
      <c r="I1204">
        <v>2.4100336089151302</v>
      </c>
      <c r="J1204">
        <v>-3.7109584994128499</v>
      </c>
      <c r="K1204">
        <v>236.986604588592</v>
      </c>
      <c r="L1204">
        <v>237.837951455667</v>
      </c>
      <c r="M1204">
        <v>28.336946784497599</v>
      </c>
      <c r="N1204">
        <v>0.45398876330504201</v>
      </c>
      <c r="O1204">
        <v>43.267138823311498</v>
      </c>
      <c r="P1204">
        <v>19.6510661866518</v>
      </c>
      <c r="Q1204">
        <v>5.9039060060859003E-2</v>
      </c>
    </row>
    <row r="1205" spans="1:17" hidden="1" x14ac:dyDescent="0.3">
      <c r="A1205" t="s">
        <v>2571</v>
      </c>
      <c r="B1205" t="s">
        <v>2572</v>
      </c>
      <c r="C1205" t="s">
        <v>3144</v>
      </c>
      <c r="D1205" t="s">
        <v>120</v>
      </c>
      <c r="E1205">
        <v>1804.6931356929999</v>
      </c>
      <c r="F1205">
        <v>115.01</v>
      </c>
      <c r="G1205">
        <v>-39.637437482350101</v>
      </c>
      <c r="H1205">
        <v>-8.2611601519306408</v>
      </c>
      <c r="I1205">
        <v>-27.580656413604601</v>
      </c>
      <c r="J1205">
        <v>0.64676833643763199</v>
      </c>
      <c r="K1205">
        <v>122.28509756453499</v>
      </c>
      <c r="L1205">
        <v>135.43859465087399</v>
      </c>
      <c r="M1205">
        <v>52.199285368195703</v>
      </c>
      <c r="N1205">
        <v>0.299335599361719</v>
      </c>
      <c r="O1205">
        <v>68.680984262237999</v>
      </c>
      <c r="P1205">
        <v>11.454598313789999</v>
      </c>
    </row>
    <row r="1206" spans="1:17" hidden="1" x14ac:dyDescent="0.3">
      <c r="A1206" t="s">
        <v>2573</v>
      </c>
      <c r="B1206" t="s">
        <v>2574</v>
      </c>
      <c r="C1206" t="s">
        <v>3144</v>
      </c>
      <c r="D1206" t="s">
        <v>231</v>
      </c>
      <c r="E1206">
        <v>1788.3428978249999</v>
      </c>
      <c r="F1206">
        <v>782.75</v>
      </c>
      <c r="G1206">
        <v>23.2060626032162</v>
      </c>
      <c r="H1206">
        <v>1.09314507447915</v>
      </c>
      <c r="I1206">
        <v>21.4682137227467</v>
      </c>
      <c r="J1206">
        <v>-1.4824381820760799</v>
      </c>
      <c r="K1206">
        <v>825.72788829151602</v>
      </c>
      <c r="L1206">
        <v>731.64069216206599</v>
      </c>
      <c r="M1206">
        <v>34.7904086418229</v>
      </c>
      <c r="N1206">
        <v>0.144118378373633</v>
      </c>
      <c r="O1206">
        <v>34.014691791759802</v>
      </c>
      <c r="P1206">
        <v>68.681579174209105</v>
      </c>
      <c r="Q1206">
        <v>2.7501689852981001E-2</v>
      </c>
    </row>
    <row r="1207" spans="1:17" hidden="1" x14ac:dyDescent="0.3">
      <c r="A1207" t="s">
        <v>2575</v>
      </c>
      <c r="B1207" t="s">
        <v>2576</v>
      </c>
      <c r="C1207" t="s">
        <v>3144</v>
      </c>
      <c r="D1207" t="s">
        <v>477</v>
      </c>
      <c r="E1207">
        <v>1781.78858132</v>
      </c>
      <c r="F1207">
        <v>529.45000000000005</v>
      </c>
      <c r="G1207">
        <v>26.173535980182798</v>
      </c>
      <c r="H1207">
        <v>8.5182865043742204</v>
      </c>
      <c r="I1207">
        <v>43.742158160519097</v>
      </c>
      <c r="J1207">
        <v>-15.480501434761701</v>
      </c>
      <c r="K1207">
        <v>537.304872258925</v>
      </c>
      <c r="L1207">
        <v>455.99824603851198</v>
      </c>
      <c r="M1207">
        <v>34.785053442793497</v>
      </c>
      <c r="N1207">
        <v>1.68061547157267</v>
      </c>
      <c r="O1207">
        <v>24.034375295117499</v>
      </c>
      <c r="P1207">
        <v>80.699658703071606</v>
      </c>
      <c r="Q1207">
        <v>-5.4074930726813998E-2</v>
      </c>
    </row>
    <row r="1208" spans="1:17" hidden="1" x14ac:dyDescent="0.3">
      <c r="A1208" t="s">
        <v>2577</v>
      </c>
      <c r="B1208" t="s">
        <v>2578</v>
      </c>
      <c r="C1208" t="s">
        <v>3144</v>
      </c>
      <c r="D1208" t="s">
        <v>454</v>
      </c>
      <c r="E1208">
        <v>1776.9131975</v>
      </c>
      <c r="F1208">
        <v>2978.15</v>
      </c>
      <c r="G1208">
        <v>61.109838631349497</v>
      </c>
      <c r="H1208">
        <v>13.2219530126427</v>
      </c>
      <c r="I1208">
        <v>21.618968603135599</v>
      </c>
      <c r="J1208">
        <v>-2.4625496737164498</v>
      </c>
      <c r="K1208">
        <v>3214.7797103251901</v>
      </c>
      <c r="L1208">
        <v>2687.3275416226502</v>
      </c>
      <c r="M1208">
        <v>31.9840923244723</v>
      </c>
      <c r="N1208">
        <v>2.4414311904666999</v>
      </c>
      <c r="O1208">
        <v>39.3448953209206</v>
      </c>
      <c r="P1208">
        <v>126.475285171102</v>
      </c>
      <c r="Q1208">
        <v>0.119438656498822</v>
      </c>
    </row>
    <row r="1209" spans="1:17" hidden="1" x14ac:dyDescent="0.3">
      <c r="A1209" t="s">
        <v>2579</v>
      </c>
      <c r="B1209" t="s">
        <v>2580</v>
      </c>
      <c r="C1209" t="s">
        <v>3144</v>
      </c>
      <c r="D1209" t="s">
        <v>516</v>
      </c>
      <c r="E1209">
        <v>1769.2920242099999</v>
      </c>
      <c r="F1209">
        <v>87.93</v>
      </c>
      <c r="G1209">
        <v>46.232107317867097</v>
      </c>
      <c r="H1209">
        <v>-1.64914755028663</v>
      </c>
      <c r="I1209">
        <v>-2.9714261874823902</v>
      </c>
      <c r="J1209">
        <v>1.30794953926284</v>
      </c>
      <c r="K1209">
        <v>93.586538114709995</v>
      </c>
      <c r="L1209">
        <v>83.142590179519701</v>
      </c>
      <c r="M1209">
        <v>34.104922449083197</v>
      </c>
      <c r="N1209">
        <v>0.248918105286109</v>
      </c>
      <c r="O1209">
        <v>47.844876606391402</v>
      </c>
      <c r="P1209">
        <v>83.1875</v>
      </c>
      <c r="Q1209">
        <v>0.16156943764969001</v>
      </c>
    </row>
    <row r="1210" spans="1:17" hidden="1" x14ac:dyDescent="0.3">
      <c r="A1210" t="s">
        <v>2581</v>
      </c>
      <c r="B1210" t="s">
        <v>2582</v>
      </c>
      <c r="C1210" t="s">
        <v>3144</v>
      </c>
      <c r="D1210" t="s">
        <v>144</v>
      </c>
      <c r="E1210">
        <v>1763.1525874500001</v>
      </c>
      <c r="F1210">
        <v>103.5</v>
      </c>
      <c r="G1210">
        <v>-24.677452131780999</v>
      </c>
      <c r="H1210">
        <v>-10.754226441196799</v>
      </c>
      <c r="I1210">
        <v>-15.088167650047801</v>
      </c>
      <c r="J1210">
        <v>1.16190528370736</v>
      </c>
      <c r="K1210">
        <v>115.43246901792</v>
      </c>
      <c r="L1210">
        <v>114.369275203665</v>
      </c>
      <c r="M1210">
        <v>36.168068821959203</v>
      </c>
      <c r="N1210">
        <v>0.34515271120193602</v>
      </c>
      <c r="O1210">
        <v>42.6086956521739</v>
      </c>
      <c r="P1210">
        <v>13.6738056013179</v>
      </c>
      <c r="Q1210">
        <v>1.3996863245976999E-2</v>
      </c>
    </row>
    <row r="1211" spans="1:17" hidden="1" x14ac:dyDescent="0.3">
      <c r="A1211" t="s">
        <v>2583</v>
      </c>
      <c r="B1211" t="s">
        <v>2584</v>
      </c>
      <c r="C1211" t="s">
        <v>3144</v>
      </c>
      <c r="D1211" t="s">
        <v>21</v>
      </c>
      <c r="E1211">
        <v>1758.3225559499999</v>
      </c>
      <c r="F1211">
        <v>422.25</v>
      </c>
      <c r="G1211">
        <v>6.4178109210291403</v>
      </c>
      <c r="H1211">
        <v>45.380115666852802</v>
      </c>
      <c r="I1211">
        <v>31.343508164507298</v>
      </c>
      <c r="J1211">
        <v>24.034396409207901</v>
      </c>
      <c r="K1211">
        <v>311.26386118257199</v>
      </c>
      <c r="M1211">
        <v>86.692126902356094</v>
      </c>
      <c r="O1211">
        <v>6.4890467732386004</v>
      </c>
      <c r="P1211">
        <v>70.916818457801995</v>
      </c>
    </row>
    <row r="1212" spans="1:17" hidden="1" x14ac:dyDescent="0.3">
      <c r="A1212" t="s">
        <v>2585</v>
      </c>
      <c r="B1212" t="s">
        <v>2586</v>
      </c>
      <c r="C1212" t="s">
        <v>3144</v>
      </c>
      <c r="D1212" t="s">
        <v>144</v>
      </c>
      <c r="E1212">
        <v>1756.1534999999999</v>
      </c>
      <c r="F1212">
        <v>1437.5</v>
      </c>
      <c r="G1212">
        <v>110.455712549712</v>
      </c>
      <c r="H1212">
        <v>55.194424625277698</v>
      </c>
      <c r="I1212">
        <v>53.3000500738369</v>
      </c>
      <c r="J1212">
        <v>15.687502388674099</v>
      </c>
      <c r="K1212">
        <v>1083.3466739764699</v>
      </c>
      <c r="L1212">
        <v>931.01536186668102</v>
      </c>
      <c r="M1212">
        <v>91.078487927626199</v>
      </c>
      <c r="N1212">
        <v>3.23509202404726</v>
      </c>
      <c r="O1212">
        <v>3.2347826086956499</v>
      </c>
      <c r="P1212">
        <v>141.59663865546199</v>
      </c>
    </row>
    <row r="1213" spans="1:17" hidden="1" x14ac:dyDescent="0.3">
      <c r="A1213" t="s">
        <v>2587</v>
      </c>
      <c r="B1213" t="s">
        <v>2588</v>
      </c>
      <c r="C1213" t="s">
        <v>3144</v>
      </c>
      <c r="D1213" t="s">
        <v>213</v>
      </c>
      <c r="E1213">
        <v>1755.225758</v>
      </c>
      <c r="F1213">
        <v>408.85</v>
      </c>
      <c r="G1213">
        <v>-25.8579494152184</v>
      </c>
      <c r="H1213">
        <v>-0.880771715237607</v>
      </c>
      <c r="I1213">
        <v>-6.2809453094970698</v>
      </c>
      <c r="J1213">
        <v>-2.2545726222695699E-3</v>
      </c>
      <c r="K1213">
        <v>419.64443676057198</v>
      </c>
      <c r="L1213">
        <v>422.30819270716103</v>
      </c>
      <c r="M1213">
        <v>47.898868516106504</v>
      </c>
      <c r="N1213">
        <v>0.277091788146133</v>
      </c>
      <c r="O1213">
        <v>26.941421059068102</v>
      </c>
      <c r="P1213">
        <v>14.459686450167901</v>
      </c>
      <c r="Q1213">
        <v>-3.7870291865120002E-3</v>
      </c>
    </row>
    <row r="1214" spans="1:17" hidden="1" x14ac:dyDescent="0.3">
      <c r="A1214" t="s">
        <v>2589</v>
      </c>
      <c r="B1214" t="s">
        <v>2590</v>
      </c>
      <c r="C1214" t="s">
        <v>3144</v>
      </c>
      <c r="D1214" t="s">
        <v>477</v>
      </c>
      <c r="E1214">
        <v>1746.9918405000001</v>
      </c>
      <c r="F1214">
        <v>567.29999999999995</v>
      </c>
      <c r="G1214">
        <v>3.91601840755437</v>
      </c>
      <c r="H1214">
        <v>2.8376170968556198</v>
      </c>
      <c r="I1214">
        <v>6.5021540118925101</v>
      </c>
      <c r="J1214">
        <v>5.9130685321278396</v>
      </c>
      <c r="K1214">
        <v>586.123389344629</v>
      </c>
      <c r="L1214">
        <v>563.51144656519898</v>
      </c>
      <c r="M1214">
        <v>45.279580370026402</v>
      </c>
      <c r="N1214">
        <v>0.39510245586902898</v>
      </c>
      <c r="O1214">
        <v>28.150890181561799</v>
      </c>
      <c r="P1214">
        <v>40.944099378881901</v>
      </c>
      <c r="Q1214">
        <v>-5.3034938269032002E-2</v>
      </c>
    </row>
    <row r="1215" spans="1:17" hidden="1" x14ac:dyDescent="0.3">
      <c r="A1215" t="s">
        <v>2591</v>
      </c>
      <c r="B1215" t="s">
        <v>2592</v>
      </c>
      <c r="C1215" t="s">
        <v>3144</v>
      </c>
      <c r="D1215" t="s">
        <v>262</v>
      </c>
      <c r="E1215">
        <v>1746.54642152</v>
      </c>
      <c r="F1215">
        <v>1616.8</v>
      </c>
      <c r="G1215">
        <v>270.87169991285498</v>
      </c>
      <c r="H1215">
        <v>16.405886529436401</v>
      </c>
      <c r="I1215">
        <v>87.819445558855904</v>
      </c>
      <c r="J1215">
        <v>10.107051151112699</v>
      </c>
      <c r="K1215">
        <v>1458.4530532322699</v>
      </c>
      <c r="L1215">
        <v>1132.5197454194299</v>
      </c>
      <c r="M1215">
        <v>56.161432161014702</v>
      </c>
      <c r="N1215">
        <v>1.66240309285414</v>
      </c>
      <c r="O1215">
        <v>10.5084116773874</v>
      </c>
      <c r="P1215">
        <v>386.987951807228</v>
      </c>
      <c r="Q1215">
        <v>0.26686928221765899</v>
      </c>
    </row>
    <row r="1216" spans="1:17" hidden="1" x14ac:dyDescent="0.3">
      <c r="A1216" t="s">
        <v>2593</v>
      </c>
      <c r="B1216" t="s">
        <v>2594</v>
      </c>
      <c r="C1216" t="s">
        <v>3144</v>
      </c>
      <c r="D1216" t="s">
        <v>1045</v>
      </c>
      <c r="E1216">
        <v>1743.13231875</v>
      </c>
      <c r="F1216">
        <v>254.05</v>
      </c>
      <c r="G1216">
        <v>330.04927205248998</v>
      </c>
      <c r="H1216">
        <v>6.2635474077725304</v>
      </c>
      <c r="I1216">
        <v>36.287170791558196</v>
      </c>
      <c r="J1216">
        <v>13.3423763436275</v>
      </c>
      <c r="K1216">
        <v>222.63113172458301</v>
      </c>
      <c r="L1216">
        <v>182.420420409168</v>
      </c>
      <c r="M1216">
        <v>68.765409374595507</v>
      </c>
      <c r="N1216">
        <v>1.03366914747943</v>
      </c>
      <c r="O1216">
        <v>1.92875418224758</v>
      </c>
      <c r="P1216">
        <v>398.13725490195998</v>
      </c>
      <c r="Q1216">
        <v>0.21732673178909301</v>
      </c>
    </row>
    <row r="1217" spans="1:17" hidden="1" x14ac:dyDescent="0.3">
      <c r="A1217" t="s">
        <v>2595</v>
      </c>
      <c r="B1217" t="s">
        <v>2596</v>
      </c>
      <c r="C1217" t="s">
        <v>3144</v>
      </c>
      <c r="D1217" t="s">
        <v>91</v>
      </c>
      <c r="E1217">
        <v>1741.4382585200001</v>
      </c>
      <c r="F1217">
        <v>181.1</v>
      </c>
      <c r="G1217">
        <v>51.231589464443502</v>
      </c>
      <c r="H1217">
        <v>29.7791375041317</v>
      </c>
      <c r="I1217">
        <v>67.963613019101203</v>
      </c>
      <c r="J1217">
        <v>6.7725631637800001</v>
      </c>
      <c r="K1217">
        <v>153.93738286314999</v>
      </c>
      <c r="L1217">
        <v>123.913117998846</v>
      </c>
      <c r="M1217">
        <v>54.0489454071108</v>
      </c>
      <c r="N1217">
        <v>0.68878848110346402</v>
      </c>
      <c r="O1217">
        <v>8.0618442849254404</v>
      </c>
      <c r="P1217">
        <v>107.208237986269</v>
      </c>
      <c r="Q1217">
        <v>5.7747347675360002E-3</v>
      </c>
    </row>
    <row r="1218" spans="1:17" hidden="1" x14ac:dyDescent="0.3">
      <c r="A1218" t="s">
        <v>2597</v>
      </c>
      <c r="B1218" t="s">
        <v>2598</v>
      </c>
      <c r="C1218" t="s">
        <v>3144</v>
      </c>
      <c r="D1218" t="s">
        <v>420</v>
      </c>
      <c r="E1218">
        <v>1739.0662319</v>
      </c>
      <c r="F1218">
        <v>3260.75</v>
      </c>
      <c r="G1218">
        <v>216.44266120709901</v>
      </c>
      <c r="H1218">
        <v>-4.0509508511701702</v>
      </c>
      <c r="I1218">
        <v>55.530310911513098</v>
      </c>
      <c r="J1218">
        <v>-6.2255938756326499</v>
      </c>
      <c r="K1218">
        <v>3316.9985800743002</v>
      </c>
      <c r="L1218">
        <v>2738.6270130416901</v>
      </c>
      <c r="M1218">
        <v>47.172433394161303</v>
      </c>
      <c r="N1218">
        <v>0.56551008114564905</v>
      </c>
      <c r="O1218">
        <v>47.670014567200703</v>
      </c>
      <c r="P1218">
        <v>241.350431824129</v>
      </c>
      <c r="Q1218">
        <v>0.227329906588045</v>
      </c>
    </row>
    <row r="1219" spans="1:17" hidden="1" x14ac:dyDescent="0.3">
      <c r="A1219" t="s">
        <v>2599</v>
      </c>
      <c r="B1219" t="s">
        <v>2600</v>
      </c>
      <c r="C1219" t="s">
        <v>3144</v>
      </c>
      <c r="D1219" t="s">
        <v>284</v>
      </c>
      <c r="E1219">
        <v>1730.22</v>
      </c>
      <c r="F1219">
        <v>1441.85</v>
      </c>
      <c r="G1219">
        <v>-36.222080106230401</v>
      </c>
      <c r="H1219">
        <v>4.5472188771006401</v>
      </c>
      <c r="I1219">
        <v>1.5825521488362699</v>
      </c>
      <c r="J1219">
        <v>-0.81381188968755003</v>
      </c>
      <c r="K1219">
        <v>1473.9289489876101</v>
      </c>
      <c r="L1219">
        <v>1446.17597184906</v>
      </c>
      <c r="M1219">
        <v>31.019158063998599</v>
      </c>
      <c r="N1219">
        <v>0.58479760849316098</v>
      </c>
      <c r="O1219">
        <v>16.860283663349101</v>
      </c>
      <c r="P1219">
        <v>22.082045637356501</v>
      </c>
      <c r="Q1219">
        <v>0.163053642076528</v>
      </c>
    </row>
    <row r="1220" spans="1:17" hidden="1" x14ac:dyDescent="0.3">
      <c r="A1220" t="s">
        <v>2601</v>
      </c>
      <c r="B1220" t="s">
        <v>2602</v>
      </c>
      <c r="C1220" t="s">
        <v>3144</v>
      </c>
      <c r="D1220" t="s">
        <v>284</v>
      </c>
      <c r="E1220">
        <v>1724.9222104099999</v>
      </c>
      <c r="F1220">
        <v>51.73</v>
      </c>
      <c r="G1220">
        <v>-18.443459557711201</v>
      </c>
      <c r="H1220">
        <v>0.12912851276444601</v>
      </c>
      <c r="I1220">
        <v>-26.952950356007801</v>
      </c>
      <c r="J1220">
        <v>3.3790410074710202</v>
      </c>
      <c r="K1220">
        <v>52.774918216455099</v>
      </c>
      <c r="L1220">
        <v>57.0465579512678</v>
      </c>
      <c r="M1220">
        <v>61.523502586187497</v>
      </c>
      <c r="N1220">
        <v>0.86816864944949201</v>
      </c>
      <c r="O1220">
        <v>85.385656292286896</v>
      </c>
      <c r="P1220">
        <v>19.331026528258299</v>
      </c>
      <c r="Q1220">
        <v>-3.822004057075E-3</v>
      </c>
    </row>
    <row r="1221" spans="1:17" hidden="1" x14ac:dyDescent="0.3">
      <c r="A1221" t="s">
        <v>2603</v>
      </c>
      <c r="B1221" t="s">
        <v>2604</v>
      </c>
      <c r="C1221" t="s">
        <v>3144</v>
      </c>
      <c r="D1221" t="s">
        <v>105</v>
      </c>
      <c r="E1221">
        <v>1723.8399105399999</v>
      </c>
      <c r="F1221">
        <v>77.66</v>
      </c>
      <c r="G1221">
        <v>73.422155792792296</v>
      </c>
      <c r="H1221">
        <v>1.8615798703734301</v>
      </c>
      <c r="I1221">
        <v>-6.02448233342131</v>
      </c>
      <c r="J1221">
        <v>0.64624842705598595</v>
      </c>
      <c r="K1221">
        <v>83.915733802238293</v>
      </c>
      <c r="L1221">
        <v>78.914071981024094</v>
      </c>
      <c r="M1221">
        <v>36.969851474636101</v>
      </c>
      <c r="N1221">
        <v>0.552949144251628</v>
      </c>
      <c r="O1221">
        <v>38.9389647180015</v>
      </c>
      <c r="P1221">
        <v>87.132530120481903</v>
      </c>
      <c r="Q1221">
        <v>6.9375670521411997E-2</v>
      </c>
    </row>
    <row r="1222" spans="1:17" hidden="1" x14ac:dyDescent="0.3">
      <c r="A1222" t="s">
        <v>2605</v>
      </c>
      <c r="B1222" t="s">
        <v>2606</v>
      </c>
      <c r="C1222" t="s">
        <v>3144</v>
      </c>
      <c r="D1222" t="s">
        <v>355</v>
      </c>
      <c r="E1222">
        <v>1712.5634399999999</v>
      </c>
      <c r="F1222">
        <v>344.4</v>
      </c>
      <c r="G1222">
        <v>40.517917866880701</v>
      </c>
      <c r="H1222">
        <v>4.4623501073221004</v>
      </c>
      <c r="I1222">
        <v>46.497088510503303</v>
      </c>
      <c r="J1222">
        <v>10.263296122166601</v>
      </c>
      <c r="K1222">
        <v>302.60829983988702</v>
      </c>
      <c r="L1222">
        <v>252.08764867310401</v>
      </c>
      <c r="M1222">
        <v>58.637073024900999</v>
      </c>
      <c r="N1222">
        <v>0.95514152736251601</v>
      </c>
      <c r="O1222">
        <v>10.859465737514499</v>
      </c>
      <c r="P1222">
        <v>87.837469320970797</v>
      </c>
      <c r="Q1222">
        <v>0.14066739931164099</v>
      </c>
    </row>
    <row r="1223" spans="1:17" hidden="1" x14ac:dyDescent="0.3">
      <c r="A1223" t="s">
        <v>2607</v>
      </c>
      <c r="B1223" t="s">
        <v>2608</v>
      </c>
      <c r="C1223" t="s">
        <v>3144</v>
      </c>
      <c r="D1223" t="s">
        <v>57</v>
      </c>
      <c r="E1223">
        <v>1709.0008181999999</v>
      </c>
      <c r="F1223">
        <v>17.55</v>
      </c>
      <c r="G1223">
        <v>-56.092546471403701</v>
      </c>
      <c r="H1223">
        <v>-3.6193269195462299</v>
      </c>
      <c r="I1223">
        <v>-2.8840229380237901</v>
      </c>
      <c r="J1223">
        <v>1.9788597727828301</v>
      </c>
      <c r="K1223">
        <v>18.417521301890101</v>
      </c>
      <c r="L1223">
        <v>18.475982656118902</v>
      </c>
      <c r="M1223">
        <v>39.020924298718299</v>
      </c>
      <c r="N1223">
        <v>0.31657011371799898</v>
      </c>
      <c r="O1223">
        <v>59.829059829059801</v>
      </c>
      <c r="P1223">
        <v>20.2054794520547</v>
      </c>
      <c r="Q1223">
        <v>2.6670403157641E-2</v>
      </c>
    </row>
    <row r="1224" spans="1:17" hidden="1" x14ac:dyDescent="0.3">
      <c r="A1224" t="s">
        <v>2609</v>
      </c>
      <c r="B1224" t="s">
        <v>2610</v>
      </c>
      <c r="C1224" t="s">
        <v>3144</v>
      </c>
      <c r="D1224" t="s">
        <v>48</v>
      </c>
      <c r="E1224">
        <v>1702.2974400000001</v>
      </c>
      <c r="F1224">
        <v>75.510000000000005</v>
      </c>
      <c r="G1224">
        <v>-8.6846500533279993</v>
      </c>
      <c r="H1224">
        <v>-12.726164526383799</v>
      </c>
      <c r="I1224">
        <v>13.5991915112923</v>
      </c>
      <c r="J1224">
        <v>-5.9623752343012901</v>
      </c>
      <c r="K1224">
        <v>88.340931145709803</v>
      </c>
      <c r="L1224">
        <v>84.636344948471404</v>
      </c>
      <c r="M1224">
        <v>31.340079874028199</v>
      </c>
      <c r="N1224">
        <v>0.52966985016926604</v>
      </c>
      <c r="O1224">
        <v>59.793404847040101</v>
      </c>
      <c r="P1224">
        <v>25.223880597014901</v>
      </c>
      <c r="Q1224">
        <v>0.116621345215112</v>
      </c>
    </row>
    <row r="1225" spans="1:17" hidden="1" x14ac:dyDescent="0.3">
      <c r="A1225" t="s">
        <v>2611</v>
      </c>
      <c r="B1225" t="s">
        <v>2612</v>
      </c>
      <c r="C1225" t="s">
        <v>3144</v>
      </c>
      <c r="D1225" t="s">
        <v>21</v>
      </c>
      <c r="E1225">
        <v>1701.97027875</v>
      </c>
      <c r="F1225">
        <v>1338.75</v>
      </c>
      <c r="G1225">
        <v>77.464652820169107</v>
      </c>
      <c r="H1225">
        <v>-3.10426818870538</v>
      </c>
      <c r="I1225">
        <v>6.44254234689088</v>
      </c>
      <c r="J1225">
        <v>7.4062678445317101</v>
      </c>
      <c r="K1225">
        <v>1333.30398700504</v>
      </c>
      <c r="L1225">
        <v>1181.26964048683</v>
      </c>
      <c r="M1225">
        <v>61.1281466146987</v>
      </c>
      <c r="N1225">
        <v>0.763975185180928</v>
      </c>
      <c r="O1225">
        <v>29.740429505135399</v>
      </c>
      <c r="P1225">
        <v>125.777890209967</v>
      </c>
      <c r="Q1225">
        <v>0.171963309243304</v>
      </c>
    </row>
    <row r="1226" spans="1:17" hidden="1" x14ac:dyDescent="0.3">
      <c r="A1226" t="s">
        <v>2613</v>
      </c>
      <c r="B1226" t="s">
        <v>2614</v>
      </c>
      <c r="C1226" t="s">
        <v>3144</v>
      </c>
      <c r="D1226" t="s">
        <v>574</v>
      </c>
      <c r="E1226">
        <v>1701.0937799999999</v>
      </c>
      <c r="F1226">
        <v>101.72</v>
      </c>
      <c r="G1226">
        <v>10.5701886073574</v>
      </c>
      <c r="H1226">
        <v>-7.5818717694630999</v>
      </c>
      <c r="I1226">
        <v>19.3071597147744</v>
      </c>
      <c r="J1226">
        <v>2.77680615494429</v>
      </c>
      <c r="K1226">
        <v>112.423801346822</v>
      </c>
      <c r="L1226">
        <v>103.48883908675</v>
      </c>
      <c r="M1226">
        <v>54.219977380712301</v>
      </c>
      <c r="N1226">
        <v>0.41091618012022102</v>
      </c>
      <c r="O1226">
        <v>56.842312229649998</v>
      </c>
      <c r="P1226">
        <v>41.2777777777777</v>
      </c>
    </row>
    <row r="1227" spans="1:17" hidden="1" x14ac:dyDescent="0.3">
      <c r="A1227" t="s">
        <v>2615</v>
      </c>
      <c r="B1227" t="s">
        <v>2616</v>
      </c>
      <c r="C1227" t="s">
        <v>3144</v>
      </c>
      <c r="D1227" t="s">
        <v>21</v>
      </c>
      <c r="E1227">
        <v>1700.095025134</v>
      </c>
      <c r="F1227">
        <v>160.46</v>
      </c>
      <c r="G1227">
        <v>388.70014671451099</v>
      </c>
      <c r="H1227">
        <v>-3.8243784274282899</v>
      </c>
      <c r="I1227">
        <v>159.81416397068901</v>
      </c>
      <c r="J1227">
        <v>14.922982864050899</v>
      </c>
      <c r="K1227">
        <v>145.38116745090301</v>
      </c>
      <c r="L1227">
        <v>99.963642824228998</v>
      </c>
      <c r="M1227">
        <v>56.023757819109299</v>
      </c>
      <c r="N1227">
        <v>0.19600904089250801</v>
      </c>
      <c r="O1227">
        <v>12.5077901034525</v>
      </c>
      <c r="P1227">
        <v>439.361344537815</v>
      </c>
    </row>
    <row r="1228" spans="1:17" hidden="1" x14ac:dyDescent="0.3">
      <c r="A1228" t="s">
        <v>2617</v>
      </c>
      <c r="B1228" t="s">
        <v>2618</v>
      </c>
      <c r="C1228" t="s">
        <v>3144</v>
      </c>
      <c r="D1228" t="s">
        <v>21</v>
      </c>
      <c r="E1228">
        <v>1698.19401984</v>
      </c>
      <c r="F1228">
        <v>1442.3</v>
      </c>
      <c r="G1228">
        <v>189.597128399654</v>
      </c>
      <c r="H1228">
        <v>-1.54831975715362</v>
      </c>
      <c r="I1228">
        <v>20.137622989993101</v>
      </c>
      <c r="J1228">
        <v>6.4997854749971502</v>
      </c>
      <c r="K1228">
        <v>1496.65112498537</v>
      </c>
      <c r="L1228">
        <v>1238.8758487898999</v>
      </c>
      <c r="M1228">
        <v>40.8471056406553</v>
      </c>
      <c r="N1228">
        <v>0.59642361779583297</v>
      </c>
      <c r="O1228">
        <v>29.238022602787201</v>
      </c>
      <c r="P1228">
        <v>227.83270826230199</v>
      </c>
      <c r="Q1228">
        <v>0.13777931395319801</v>
      </c>
    </row>
    <row r="1229" spans="1:17" hidden="1" x14ac:dyDescent="0.3">
      <c r="A1229" t="s">
        <v>2619</v>
      </c>
      <c r="B1229" t="s">
        <v>2620</v>
      </c>
      <c r="C1229" t="s">
        <v>3144</v>
      </c>
      <c r="D1229" t="s">
        <v>407</v>
      </c>
      <c r="E1229">
        <v>1694.2925843999999</v>
      </c>
      <c r="F1229">
        <v>142.96</v>
      </c>
      <c r="G1229">
        <v>1.5631874810504001</v>
      </c>
      <c r="H1229">
        <v>6.9226414732214501</v>
      </c>
      <c r="I1229">
        <v>27.025290066414598</v>
      </c>
      <c r="J1229">
        <v>6.3880879041724103</v>
      </c>
      <c r="K1229">
        <v>135.38173373256399</v>
      </c>
      <c r="L1229">
        <v>125.758460281041</v>
      </c>
      <c r="M1229">
        <v>52.057925034105601</v>
      </c>
      <c r="N1229">
        <v>2.0457927379652698</v>
      </c>
      <c r="O1229">
        <v>14.3536653609401</v>
      </c>
      <c r="P1229">
        <v>51.440677966101703</v>
      </c>
      <c r="Q1229">
        <v>7.4202737713227995E-2</v>
      </c>
    </row>
    <row r="1230" spans="1:17" hidden="1" x14ac:dyDescent="0.3">
      <c r="A1230" t="s">
        <v>2621</v>
      </c>
      <c r="B1230" t="s">
        <v>2622</v>
      </c>
      <c r="C1230" t="s">
        <v>3144</v>
      </c>
      <c r="D1230" t="s">
        <v>574</v>
      </c>
      <c r="E1230">
        <v>1692.3029750000001</v>
      </c>
      <c r="F1230">
        <v>66.5</v>
      </c>
      <c r="G1230">
        <v>14.9359403950409</v>
      </c>
      <c r="H1230">
        <v>13.9652549934451</v>
      </c>
      <c r="I1230">
        <v>11.963736213532799</v>
      </c>
      <c r="J1230">
        <v>7.1111081361155399</v>
      </c>
      <c r="K1230">
        <v>59.3551889002837</v>
      </c>
      <c r="L1230">
        <v>57.9593123995977</v>
      </c>
      <c r="M1230">
        <v>29.188193916460101</v>
      </c>
      <c r="N1230">
        <v>0.88077404103295598</v>
      </c>
      <c r="O1230">
        <v>17.293233082706699</v>
      </c>
      <c r="P1230">
        <v>47.942157953281402</v>
      </c>
      <c r="Q1230">
        <v>7.1071011628524999E-2</v>
      </c>
    </row>
    <row r="1231" spans="1:17" hidden="1" x14ac:dyDescent="0.3">
      <c r="A1231" t="s">
        <v>2623</v>
      </c>
      <c r="B1231" t="s">
        <v>2624</v>
      </c>
      <c r="C1231" t="s">
        <v>3144</v>
      </c>
      <c r="D1231" t="s">
        <v>213</v>
      </c>
      <c r="E1231">
        <v>1692.1082460600001</v>
      </c>
      <c r="F1231">
        <v>692.55</v>
      </c>
      <c r="G1231">
        <v>-19.513350343298399</v>
      </c>
      <c r="H1231">
        <v>-1.6922870117756901</v>
      </c>
      <c r="I1231">
        <v>15.590367739210899</v>
      </c>
      <c r="J1231">
        <v>1.1278761973976701</v>
      </c>
      <c r="K1231">
        <v>744.57700171191004</v>
      </c>
      <c r="L1231">
        <v>733.14270404989497</v>
      </c>
      <c r="M1231">
        <v>36.859465470134197</v>
      </c>
      <c r="N1231">
        <v>1.0072523936453599</v>
      </c>
      <c r="O1231">
        <v>32.113204822756501</v>
      </c>
      <c r="P1231">
        <v>26.377737226277301</v>
      </c>
      <c r="Q1231">
        <v>-1.7349191780757001E-2</v>
      </c>
    </row>
    <row r="1232" spans="1:17" hidden="1" x14ac:dyDescent="0.3">
      <c r="A1232" t="s">
        <v>2625</v>
      </c>
      <c r="B1232" t="s">
        <v>2626</v>
      </c>
      <c r="C1232" t="s">
        <v>3144</v>
      </c>
      <c r="D1232" t="s">
        <v>1457</v>
      </c>
      <c r="E1232">
        <v>1685.317728</v>
      </c>
      <c r="F1232">
        <v>119.04</v>
      </c>
      <c r="G1232">
        <v>31.927880028036999</v>
      </c>
      <c r="H1232">
        <v>-0.74861209095308501</v>
      </c>
      <c r="I1232">
        <v>-10.233415163857501</v>
      </c>
      <c r="J1232">
        <v>-3.06716748100036</v>
      </c>
      <c r="K1232">
        <v>125.88107700079</v>
      </c>
      <c r="L1232">
        <v>116.69941012420399</v>
      </c>
      <c r="M1232">
        <v>31.371750974225002</v>
      </c>
      <c r="N1232">
        <v>0.763507937937277</v>
      </c>
      <c r="O1232">
        <v>24.747983870967701</v>
      </c>
      <c r="P1232">
        <v>58.192691029900303</v>
      </c>
      <c r="Q1232">
        <v>0.15635410662452501</v>
      </c>
    </row>
    <row r="1233" spans="1:17" hidden="1" x14ac:dyDescent="0.3">
      <c r="A1233" t="s">
        <v>2627</v>
      </c>
      <c r="B1233" t="s">
        <v>2628</v>
      </c>
      <c r="C1233" t="s">
        <v>3144</v>
      </c>
      <c r="D1233" t="s">
        <v>213</v>
      </c>
      <c r="E1233">
        <v>1681.50206628</v>
      </c>
      <c r="F1233">
        <v>706.95</v>
      </c>
      <c r="G1233">
        <v>62.504567846021303</v>
      </c>
      <c r="H1233">
        <v>-10.0023613726281</v>
      </c>
      <c r="I1233">
        <v>67.165060705401203</v>
      </c>
      <c r="J1233">
        <v>-7.1507191684552804</v>
      </c>
      <c r="K1233">
        <v>763.53664128090395</v>
      </c>
      <c r="L1233">
        <v>587.63344544742904</v>
      </c>
      <c r="M1233">
        <v>31.107205722368899</v>
      </c>
      <c r="N1233">
        <v>0.31639978162271198</v>
      </c>
      <c r="O1233">
        <v>47.103755569700802</v>
      </c>
      <c r="P1233">
        <v>101.654424873422</v>
      </c>
      <c r="Q1233">
        <v>0.199006963751752</v>
      </c>
    </row>
    <row r="1234" spans="1:17" hidden="1" x14ac:dyDescent="0.3">
      <c r="A1234" t="s">
        <v>2629</v>
      </c>
      <c r="B1234" t="s">
        <v>2630</v>
      </c>
      <c r="C1234" t="s">
        <v>3144</v>
      </c>
      <c r="D1234" t="s">
        <v>1752</v>
      </c>
      <c r="E1234">
        <v>1675.4286124799901</v>
      </c>
      <c r="F1234">
        <v>159.66</v>
      </c>
      <c r="G1234">
        <v>-57.548170490692598</v>
      </c>
      <c r="H1234">
        <v>-2.6448272295603599</v>
      </c>
      <c r="I1234">
        <v>-32.710730118577104</v>
      </c>
      <c r="J1234">
        <v>2.28009730189605</v>
      </c>
      <c r="K1234">
        <v>173.15139823592699</v>
      </c>
      <c r="L1234">
        <v>200.66168633975599</v>
      </c>
      <c r="M1234">
        <v>36.452551000872397</v>
      </c>
      <c r="N1234">
        <v>0.33972390801552099</v>
      </c>
      <c r="O1234">
        <v>89.120631341600898</v>
      </c>
      <c r="P1234">
        <v>1.0506329113924</v>
      </c>
      <c r="Q1234">
        <v>0.14070292622359101</v>
      </c>
    </row>
    <row r="1235" spans="1:17" hidden="1" x14ac:dyDescent="0.3">
      <c r="A1235" t="s">
        <v>2631</v>
      </c>
      <c r="B1235" t="s">
        <v>2632</v>
      </c>
      <c r="C1235" t="s">
        <v>3144</v>
      </c>
      <c r="D1235" t="s">
        <v>251</v>
      </c>
      <c r="E1235">
        <v>1660.1873952000001</v>
      </c>
      <c r="F1235">
        <v>1095.2</v>
      </c>
      <c r="G1235">
        <v>70.260605868756301</v>
      </c>
      <c r="H1235">
        <v>-2.1871719016106899</v>
      </c>
      <c r="I1235">
        <v>-19.0710665659048</v>
      </c>
      <c r="J1235">
        <v>-3.00098001871614</v>
      </c>
      <c r="K1235">
        <v>1155.6382773858099</v>
      </c>
      <c r="L1235">
        <v>1071.4829540046701</v>
      </c>
      <c r="M1235">
        <v>34.315974314574802</v>
      </c>
      <c r="N1235">
        <v>0.43954979909914899</v>
      </c>
      <c r="O1235">
        <v>36.299306062819497</v>
      </c>
      <c r="P1235">
        <v>126.42133553855599</v>
      </c>
      <c r="Q1235">
        <v>0.13599100881319801</v>
      </c>
    </row>
    <row r="1236" spans="1:17" hidden="1" x14ac:dyDescent="0.3">
      <c r="A1236" t="s">
        <v>2633</v>
      </c>
      <c r="B1236" t="s">
        <v>2634</v>
      </c>
      <c r="C1236" t="s">
        <v>3144</v>
      </c>
      <c r="D1236" t="s">
        <v>423</v>
      </c>
      <c r="E1236">
        <v>1655.76629136</v>
      </c>
      <c r="F1236">
        <v>798.65</v>
      </c>
      <c r="G1236">
        <v>-10.666508049736001</v>
      </c>
      <c r="H1236">
        <v>-4.5869247906564201</v>
      </c>
      <c r="I1236">
        <v>7.7091192237457999</v>
      </c>
      <c r="J1236">
        <v>3.58894918312967</v>
      </c>
      <c r="K1236">
        <v>785.44176748935001</v>
      </c>
      <c r="L1236">
        <v>725.29787462122204</v>
      </c>
      <c r="M1236">
        <v>51.5488724568065</v>
      </c>
      <c r="N1236">
        <v>0.24816323680921001</v>
      </c>
      <c r="O1236">
        <v>16.3212921805546</v>
      </c>
      <c r="P1236">
        <v>41.353982300884901</v>
      </c>
      <c r="Q1236">
        <v>2.3972974869626001E-2</v>
      </c>
    </row>
    <row r="1237" spans="1:17" hidden="1" x14ac:dyDescent="0.3">
      <c r="A1237" t="s">
        <v>2635</v>
      </c>
      <c r="B1237" t="s">
        <v>2636</v>
      </c>
      <c r="C1237" t="s">
        <v>3144</v>
      </c>
      <c r="D1237" t="s">
        <v>114</v>
      </c>
      <c r="E1237">
        <v>1655.1903018590001</v>
      </c>
      <c r="F1237">
        <v>42.29</v>
      </c>
      <c r="G1237">
        <v>116.60759210657299</v>
      </c>
      <c r="H1237">
        <v>-15.7777980301518</v>
      </c>
      <c r="I1237">
        <v>58.206634648696699</v>
      </c>
      <c r="J1237">
        <v>-10.087957472961101</v>
      </c>
      <c r="K1237">
        <v>45.984114831186901</v>
      </c>
      <c r="L1237">
        <v>35.723831955171498</v>
      </c>
      <c r="M1237">
        <v>33.663706872650202</v>
      </c>
      <c r="N1237">
        <v>0.28408103317636901</v>
      </c>
      <c r="O1237">
        <v>52.565618349491601</v>
      </c>
      <c r="P1237">
        <v>148.76470588235199</v>
      </c>
      <c r="Q1237">
        <v>0.12274270779884799</v>
      </c>
    </row>
    <row r="1238" spans="1:17" hidden="1" x14ac:dyDescent="0.3">
      <c r="A1238" t="s">
        <v>2637</v>
      </c>
      <c r="B1238" t="s">
        <v>2638</v>
      </c>
      <c r="C1238" t="s">
        <v>3144</v>
      </c>
      <c r="D1238" t="s">
        <v>54</v>
      </c>
      <c r="E1238">
        <v>1649.270344905</v>
      </c>
      <c r="F1238">
        <v>149.94999999999999</v>
      </c>
      <c r="G1238">
        <v>-65.476656789397595</v>
      </c>
      <c r="H1238">
        <v>-13.491121791341101</v>
      </c>
      <c r="I1238">
        <v>-46.172609785019901</v>
      </c>
      <c r="J1238">
        <v>-2.39148590922203</v>
      </c>
      <c r="K1238">
        <v>180.60531740981401</v>
      </c>
      <c r="L1238">
        <v>207.69435692135801</v>
      </c>
      <c r="M1238">
        <v>27.285555986615101</v>
      </c>
      <c r="N1238">
        <v>0.97473662141265605</v>
      </c>
      <c r="O1238">
        <v>89.096365455151698</v>
      </c>
      <c r="P1238">
        <v>0.942443621676192</v>
      </c>
      <c r="Q1238">
        <v>7.4738946559932004E-2</v>
      </c>
    </row>
    <row r="1239" spans="1:17" hidden="1" x14ac:dyDescent="0.3">
      <c r="A1239" t="s">
        <v>2639</v>
      </c>
      <c r="B1239" t="s">
        <v>2640</v>
      </c>
      <c r="C1239" t="s">
        <v>3144</v>
      </c>
      <c r="D1239" t="s">
        <v>21</v>
      </c>
      <c r="E1239">
        <v>1646.7125885600001</v>
      </c>
      <c r="F1239">
        <v>952.9</v>
      </c>
      <c r="G1239">
        <v>802.37778758515401</v>
      </c>
      <c r="H1239">
        <v>10.385327102231001</v>
      </c>
      <c r="I1239">
        <v>132.73750981263501</v>
      </c>
      <c r="J1239">
        <v>20.486514542826299</v>
      </c>
      <c r="K1239">
        <v>778.88057794915596</v>
      </c>
      <c r="L1239">
        <v>541.00841627641796</v>
      </c>
      <c r="M1239">
        <v>85.040557311360601</v>
      </c>
      <c r="N1239">
        <v>1.4064059856453699</v>
      </c>
      <c r="O1239">
        <v>4.7329205582957199</v>
      </c>
      <c r="P1239">
        <v>921.876675603217</v>
      </c>
    </row>
    <row r="1240" spans="1:17" hidden="1" x14ac:dyDescent="0.3">
      <c r="A1240" t="s">
        <v>2641</v>
      </c>
      <c r="B1240" t="s">
        <v>2642</v>
      </c>
      <c r="C1240" t="s">
        <v>3144</v>
      </c>
      <c r="D1240" t="s">
        <v>477</v>
      </c>
      <c r="E1240">
        <v>1639.808241746</v>
      </c>
      <c r="F1240">
        <v>49.78</v>
      </c>
      <c r="G1240">
        <v>-54.822724195730501</v>
      </c>
      <c r="H1240">
        <v>0.57125149428798505</v>
      </c>
      <c r="I1240">
        <v>-10.8287214111082</v>
      </c>
      <c r="J1240">
        <v>6.2062078526387099</v>
      </c>
      <c r="K1240">
        <v>53.6764341345988</v>
      </c>
      <c r="L1240">
        <v>57.507236800429403</v>
      </c>
      <c r="M1240">
        <v>44.038609720498698</v>
      </c>
      <c r="N1240">
        <v>0.53744508334396401</v>
      </c>
      <c r="O1240">
        <v>65.141508131963803</v>
      </c>
      <c r="P1240">
        <v>31.899469972560698</v>
      </c>
    </row>
    <row r="1241" spans="1:17" hidden="1" x14ac:dyDescent="0.3">
      <c r="A1241" t="s">
        <v>2643</v>
      </c>
      <c r="B1241" t="s">
        <v>2644</v>
      </c>
      <c r="C1241" t="s">
        <v>3144</v>
      </c>
      <c r="D1241" t="s">
        <v>262</v>
      </c>
      <c r="E1241">
        <v>1637.3852006</v>
      </c>
      <c r="F1241">
        <v>252.17</v>
      </c>
      <c r="G1241">
        <v>181.866804417368</v>
      </c>
      <c r="H1241">
        <v>16.9331534929469</v>
      </c>
      <c r="I1241">
        <v>221.34455858467501</v>
      </c>
      <c r="J1241">
        <v>15.987267844531701</v>
      </c>
      <c r="K1241">
        <v>200.173392249892</v>
      </c>
      <c r="L1241">
        <v>150.04087832426899</v>
      </c>
      <c r="M1241">
        <v>79.954711820074394</v>
      </c>
      <c r="N1241">
        <v>1.61983943538182</v>
      </c>
      <c r="O1241">
        <v>0.40845461395091398</v>
      </c>
      <c r="P1241">
        <v>295.25078369905901</v>
      </c>
      <c r="Q1241">
        <v>0.17445493612155399</v>
      </c>
    </row>
    <row r="1242" spans="1:17" hidden="1" x14ac:dyDescent="0.3">
      <c r="A1242" t="s">
        <v>2645</v>
      </c>
      <c r="B1242" t="s">
        <v>2646</v>
      </c>
      <c r="C1242" t="s">
        <v>3144</v>
      </c>
      <c r="D1242" t="s">
        <v>753</v>
      </c>
      <c r="E1242">
        <v>1635.0027171299901</v>
      </c>
      <c r="F1242">
        <v>8.1</v>
      </c>
      <c r="G1242">
        <v>-74.811630187444194</v>
      </c>
      <c r="H1242">
        <v>-10.4074510760914</v>
      </c>
      <c r="I1242">
        <v>-42.435769806843801</v>
      </c>
      <c r="J1242">
        <v>-6.4875615070041102</v>
      </c>
      <c r="K1242">
        <v>10.164144594002201</v>
      </c>
      <c r="L1242">
        <v>15.402290966144999</v>
      </c>
      <c r="M1242">
        <v>26.114196939852501</v>
      </c>
      <c r="N1242">
        <v>1.15134121156566</v>
      </c>
      <c r="O1242">
        <v>183.333333333333</v>
      </c>
      <c r="P1242">
        <v>19.117647058823501</v>
      </c>
      <c r="Q1242">
        <v>-7.1939924230964999E-2</v>
      </c>
    </row>
    <row r="1243" spans="1:17" hidden="1" x14ac:dyDescent="0.3">
      <c r="A1243" t="s">
        <v>2647</v>
      </c>
      <c r="B1243" t="s">
        <v>2648</v>
      </c>
      <c r="C1243" t="s">
        <v>3144</v>
      </c>
      <c r="D1243" t="s">
        <v>390</v>
      </c>
      <c r="E1243">
        <v>1634.2579241599999</v>
      </c>
      <c r="F1243">
        <v>5120.6000000000004</v>
      </c>
      <c r="G1243">
        <v>58.285923365038698</v>
      </c>
      <c r="H1243">
        <v>42.577818190808202</v>
      </c>
      <c r="I1243">
        <v>60.992200801335898</v>
      </c>
      <c r="J1243">
        <v>33.020457545912201</v>
      </c>
      <c r="K1243">
        <v>4270.3378334867803</v>
      </c>
      <c r="L1243">
        <v>3754.6934812616801</v>
      </c>
      <c r="M1243">
        <v>66.295182818432295</v>
      </c>
      <c r="N1243">
        <v>2.5018047742024101</v>
      </c>
      <c r="O1243">
        <v>12.486817951021299</v>
      </c>
      <c r="P1243">
        <v>111.158762886597</v>
      </c>
      <c r="Q1243">
        <v>4.9808071630293001E-2</v>
      </c>
    </row>
    <row r="1244" spans="1:17" hidden="1" x14ac:dyDescent="0.3">
      <c r="A1244" t="s">
        <v>2649</v>
      </c>
      <c r="B1244" t="s">
        <v>2650</v>
      </c>
      <c r="C1244" t="s">
        <v>3144</v>
      </c>
      <c r="D1244" t="s">
        <v>231</v>
      </c>
      <c r="E1244">
        <v>1633.0037400000001</v>
      </c>
      <c r="F1244">
        <v>903.25</v>
      </c>
      <c r="G1244">
        <v>68.582443908207793</v>
      </c>
      <c r="H1244">
        <v>-7.8079931383445702E-3</v>
      </c>
      <c r="I1244">
        <v>59.991894432537201</v>
      </c>
      <c r="J1244">
        <v>2.01339500583616</v>
      </c>
      <c r="K1244">
        <v>907.69470136405005</v>
      </c>
      <c r="L1244">
        <v>740.21076086378196</v>
      </c>
      <c r="M1244">
        <v>40.537034660611297</v>
      </c>
      <c r="N1244">
        <v>0.36158856397698103</v>
      </c>
      <c r="O1244">
        <v>14.851923609189001</v>
      </c>
      <c r="P1244">
        <v>126.947236180904</v>
      </c>
      <c r="Q1244">
        <v>4.6338203989909003E-2</v>
      </c>
    </row>
    <row r="1245" spans="1:17" hidden="1" x14ac:dyDescent="0.3">
      <c r="A1245" t="s">
        <v>2651</v>
      </c>
      <c r="B1245" t="s">
        <v>2652</v>
      </c>
      <c r="C1245" t="s">
        <v>3144</v>
      </c>
      <c r="D1245" t="s">
        <v>91</v>
      </c>
      <c r="E1245">
        <v>1626.8925156</v>
      </c>
      <c r="F1245">
        <v>243.8</v>
      </c>
      <c r="G1245">
        <v>72.643053628179103</v>
      </c>
      <c r="H1245">
        <v>-5.93064788821727</v>
      </c>
      <c r="I1245">
        <v>114.664389672117</v>
      </c>
      <c r="J1245">
        <v>-2.3027530441883699</v>
      </c>
      <c r="K1245">
        <v>257.33023829291898</v>
      </c>
      <c r="L1245">
        <v>186.91283855286201</v>
      </c>
      <c r="M1245">
        <v>26.492292958367901</v>
      </c>
      <c r="N1245">
        <v>0.15743242352574799</v>
      </c>
      <c r="O1245">
        <v>47.809680065627497</v>
      </c>
      <c r="P1245">
        <v>162.00967221923699</v>
      </c>
      <c r="Q1245">
        <v>0.108905013870286</v>
      </c>
    </row>
    <row r="1246" spans="1:17" hidden="1" x14ac:dyDescent="0.3">
      <c r="A1246" t="s">
        <v>2653</v>
      </c>
      <c r="B1246" t="s">
        <v>2654</v>
      </c>
      <c r="C1246" t="s">
        <v>3144</v>
      </c>
      <c r="D1246" t="s">
        <v>461</v>
      </c>
      <c r="E1246">
        <v>1626.27</v>
      </c>
      <c r="F1246">
        <v>1077</v>
      </c>
      <c r="G1246">
        <v>-20.054326898317001</v>
      </c>
      <c r="H1246">
        <v>-6.9820843806643502</v>
      </c>
      <c r="I1246">
        <v>-17.002769587707899</v>
      </c>
      <c r="J1246">
        <v>0.53279165187327404</v>
      </c>
      <c r="K1246">
        <v>1165.5605122833799</v>
      </c>
      <c r="L1246">
        <v>1210.0381602607999</v>
      </c>
      <c r="M1246">
        <v>33.493116911054202</v>
      </c>
      <c r="N1246">
        <v>0.44963467483284703</v>
      </c>
      <c r="O1246">
        <v>49.025069637883</v>
      </c>
      <c r="P1246">
        <v>5.3043265705206402</v>
      </c>
      <c r="Q1246">
        <v>5.4123989211644997E-2</v>
      </c>
    </row>
    <row r="1247" spans="1:17" hidden="1" x14ac:dyDescent="0.3">
      <c r="A1247" t="s">
        <v>2655</v>
      </c>
      <c r="B1247" t="s">
        <v>2656</v>
      </c>
      <c r="C1247" t="s">
        <v>3144</v>
      </c>
      <c r="D1247" t="s">
        <v>262</v>
      </c>
      <c r="E1247">
        <v>1621.78983582</v>
      </c>
      <c r="F1247">
        <v>292.60000000000002</v>
      </c>
      <c r="G1247">
        <v>49.7986854930801</v>
      </c>
      <c r="H1247">
        <v>-4.14341231810862</v>
      </c>
      <c r="I1247">
        <v>42.186272350836603</v>
      </c>
      <c r="J1247">
        <v>4.47674595900983</v>
      </c>
      <c r="K1247">
        <v>306.133533483961</v>
      </c>
      <c r="L1247">
        <v>269.33638943411398</v>
      </c>
      <c r="M1247">
        <v>43.161495607233697</v>
      </c>
      <c r="N1247">
        <v>1.6058322764891499</v>
      </c>
      <c r="O1247">
        <v>49.931647300068299</v>
      </c>
      <c r="P1247">
        <v>73.701395072721894</v>
      </c>
      <c r="Q1247">
        <v>0.15421501150721301</v>
      </c>
    </row>
    <row r="1248" spans="1:17" hidden="1" x14ac:dyDescent="0.3">
      <c r="A1248" t="s">
        <v>2657</v>
      </c>
      <c r="B1248" t="s">
        <v>2658</v>
      </c>
      <c r="C1248" t="s">
        <v>3144</v>
      </c>
      <c r="D1248" t="s">
        <v>262</v>
      </c>
      <c r="E1248">
        <v>1620.6326759999999</v>
      </c>
      <c r="F1248">
        <v>258</v>
      </c>
      <c r="G1248">
        <v>4.2912703076463998</v>
      </c>
      <c r="H1248">
        <v>5.3479095476902296</v>
      </c>
      <c r="I1248">
        <v>23.899632755584399</v>
      </c>
      <c r="J1248">
        <v>-0.499745288507774</v>
      </c>
      <c r="K1248">
        <v>276.31039941709099</v>
      </c>
      <c r="L1248">
        <v>254.80370306018199</v>
      </c>
      <c r="M1248">
        <v>36.848489422583</v>
      </c>
      <c r="N1248">
        <v>0.79076228632910095</v>
      </c>
      <c r="O1248">
        <v>44.689922480620098</v>
      </c>
      <c r="P1248">
        <v>73.038229376257505</v>
      </c>
      <c r="Q1248">
        <v>9.7534495099714999E-2</v>
      </c>
    </row>
    <row r="1249" spans="1:17" hidden="1" x14ac:dyDescent="0.3">
      <c r="A1249" t="s">
        <v>2659</v>
      </c>
      <c r="B1249" t="s">
        <v>2660</v>
      </c>
      <c r="C1249" t="s">
        <v>3144</v>
      </c>
      <c r="D1249" t="s">
        <v>105</v>
      </c>
      <c r="E1249">
        <v>1620.0331223999999</v>
      </c>
      <c r="F1249">
        <v>6.6</v>
      </c>
      <c r="G1249">
        <v>-85.955325202106906</v>
      </c>
      <c r="H1249">
        <v>-14.7882560296518</v>
      </c>
      <c r="I1249">
        <v>-68.045525904404798</v>
      </c>
      <c r="J1249">
        <v>1.36226784453171</v>
      </c>
      <c r="K1249">
        <v>8.84528684197441</v>
      </c>
      <c r="L1249">
        <v>13.1152105622931</v>
      </c>
      <c r="M1249">
        <v>7.67711790141212</v>
      </c>
      <c r="N1249">
        <v>0.46836886589850102</v>
      </c>
      <c r="O1249">
        <v>311.36363636363598</v>
      </c>
      <c r="P1249">
        <v>8.5526315789473593</v>
      </c>
      <c r="Q1249">
        <v>1.2922090433863999E-2</v>
      </c>
    </row>
    <row r="1250" spans="1:17" hidden="1" x14ac:dyDescent="0.3">
      <c r="A1250" t="s">
        <v>2661</v>
      </c>
      <c r="B1250" t="s">
        <v>2662</v>
      </c>
      <c r="C1250" t="s">
        <v>3144</v>
      </c>
      <c r="D1250" t="s">
        <v>114</v>
      </c>
      <c r="E1250">
        <v>1619.4023999999999</v>
      </c>
      <c r="F1250">
        <v>800.1</v>
      </c>
      <c r="G1250">
        <v>4.2891561650897696</v>
      </c>
      <c r="H1250">
        <v>6.3746984725373999</v>
      </c>
      <c r="I1250">
        <v>13.5748622665776</v>
      </c>
      <c r="J1250">
        <v>-4.7477845613758598</v>
      </c>
      <c r="K1250">
        <v>762.81686687203205</v>
      </c>
      <c r="L1250">
        <v>691.98110169506799</v>
      </c>
      <c r="M1250">
        <v>54.543720517783598</v>
      </c>
      <c r="N1250">
        <v>0.53776600420741005</v>
      </c>
      <c r="O1250">
        <v>5.5993000874890502</v>
      </c>
      <c r="P1250">
        <v>39.026933101650698</v>
      </c>
      <c r="Q1250">
        <v>0.1149770563274</v>
      </c>
    </row>
    <row r="1251" spans="1:17" hidden="1" x14ac:dyDescent="0.3">
      <c r="A1251" t="s">
        <v>2663</v>
      </c>
      <c r="B1251" t="s">
        <v>2664</v>
      </c>
      <c r="C1251" t="s">
        <v>3144</v>
      </c>
      <c r="D1251" t="s">
        <v>123</v>
      </c>
      <c r="E1251">
        <v>1619.2660832399999</v>
      </c>
      <c r="F1251">
        <v>54.86</v>
      </c>
      <c r="G1251">
        <v>-15.8980110322806</v>
      </c>
      <c r="H1251">
        <v>-0.15514505330251299</v>
      </c>
      <c r="I1251">
        <v>-10.673769980439801</v>
      </c>
      <c r="J1251">
        <v>0.63012498738886702</v>
      </c>
      <c r="K1251">
        <v>57.359294618146102</v>
      </c>
      <c r="L1251">
        <v>57.901829091039403</v>
      </c>
      <c r="M1251">
        <v>37.138869721432698</v>
      </c>
      <c r="N1251">
        <v>0.45236913925913003</v>
      </c>
      <c r="O1251">
        <v>57.309515129420298</v>
      </c>
      <c r="P1251">
        <v>19.651035986913801</v>
      </c>
      <c r="Q1251">
        <v>8.6582161198689001E-2</v>
      </c>
    </row>
    <row r="1252" spans="1:17" hidden="1" x14ac:dyDescent="0.3">
      <c r="A1252" t="s">
        <v>2665</v>
      </c>
      <c r="B1252" t="s">
        <v>2666</v>
      </c>
      <c r="C1252" t="s">
        <v>3144</v>
      </c>
      <c r="D1252" t="s">
        <v>2002</v>
      </c>
      <c r="E1252">
        <v>1617.2184864399901</v>
      </c>
      <c r="F1252">
        <v>143.80000000000001</v>
      </c>
      <c r="G1252">
        <v>-41.623114203229299</v>
      </c>
      <c r="H1252">
        <v>-5.8721670269677704</v>
      </c>
      <c r="I1252">
        <v>-25.598226503291201</v>
      </c>
      <c r="J1252">
        <v>-1.1612220883541799</v>
      </c>
      <c r="K1252">
        <v>157.264538456862</v>
      </c>
      <c r="L1252">
        <v>165.72165816751399</v>
      </c>
      <c r="M1252">
        <v>25.1199390246299</v>
      </c>
      <c r="N1252">
        <v>0.86656850635100502</v>
      </c>
      <c r="O1252">
        <v>51.4603616133518</v>
      </c>
      <c r="P1252">
        <v>0.45406915822563398</v>
      </c>
      <c r="Q1252">
        <v>-9.7039347106521998E-2</v>
      </c>
    </row>
    <row r="1253" spans="1:17" hidden="1" x14ac:dyDescent="0.3">
      <c r="A1253" t="s">
        <v>2667</v>
      </c>
      <c r="B1253" t="s">
        <v>2668</v>
      </c>
      <c r="C1253" t="s">
        <v>3144</v>
      </c>
      <c r="D1253" t="s">
        <v>355</v>
      </c>
      <c r="E1253">
        <v>1616.5757738549901</v>
      </c>
      <c r="F1253">
        <v>185.83</v>
      </c>
      <c r="G1253">
        <v>26.583282024000201</v>
      </c>
      <c r="H1253">
        <v>2.7376884208332402</v>
      </c>
      <c r="I1253">
        <v>-12.943096891402501</v>
      </c>
      <c r="J1253">
        <v>6.6699601522240197</v>
      </c>
      <c r="K1253">
        <v>192.103446196927</v>
      </c>
      <c r="L1253">
        <v>190.21621972564901</v>
      </c>
      <c r="M1253">
        <v>48.013781909231398</v>
      </c>
      <c r="N1253">
        <v>0.78107561453163799</v>
      </c>
      <c r="O1253">
        <v>30.4956142711079</v>
      </c>
      <c r="P1253">
        <v>52.194922194922199</v>
      </c>
      <c r="Q1253">
        <v>7.1581528560853994E-2</v>
      </c>
    </row>
    <row r="1254" spans="1:17" hidden="1" x14ac:dyDescent="0.3">
      <c r="A1254" t="s">
        <v>2669</v>
      </c>
      <c r="B1254" t="s">
        <v>2670</v>
      </c>
      <c r="C1254" t="s">
        <v>3144</v>
      </c>
      <c r="D1254" t="s">
        <v>284</v>
      </c>
      <c r="E1254">
        <v>1615.0672672749999</v>
      </c>
      <c r="F1254">
        <v>1079.75</v>
      </c>
      <c r="G1254">
        <v>2.6231814567051401</v>
      </c>
      <c r="H1254">
        <v>1.6704978707423199</v>
      </c>
      <c r="I1254">
        <v>21.8244476582578</v>
      </c>
      <c r="J1254">
        <v>3.0463132445501699</v>
      </c>
      <c r="K1254">
        <v>1115.6852893586099</v>
      </c>
      <c r="L1254">
        <v>1061.38785185288</v>
      </c>
      <c r="M1254">
        <v>48.760135303547699</v>
      </c>
      <c r="N1254">
        <v>0.53900411189063402</v>
      </c>
      <c r="O1254">
        <v>24.204677008566701</v>
      </c>
      <c r="P1254">
        <v>39.089269612263301</v>
      </c>
      <c r="Q1254">
        <v>0.111629938095661</v>
      </c>
    </row>
    <row r="1255" spans="1:17" hidden="1" x14ac:dyDescent="0.3">
      <c r="A1255" t="s">
        <v>2671</v>
      </c>
      <c r="B1255" t="s">
        <v>2672</v>
      </c>
      <c r="C1255" t="s">
        <v>3144</v>
      </c>
      <c r="D1255" t="s">
        <v>163</v>
      </c>
      <c r="E1255">
        <v>1603.7987438</v>
      </c>
      <c r="F1255">
        <v>722</v>
      </c>
      <c r="G1255">
        <v>53.158010119759098</v>
      </c>
      <c r="H1255">
        <v>37.230017707775097</v>
      </c>
      <c r="I1255">
        <v>40.316108344848999</v>
      </c>
      <c r="J1255">
        <v>32.733949260460903</v>
      </c>
      <c r="K1255">
        <v>577.33343053063504</v>
      </c>
      <c r="L1255">
        <v>527.60792898686498</v>
      </c>
      <c r="M1255">
        <v>80.559132434630001</v>
      </c>
      <c r="N1255">
        <v>1.7971143716578899</v>
      </c>
      <c r="O1255">
        <v>11.391966759002701</v>
      </c>
      <c r="P1255">
        <v>84.985908275685304</v>
      </c>
      <c r="Q1255">
        <v>6.9935156014739E-2</v>
      </c>
    </row>
    <row r="1256" spans="1:17" hidden="1" x14ac:dyDescent="0.3">
      <c r="A1256" t="s">
        <v>2673</v>
      </c>
      <c r="B1256" t="s">
        <v>2674</v>
      </c>
      <c r="C1256" t="s">
        <v>3144</v>
      </c>
      <c r="D1256" t="s">
        <v>516</v>
      </c>
      <c r="E1256">
        <v>1602.0204000000001</v>
      </c>
      <c r="F1256">
        <v>636</v>
      </c>
      <c r="G1256">
        <v>1288.19334715015</v>
      </c>
      <c r="H1256">
        <v>52.779579751578197</v>
      </c>
      <c r="I1256">
        <v>986.374943429376</v>
      </c>
      <c r="J1256">
        <v>9.5837303643349401</v>
      </c>
      <c r="K1256">
        <v>449.60011691555002</v>
      </c>
      <c r="L1256">
        <v>234.628950977252</v>
      </c>
      <c r="M1256">
        <v>84.056816640181296</v>
      </c>
      <c r="N1256">
        <v>1.1321012176459999</v>
      </c>
      <c r="O1256">
        <v>3.7657232704402599</v>
      </c>
      <c r="P1256">
        <v>1425.1798561150999</v>
      </c>
    </row>
    <row r="1257" spans="1:17" hidden="1" x14ac:dyDescent="0.3">
      <c r="A1257" t="s">
        <v>2675</v>
      </c>
      <c r="B1257" t="s">
        <v>2676</v>
      </c>
      <c r="C1257" t="s">
        <v>3144</v>
      </c>
      <c r="D1257" t="s">
        <v>160</v>
      </c>
      <c r="E1257">
        <v>1600.016920905</v>
      </c>
      <c r="F1257">
        <v>312.64999999999998</v>
      </c>
      <c r="G1257">
        <v>-31.220476717258499</v>
      </c>
      <c r="H1257">
        <v>11.861858561639201</v>
      </c>
      <c r="I1257">
        <v>-17.1909434949443</v>
      </c>
      <c r="J1257">
        <v>-3.1772911697354602</v>
      </c>
      <c r="O1257">
        <v>19.30273468735</v>
      </c>
      <c r="P1257">
        <v>1.5097402597402401</v>
      </c>
    </row>
    <row r="1258" spans="1:17" hidden="1" x14ac:dyDescent="0.3">
      <c r="A1258" t="s">
        <v>2677</v>
      </c>
      <c r="B1258" t="s">
        <v>2678</v>
      </c>
      <c r="C1258" t="s">
        <v>3144</v>
      </c>
      <c r="D1258" t="s">
        <v>196</v>
      </c>
      <c r="E1258">
        <v>1598.658523995</v>
      </c>
      <c r="F1258">
        <v>389.35</v>
      </c>
      <c r="G1258">
        <v>-37.354422558651102</v>
      </c>
      <c r="H1258">
        <v>-0.38147930412236303</v>
      </c>
      <c r="I1258">
        <v>-38.830860865059698</v>
      </c>
      <c r="J1258">
        <v>2.2475546275741101</v>
      </c>
      <c r="K1258">
        <v>416.27662743593299</v>
      </c>
      <c r="L1258">
        <v>461.296736514038</v>
      </c>
      <c r="M1258">
        <v>34.563668755251598</v>
      </c>
      <c r="N1258">
        <v>0.246011673256535</v>
      </c>
      <c r="O1258">
        <v>64.633363297803996</v>
      </c>
      <c r="P1258">
        <v>7.1408915795267003</v>
      </c>
    </row>
    <row r="1259" spans="1:17" hidden="1" x14ac:dyDescent="0.3">
      <c r="A1259" t="s">
        <v>2679</v>
      </c>
      <c r="B1259" t="s">
        <v>2680</v>
      </c>
      <c r="C1259" t="s">
        <v>3144</v>
      </c>
      <c r="D1259" t="s">
        <v>75</v>
      </c>
      <c r="E1259">
        <v>1590.8059074600001</v>
      </c>
      <c r="F1259">
        <v>28.38</v>
      </c>
      <c r="G1259">
        <v>-40.884241336188097</v>
      </c>
      <c r="H1259">
        <v>-2.7542082050337702</v>
      </c>
      <c r="I1259">
        <v>-32.305492600457299</v>
      </c>
      <c r="J1259">
        <v>-2.37326934555092</v>
      </c>
      <c r="K1259">
        <v>31.6472160532803</v>
      </c>
      <c r="L1259">
        <v>34.749246790762598</v>
      </c>
      <c r="M1259">
        <v>24.3930920439571</v>
      </c>
      <c r="N1259">
        <v>0.40890149492452998</v>
      </c>
      <c r="O1259">
        <v>71.247357293868902</v>
      </c>
      <c r="P1259">
        <v>1.75690211545356</v>
      </c>
    </row>
    <row r="1260" spans="1:17" hidden="1" x14ac:dyDescent="0.3">
      <c r="A1260" t="s">
        <v>2681</v>
      </c>
      <c r="B1260" t="s">
        <v>2682</v>
      </c>
      <c r="C1260" t="s">
        <v>3144</v>
      </c>
      <c r="D1260" t="s">
        <v>144</v>
      </c>
      <c r="E1260">
        <v>1588.9019828799901</v>
      </c>
      <c r="F1260">
        <v>49.04</v>
      </c>
      <c r="G1260">
        <v>-9.8418973455598699</v>
      </c>
      <c r="H1260">
        <v>2.9726167123362401</v>
      </c>
      <c r="I1260">
        <v>-26.4196453718098</v>
      </c>
      <c r="J1260">
        <v>9.4669798864165298</v>
      </c>
      <c r="K1260">
        <v>52.224638587432601</v>
      </c>
      <c r="L1260">
        <v>54.1298187702305</v>
      </c>
      <c r="M1260">
        <v>46.667781281673001</v>
      </c>
      <c r="N1260">
        <v>1.04925824689421</v>
      </c>
      <c r="O1260">
        <v>59.522838499184303</v>
      </c>
      <c r="P1260">
        <v>19.7557997557997</v>
      </c>
      <c r="Q1260">
        <v>0.13431364530460299</v>
      </c>
    </row>
    <row r="1261" spans="1:17" hidden="1" x14ac:dyDescent="0.3">
      <c r="A1261" t="s">
        <v>2683</v>
      </c>
      <c r="B1261" t="s">
        <v>2684</v>
      </c>
      <c r="C1261" t="s">
        <v>3144</v>
      </c>
      <c r="D1261" t="s">
        <v>477</v>
      </c>
      <c r="E1261">
        <v>1588.1979336299901</v>
      </c>
      <c r="F1261">
        <v>5152.95</v>
      </c>
      <c r="G1261">
        <v>-37.699911599426599</v>
      </c>
      <c r="H1261">
        <v>4.5477884179877699E-2</v>
      </c>
      <c r="I1261">
        <v>-7.9252076685497297</v>
      </c>
      <c r="J1261">
        <v>-3.38866152349802</v>
      </c>
      <c r="K1261">
        <v>5394.8058316881497</v>
      </c>
      <c r="L1261">
        <v>5635.8074826744796</v>
      </c>
      <c r="M1261">
        <v>41.473987334094303</v>
      </c>
      <c r="N1261">
        <v>0.73070655336980495</v>
      </c>
      <c r="O1261">
        <v>24.1812942101126</v>
      </c>
      <c r="P1261">
        <v>15.4334677419354</v>
      </c>
      <c r="Q1261">
        <v>-0.122417141337548</v>
      </c>
    </row>
    <row r="1262" spans="1:17" hidden="1" x14ac:dyDescent="0.3">
      <c r="A1262" t="s">
        <v>2685</v>
      </c>
      <c r="B1262" t="s">
        <v>2686</v>
      </c>
      <c r="C1262" t="s">
        <v>3144</v>
      </c>
      <c r="D1262" t="s">
        <v>48</v>
      </c>
      <c r="E1262">
        <v>1586.0020946</v>
      </c>
      <c r="F1262">
        <v>125.51</v>
      </c>
      <c r="G1262">
        <v>76.745273168594494</v>
      </c>
      <c r="H1262">
        <v>-6.0948759617754602</v>
      </c>
      <c r="I1262">
        <v>7.8697572188105003</v>
      </c>
      <c r="J1262">
        <v>-3.15994717671117</v>
      </c>
      <c r="K1262">
        <v>144.226311687795</v>
      </c>
      <c r="L1262">
        <v>129.00410469292399</v>
      </c>
      <c r="M1262">
        <v>32.135238493673299</v>
      </c>
      <c r="N1262">
        <v>0.748092097229898</v>
      </c>
      <c r="O1262">
        <v>62.536849653414002</v>
      </c>
      <c r="P1262">
        <v>99.064234734337802</v>
      </c>
      <c r="Q1262">
        <v>0.17561040358508201</v>
      </c>
    </row>
    <row r="1263" spans="1:17" hidden="1" x14ac:dyDescent="0.3">
      <c r="A1263" t="s">
        <v>2687</v>
      </c>
      <c r="B1263" t="s">
        <v>2688</v>
      </c>
      <c r="C1263" t="s">
        <v>3144</v>
      </c>
      <c r="D1263" t="s">
        <v>144</v>
      </c>
      <c r="E1263">
        <v>1584.1673668799999</v>
      </c>
      <c r="F1263">
        <v>124.32</v>
      </c>
      <c r="G1263">
        <v>-1.2083916680327</v>
      </c>
      <c r="H1263">
        <v>6.4744540456144</v>
      </c>
      <c r="I1263">
        <v>31.2391911851903</v>
      </c>
      <c r="J1263">
        <v>7.3556854783442898</v>
      </c>
      <c r="K1263">
        <v>121.070662876033</v>
      </c>
      <c r="L1263">
        <v>116.45004328756799</v>
      </c>
      <c r="M1263">
        <v>61.621034201868198</v>
      </c>
      <c r="N1263">
        <v>0.68246536277258496</v>
      </c>
      <c r="O1263">
        <v>21.420527670527601</v>
      </c>
      <c r="P1263">
        <v>45.403508771929801</v>
      </c>
      <c r="Q1263">
        <v>7.9360928302234998E-2</v>
      </c>
    </row>
    <row r="1264" spans="1:17" hidden="1" x14ac:dyDescent="0.3">
      <c r="A1264" t="s">
        <v>2689</v>
      </c>
      <c r="B1264" t="s">
        <v>2690</v>
      </c>
      <c r="C1264" t="s">
        <v>3144</v>
      </c>
      <c r="D1264" t="s">
        <v>658</v>
      </c>
      <c r="E1264">
        <v>1583.578576851</v>
      </c>
      <c r="F1264">
        <v>178.17</v>
      </c>
      <c r="G1264">
        <v>-8.6176214253476893</v>
      </c>
      <c r="H1264">
        <v>-0.44797932179738298</v>
      </c>
      <c r="I1264">
        <v>5.4119117969664403</v>
      </c>
      <c r="J1264">
        <v>-2.7874816940920599</v>
      </c>
      <c r="K1264">
        <v>186.86221651608301</v>
      </c>
      <c r="M1264">
        <v>36.484191463551397</v>
      </c>
      <c r="N1264">
        <v>0.66491891400310998</v>
      </c>
      <c r="O1264">
        <v>29.0901947578155</v>
      </c>
      <c r="P1264">
        <v>29.1086956521739</v>
      </c>
    </row>
    <row r="1265" spans="1:17" hidden="1" x14ac:dyDescent="0.3">
      <c r="A1265" t="s">
        <v>2691</v>
      </c>
      <c r="B1265" t="s">
        <v>2692</v>
      </c>
      <c r="C1265" t="s">
        <v>3144</v>
      </c>
      <c r="D1265" t="s">
        <v>262</v>
      </c>
      <c r="E1265">
        <v>1577.2749036</v>
      </c>
      <c r="F1265">
        <v>451</v>
      </c>
      <c r="G1265">
        <v>-17.617858837943</v>
      </c>
      <c r="H1265">
        <v>13.196614798902401</v>
      </c>
      <c r="I1265">
        <v>13.8169747972232</v>
      </c>
      <c r="J1265">
        <v>11.2369310751747</v>
      </c>
      <c r="K1265">
        <v>433.85035539555997</v>
      </c>
      <c r="L1265">
        <v>415.29435670583001</v>
      </c>
      <c r="M1265">
        <v>54.509338458501396</v>
      </c>
      <c r="N1265">
        <v>0.74903283390819198</v>
      </c>
      <c r="O1265">
        <v>10.953436807095301</v>
      </c>
      <c r="P1265">
        <v>55.169447789437399</v>
      </c>
      <c r="Q1265">
        <v>5.9593536050546E-2</v>
      </c>
    </row>
    <row r="1266" spans="1:17" hidden="1" x14ac:dyDescent="0.3">
      <c r="A1266" t="s">
        <v>2693</v>
      </c>
      <c r="B1266" t="s">
        <v>2694</v>
      </c>
      <c r="C1266" t="s">
        <v>3144</v>
      </c>
      <c r="D1266" t="s">
        <v>525</v>
      </c>
      <c r="E1266">
        <v>1576.675526514</v>
      </c>
      <c r="F1266">
        <v>157.19</v>
      </c>
      <c r="G1266">
        <v>-8.1235383910248693</v>
      </c>
      <c r="H1266">
        <v>-8.8447815155922598</v>
      </c>
      <c r="I1266">
        <v>-10.1070423346846</v>
      </c>
      <c r="J1266">
        <v>-4.6851722681972499</v>
      </c>
      <c r="K1266">
        <v>177.17492551858899</v>
      </c>
      <c r="L1266">
        <v>163.378700097034</v>
      </c>
      <c r="M1266">
        <v>27.015009160465699</v>
      </c>
      <c r="N1266">
        <v>0.29758086894326502</v>
      </c>
      <c r="O1266">
        <v>46.885934219733997</v>
      </c>
      <c r="P1266">
        <v>43.421532846715301</v>
      </c>
      <c r="Q1266">
        <v>9.2902966721366997E-2</v>
      </c>
    </row>
    <row r="1267" spans="1:17" hidden="1" x14ac:dyDescent="0.3">
      <c r="A1267" t="s">
        <v>2695</v>
      </c>
      <c r="B1267" t="s">
        <v>2696</v>
      </c>
      <c r="C1267" t="s">
        <v>3144</v>
      </c>
      <c r="D1267" t="s">
        <v>407</v>
      </c>
      <c r="E1267">
        <v>1572.5097893</v>
      </c>
      <c r="F1267">
        <v>97.61</v>
      </c>
      <c r="G1267">
        <v>5.6941531883550001</v>
      </c>
      <c r="H1267">
        <v>0.95971808566328198</v>
      </c>
      <c r="I1267">
        <v>8.3294485980283692</v>
      </c>
      <c r="J1267">
        <v>3.45650868222805</v>
      </c>
      <c r="K1267">
        <v>100.15269839758299</v>
      </c>
      <c r="L1267">
        <v>99.462368317689098</v>
      </c>
      <c r="M1267">
        <v>49.895690713997602</v>
      </c>
      <c r="N1267">
        <v>0.59889105268992704</v>
      </c>
      <c r="O1267">
        <v>37.2810162893146</v>
      </c>
      <c r="P1267">
        <v>29.3704440026507</v>
      </c>
      <c r="Q1267">
        <v>0.117414632877776</v>
      </c>
    </row>
    <row r="1268" spans="1:17" hidden="1" x14ac:dyDescent="0.3">
      <c r="A1268" t="s">
        <v>2697</v>
      </c>
      <c r="B1268" t="s">
        <v>2698</v>
      </c>
      <c r="C1268" t="s">
        <v>3144</v>
      </c>
      <c r="D1268" t="s">
        <v>284</v>
      </c>
      <c r="E1268">
        <v>1565.319</v>
      </c>
      <c r="F1268">
        <v>284.5</v>
      </c>
      <c r="G1268">
        <v>52.650288126753502</v>
      </c>
      <c r="H1268">
        <v>2.21335007354031</v>
      </c>
      <c r="I1268">
        <v>34.9272844680482</v>
      </c>
      <c r="J1268">
        <v>1.20560988108524</v>
      </c>
      <c r="K1268">
        <v>297.08514092121499</v>
      </c>
      <c r="L1268">
        <v>255.942105858319</v>
      </c>
      <c r="M1268">
        <v>41.780010593390102</v>
      </c>
      <c r="N1268">
        <v>0.167781477302515</v>
      </c>
      <c r="O1268">
        <v>26.520210896309301</v>
      </c>
      <c r="P1268">
        <v>90.939597315436203</v>
      </c>
    </row>
    <row r="1269" spans="1:17" hidden="1" x14ac:dyDescent="0.3">
      <c r="A1269" t="s">
        <v>2699</v>
      </c>
      <c r="B1269" t="s">
        <v>2700</v>
      </c>
      <c r="C1269" t="s">
        <v>3144</v>
      </c>
      <c r="D1269" t="s">
        <v>407</v>
      </c>
      <c r="E1269">
        <v>1565.1796224959901</v>
      </c>
      <c r="F1269">
        <v>76.86</v>
      </c>
      <c r="G1269">
        <v>-9.12308527708357</v>
      </c>
      <c r="H1269">
        <v>-3.4737724154679999</v>
      </c>
      <c r="I1269">
        <v>-6.42064106708726</v>
      </c>
      <c r="J1269">
        <v>3.0815025911707998</v>
      </c>
      <c r="K1269">
        <v>81.719325503322594</v>
      </c>
      <c r="L1269">
        <v>81.268196162953501</v>
      </c>
      <c r="M1269">
        <v>38.720754393047997</v>
      </c>
      <c r="N1269">
        <v>0.34892471699118399</v>
      </c>
      <c r="O1269">
        <v>39.864689045016902</v>
      </c>
      <c r="P1269">
        <v>19.347826086956498</v>
      </c>
      <c r="Q1269">
        <v>5.2840351502582997E-2</v>
      </c>
    </row>
    <row r="1270" spans="1:17" hidden="1" x14ac:dyDescent="0.3">
      <c r="A1270" t="s">
        <v>2701</v>
      </c>
      <c r="B1270" t="s">
        <v>2702</v>
      </c>
      <c r="C1270" t="s">
        <v>3144</v>
      </c>
      <c r="D1270" t="s">
        <v>24</v>
      </c>
      <c r="E1270">
        <v>1560.79264044</v>
      </c>
      <c r="F1270">
        <v>146.85</v>
      </c>
      <c r="G1270">
        <v>-32.885344026157398</v>
      </c>
      <c r="H1270">
        <v>-6.5456751745592401</v>
      </c>
      <c r="I1270">
        <v>-34.551040193793199</v>
      </c>
      <c r="J1270">
        <v>4.1936095066718497</v>
      </c>
      <c r="K1270">
        <v>166.05971767462501</v>
      </c>
      <c r="L1270">
        <v>176.33982183430999</v>
      </c>
      <c r="M1270">
        <v>38.180679222134003</v>
      </c>
      <c r="N1270">
        <v>1.37040973285918</v>
      </c>
      <c r="O1270">
        <v>48.246510044262799</v>
      </c>
      <c r="P1270">
        <v>12.4167495981015</v>
      </c>
      <c r="Q1270">
        <v>-2.407363456804E-3</v>
      </c>
    </row>
    <row r="1271" spans="1:17" hidden="1" x14ac:dyDescent="0.3">
      <c r="A1271" t="s">
        <v>2703</v>
      </c>
      <c r="B1271" t="s">
        <v>2704</v>
      </c>
      <c r="C1271" t="s">
        <v>3144</v>
      </c>
      <c r="D1271" t="s">
        <v>284</v>
      </c>
      <c r="E1271">
        <v>1559.7180000000001</v>
      </c>
      <c r="F1271">
        <v>534.15</v>
      </c>
      <c r="G1271">
        <v>16.422803064149399</v>
      </c>
      <c r="H1271">
        <v>1.9604941033127501</v>
      </c>
      <c r="I1271">
        <v>27.436654746394101</v>
      </c>
      <c r="J1271">
        <v>2.28758796790772</v>
      </c>
      <c r="K1271">
        <v>522.26580213558498</v>
      </c>
      <c r="L1271">
        <v>468.42985305104202</v>
      </c>
      <c r="M1271">
        <v>53.264076192693103</v>
      </c>
      <c r="N1271">
        <v>0.95702078707778304</v>
      </c>
      <c r="O1271">
        <v>7.8348778433024497</v>
      </c>
      <c r="P1271">
        <v>62.751371115173598</v>
      </c>
      <c r="Q1271">
        <v>2.4826271650885998E-2</v>
      </c>
    </row>
    <row r="1272" spans="1:17" hidden="1" x14ac:dyDescent="0.3">
      <c r="A1272" t="s">
        <v>2705</v>
      </c>
      <c r="B1272" t="s">
        <v>2706</v>
      </c>
      <c r="C1272" t="s">
        <v>3144</v>
      </c>
      <c r="D1272" t="s">
        <v>2707</v>
      </c>
      <c r="E1272">
        <v>1558.9281539999999</v>
      </c>
      <c r="F1272">
        <v>561.75</v>
      </c>
      <c r="G1272">
        <v>-33.756767020575403</v>
      </c>
      <c r="H1272">
        <v>-6.2690341676786696</v>
      </c>
      <c r="I1272">
        <v>-6.2828912088731999</v>
      </c>
      <c r="J1272">
        <v>-4.4293020193912698</v>
      </c>
      <c r="K1272">
        <v>623.14205096798196</v>
      </c>
      <c r="L1272">
        <v>603.46965934366096</v>
      </c>
      <c r="M1272">
        <v>29.469462380374299</v>
      </c>
      <c r="N1272">
        <v>1.3673486312332499</v>
      </c>
      <c r="O1272">
        <v>50.315976858032897</v>
      </c>
      <c r="P1272">
        <v>19.521276595744599</v>
      </c>
      <c r="Q1272">
        <v>8.7806629458588997E-2</v>
      </c>
    </row>
    <row r="1273" spans="1:17" hidden="1" x14ac:dyDescent="0.3">
      <c r="A1273" t="s">
        <v>2708</v>
      </c>
      <c r="B1273" t="s">
        <v>2709</v>
      </c>
      <c r="C1273" t="s">
        <v>3144</v>
      </c>
      <c r="D1273" t="s">
        <v>390</v>
      </c>
      <c r="E1273">
        <v>1558.560125</v>
      </c>
      <c r="F1273">
        <v>1462.75</v>
      </c>
      <c r="G1273">
        <v>229.38817957395301</v>
      </c>
      <c r="H1273">
        <v>7.6464148186098804</v>
      </c>
      <c r="I1273">
        <v>81.875678260834903</v>
      </c>
      <c r="J1273">
        <v>-2.8966439753556998</v>
      </c>
      <c r="K1273">
        <v>1417.1204714633</v>
      </c>
      <c r="L1273">
        <v>1025.65607240437</v>
      </c>
      <c r="M1273">
        <v>32.296249838656401</v>
      </c>
      <c r="N1273">
        <v>0.72044596890341395</v>
      </c>
      <c r="O1273">
        <v>17.258588275508401</v>
      </c>
      <c r="P1273">
        <v>279.88572912608703</v>
      </c>
      <c r="Q1273">
        <v>0.156847792320047</v>
      </c>
    </row>
    <row r="1274" spans="1:17" hidden="1" x14ac:dyDescent="0.3">
      <c r="A1274" t="s">
        <v>2710</v>
      </c>
      <c r="B1274" t="s">
        <v>2711</v>
      </c>
      <c r="C1274" t="s">
        <v>3144</v>
      </c>
      <c r="D1274" t="s">
        <v>120</v>
      </c>
      <c r="E1274">
        <v>1552.312845725</v>
      </c>
      <c r="F1274">
        <v>697.25</v>
      </c>
      <c r="G1274">
        <v>-1.0053469506933299</v>
      </c>
      <c r="H1274">
        <v>-7.4862967124419502</v>
      </c>
      <c r="I1274">
        <v>20.5327425572636</v>
      </c>
      <c r="J1274">
        <v>-10.5248419928615</v>
      </c>
      <c r="K1274">
        <v>768.42731887892501</v>
      </c>
      <c r="L1274">
        <v>673.77340039303499</v>
      </c>
      <c r="M1274">
        <v>21.370345230158499</v>
      </c>
      <c r="N1274">
        <v>0.32927632846501698</v>
      </c>
      <c r="O1274">
        <v>21.893151667264199</v>
      </c>
      <c r="P1274">
        <v>39.659489233850699</v>
      </c>
      <c r="Q1274">
        <v>-7.4701526319055994E-2</v>
      </c>
    </row>
    <row r="1275" spans="1:17" hidden="1" x14ac:dyDescent="0.3">
      <c r="A1275" t="s">
        <v>2712</v>
      </c>
      <c r="B1275" t="s">
        <v>2713</v>
      </c>
      <c r="C1275" t="s">
        <v>3144</v>
      </c>
      <c r="D1275" t="s">
        <v>21</v>
      </c>
      <c r="E1275">
        <v>1547.47052652</v>
      </c>
      <c r="F1275">
        <v>416.3</v>
      </c>
      <c r="G1275">
        <v>33.715521192877297</v>
      </c>
      <c r="H1275">
        <v>6.9570558779570399</v>
      </c>
      <c r="I1275">
        <v>8.7967761285156598</v>
      </c>
      <c r="J1275">
        <v>8.3251925312646904</v>
      </c>
      <c r="K1275">
        <v>400.25931961562202</v>
      </c>
      <c r="L1275">
        <v>363.34570536515702</v>
      </c>
      <c r="M1275">
        <v>56.958438191236098</v>
      </c>
      <c r="N1275">
        <v>1.06302930287613</v>
      </c>
      <c r="O1275">
        <v>9.2961806389622907</v>
      </c>
      <c r="P1275">
        <v>58.620689655172399</v>
      </c>
      <c r="Q1275">
        <v>7.497294586584E-3</v>
      </c>
    </row>
    <row r="1276" spans="1:17" hidden="1" x14ac:dyDescent="0.3">
      <c r="A1276" t="s">
        <v>2714</v>
      </c>
      <c r="B1276" t="s">
        <v>2715</v>
      </c>
      <c r="C1276" t="s">
        <v>3144</v>
      </c>
      <c r="D1276" t="s">
        <v>114</v>
      </c>
      <c r="E1276">
        <v>1542.4539206299901</v>
      </c>
      <c r="F1276">
        <v>1210.45</v>
      </c>
      <c r="G1276">
        <v>743.21553968559704</v>
      </c>
      <c r="H1276">
        <v>18.501720748526299</v>
      </c>
      <c r="I1276">
        <v>55.839385215892797</v>
      </c>
      <c r="J1276">
        <v>23.634490066753902</v>
      </c>
      <c r="K1276">
        <v>961.86942532150795</v>
      </c>
      <c r="L1276">
        <v>759.55457504081198</v>
      </c>
      <c r="M1276">
        <v>86.203120042817901</v>
      </c>
      <c r="N1276">
        <v>2.36007618187941</v>
      </c>
      <c r="O1276">
        <v>0</v>
      </c>
      <c r="P1276">
        <v>765.53450125133998</v>
      </c>
      <c r="Q1276">
        <v>0.19783748117475899</v>
      </c>
    </row>
    <row r="1277" spans="1:17" hidden="1" x14ac:dyDescent="0.3">
      <c r="A1277" t="s">
        <v>2716</v>
      </c>
      <c r="B1277" t="s">
        <v>2717</v>
      </c>
      <c r="C1277" t="s">
        <v>3144</v>
      </c>
      <c r="D1277" t="s">
        <v>213</v>
      </c>
      <c r="E1277">
        <v>1540.7501612999999</v>
      </c>
      <c r="F1277">
        <v>820.5</v>
      </c>
      <c r="G1277">
        <v>79.302859296770393</v>
      </c>
      <c r="H1277">
        <v>1.3995924172704699</v>
      </c>
      <c r="I1277">
        <v>-24.9391642231529</v>
      </c>
      <c r="J1277">
        <v>9.9055248419871802</v>
      </c>
      <c r="K1277">
        <v>851.40858425397596</v>
      </c>
      <c r="L1277">
        <v>814.66690357623702</v>
      </c>
      <c r="M1277">
        <v>47.342488445745303</v>
      </c>
      <c r="N1277">
        <v>0.68861348189586402</v>
      </c>
      <c r="O1277">
        <v>56.057282145033497</v>
      </c>
      <c r="P1277">
        <v>107.721518987341</v>
      </c>
      <c r="Q1277">
        <v>0.12163568492089701</v>
      </c>
    </row>
    <row r="1278" spans="1:17" hidden="1" x14ac:dyDescent="0.3">
      <c r="A1278" t="s">
        <v>2718</v>
      </c>
      <c r="B1278" t="s">
        <v>2719</v>
      </c>
      <c r="C1278" t="s">
        <v>3144</v>
      </c>
      <c r="D1278" t="s">
        <v>123</v>
      </c>
      <c r="E1278">
        <v>1536.6759996779999</v>
      </c>
      <c r="F1278">
        <v>14.26</v>
      </c>
      <c r="G1278">
        <v>-16.030036257671402</v>
      </c>
      <c r="H1278">
        <v>5.4366574651578699</v>
      </c>
      <c r="I1278">
        <v>-26.8502507306365</v>
      </c>
      <c r="J1278">
        <v>2.8206011778650399</v>
      </c>
      <c r="K1278">
        <v>14.725434116656601</v>
      </c>
      <c r="L1278">
        <v>15.819455174004</v>
      </c>
      <c r="M1278">
        <v>41.919975782629798</v>
      </c>
      <c r="N1278">
        <v>0.59650426823142599</v>
      </c>
      <c r="O1278">
        <v>84.818698822897701</v>
      </c>
      <c r="P1278">
        <v>9.6923076923076898</v>
      </c>
      <c r="Q1278">
        <v>4.5685174125058001E-2</v>
      </c>
    </row>
    <row r="1279" spans="1:17" hidden="1" x14ac:dyDescent="0.3">
      <c r="A1279" t="s">
        <v>2720</v>
      </c>
      <c r="B1279" t="s">
        <v>2721</v>
      </c>
      <c r="C1279" t="s">
        <v>3144</v>
      </c>
      <c r="D1279" t="s">
        <v>262</v>
      </c>
      <c r="E1279">
        <v>1533.6401499999999</v>
      </c>
      <c r="F1279">
        <v>1210.45</v>
      </c>
      <c r="G1279">
        <v>37.550284950798897</v>
      </c>
      <c r="H1279">
        <v>50.567486267266901</v>
      </c>
      <c r="I1279">
        <v>51.579818173113097</v>
      </c>
      <c r="J1279">
        <v>16.640045622309501</v>
      </c>
      <c r="M1279">
        <v>64.423480222530998</v>
      </c>
      <c r="O1279">
        <v>10.913296707835899</v>
      </c>
      <c r="P1279">
        <v>77.485337243401702</v>
      </c>
    </row>
    <row r="1280" spans="1:17" hidden="1" x14ac:dyDescent="0.3">
      <c r="A1280" t="s">
        <v>2722</v>
      </c>
      <c r="B1280" t="s">
        <v>2723</v>
      </c>
      <c r="C1280" t="s">
        <v>3144</v>
      </c>
      <c r="D1280" t="s">
        <v>390</v>
      </c>
      <c r="E1280">
        <v>1532.63093742</v>
      </c>
      <c r="F1280">
        <v>490.9</v>
      </c>
      <c r="G1280">
        <v>-11.9919585316945</v>
      </c>
      <c r="H1280">
        <v>-4.82437003277518</v>
      </c>
      <c r="I1280">
        <v>-13.0799636421103</v>
      </c>
      <c r="J1280">
        <v>-0.68524234332237399</v>
      </c>
      <c r="K1280">
        <v>517.47631510632596</v>
      </c>
      <c r="L1280">
        <v>512.39141611202001</v>
      </c>
      <c r="M1280">
        <v>32.735239539260199</v>
      </c>
      <c r="N1280">
        <v>0.237581254232548</v>
      </c>
      <c r="O1280">
        <v>54.501935221022599</v>
      </c>
      <c r="P1280">
        <v>12.180073126142499</v>
      </c>
      <c r="Q1280">
        <v>1.168762806693E-2</v>
      </c>
    </row>
    <row r="1281" spans="1:17" hidden="1" x14ac:dyDescent="0.3">
      <c r="A1281" t="s">
        <v>2724</v>
      </c>
      <c r="B1281" t="s">
        <v>2725</v>
      </c>
      <c r="C1281" t="s">
        <v>3144</v>
      </c>
      <c r="D1281" t="s">
        <v>213</v>
      </c>
      <c r="E1281">
        <v>1532.48836887999</v>
      </c>
      <c r="F1281">
        <v>677.45</v>
      </c>
      <c r="G1281">
        <v>12.631237637443901</v>
      </c>
      <c r="H1281">
        <v>1.5416402371970599</v>
      </c>
      <c r="I1281">
        <v>-3.0544768871185202</v>
      </c>
      <c r="J1281">
        <v>0.45806978209900101</v>
      </c>
      <c r="K1281">
        <v>724.727356369007</v>
      </c>
      <c r="L1281">
        <v>704.466152008981</v>
      </c>
      <c r="M1281">
        <v>38.889452431986697</v>
      </c>
      <c r="N1281">
        <v>0.41128398260725102</v>
      </c>
      <c r="O1281">
        <v>27.979924717691301</v>
      </c>
      <c r="P1281">
        <v>43.497140436348197</v>
      </c>
      <c r="Q1281">
        <v>6.0734037053743001E-2</v>
      </c>
    </row>
    <row r="1282" spans="1:17" hidden="1" x14ac:dyDescent="0.3">
      <c r="A1282" t="s">
        <v>2726</v>
      </c>
      <c r="B1282" t="s">
        <v>2727</v>
      </c>
      <c r="C1282" t="s">
        <v>3144</v>
      </c>
      <c r="D1282" t="s">
        <v>114</v>
      </c>
      <c r="E1282">
        <v>1529.35332584</v>
      </c>
      <c r="F1282">
        <v>223.43</v>
      </c>
      <c r="G1282">
        <v>-45.101059371169299</v>
      </c>
      <c r="H1282">
        <v>-12.5211752843101</v>
      </c>
      <c r="I1282">
        <v>-25.353273926205699</v>
      </c>
      <c r="J1282">
        <v>-1.1688898067595499</v>
      </c>
      <c r="K1282">
        <v>249.965750550645</v>
      </c>
      <c r="L1282">
        <v>263.77762320634997</v>
      </c>
      <c r="M1282">
        <v>33.760387278245403</v>
      </c>
      <c r="N1282">
        <v>0.54562941016202504</v>
      </c>
      <c r="O1282">
        <v>79.295528800966693</v>
      </c>
      <c r="P1282">
        <v>2.5143381509520499</v>
      </c>
      <c r="Q1282">
        <v>0.125713531200531</v>
      </c>
    </row>
    <row r="1283" spans="1:17" hidden="1" x14ac:dyDescent="0.3">
      <c r="A1283" t="s">
        <v>2728</v>
      </c>
      <c r="B1283" t="s">
        <v>2729</v>
      </c>
      <c r="C1283" t="s">
        <v>3144</v>
      </c>
      <c r="D1283" t="s">
        <v>51</v>
      </c>
      <c r="E1283">
        <v>1527.1831904850001</v>
      </c>
      <c r="F1283">
        <v>575.54999999999995</v>
      </c>
      <c r="G1283">
        <v>10.479838618843599</v>
      </c>
      <c r="H1283">
        <v>0.38031545343379097</v>
      </c>
      <c r="I1283">
        <v>11.8295323160719</v>
      </c>
      <c r="J1283">
        <v>-1.3402128520347401</v>
      </c>
      <c r="K1283">
        <v>612.74636718701197</v>
      </c>
      <c r="L1283">
        <v>562.30766913927005</v>
      </c>
      <c r="M1283">
        <v>25.1708844781847</v>
      </c>
      <c r="N1283">
        <v>0.291138282631067</v>
      </c>
      <c r="O1283">
        <v>25.975154200330099</v>
      </c>
      <c r="P1283">
        <v>43.887499999999903</v>
      </c>
      <c r="Q1283">
        <v>3.7886662061853003E-2</v>
      </c>
    </row>
    <row r="1284" spans="1:17" hidden="1" x14ac:dyDescent="0.3">
      <c r="A1284" t="s">
        <v>2730</v>
      </c>
      <c r="B1284" t="s">
        <v>2731</v>
      </c>
      <c r="C1284" t="s">
        <v>3144</v>
      </c>
      <c r="D1284" t="s">
        <v>72</v>
      </c>
      <c r="E1284">
        <v>1526.48822784</v>
      </c>
      <c r="F1284">
        <v>342.4</v>
      </c>
      <c r="G1284">
        <v>61.965214968163998</v>
      </c>
      <c r="H1284">
        <v>-3.7025307110779901</v>
      </c>
      <c r="I1284">
        <v>10.992926646990499</v>
      </c>
      <c r="J1284">
        <v>-0.22175419403577401</v>
      </c>
      <c r="K1284">
        <v>357.22926634361698</v>
      </c>
      <c r="L1284">
        <v>316.18934983997002</v>
      </c>
      <c r="M1284">
        <v>43.378675483407498</v>
      </c>
      <c r="N1284">
        <v>0.52094205715947395</v>
      </c>
      <c r="O1284">
        <v>29.716705607476602</v>
      </c>
      <c r="P1284">
        <v>103.084223013048</v>
      </c>
      <c r="Q1284">
        <v>8.4929231712280007E-2</v>
      </c>
    </row>
    <row r="1285" spans="1:17" hidden="1" x14ac:dyDescent="0.3">
      <c r="A1285" t="s">
        <v>2732</v>
      </c>
      <c r="B1285" t="s">
        <v>2733</v>
      </c>
      <c r="C1285" t="s">
        <v>3144</v>
      </c>
      <c r="D1285" t="s">
        <v>1570</v>
      </c>
      <c r="E1285">
        <v>1523.508504782</v>
      </c>
      <c r="F1285">
        <v>117.57</v>
      </c>
      <c r="G1285">
        <v>147.21336305598899</v>
      </c>
      <c r="H1285">
        <v>4.3532478880186298</v>
      </c>
      <c r="I1285">
        <v>87.660571656570696</v>
      </c>
      <c r="J1285">
        <v>0.28480028652935502</v>
      </c>
      <c r="K1285">
        <v>119.862258694337</v>
      </c>
      <c r="L1285">
        <v>86.468420695215897</v>
      </c>
      <c r="N1285">
        <v>0.54791181046943205</v>
      </c>
      <c r="O1285">
        <v>21.629667432167999</v>
      </c>
      <c r="P1285">
        <v>196.669190007569</v>
      </c>
    </row>
    <row r="1286" spans="1:17" hidden="1" x14ac:dyDescent="0.3">
      <c r="A1286" t="s">
        <v>2734</v>
      </c>
      <c r="B1286" t="s">
        <v>2735</v>
      </c>
      <c r="C1286" t="s">
        <v>3144</v>
      </c>
      <c r="D1286" t="s">
        <v>173</v>
      </c>
      <c r="E1286">
        <v>1520.29075005</v>
      </c>
      <c r="F1286">
        <v>772.05</v>
      </c>
      <c r="G1286">
        <v>6.6785321685924703</v>
      </c>
      <c r="H1286">
        <v>26.7568103840104</v>
      </c>
      <c r="I1286">
        <v>20.708065390906601</v>
      </c>
      <c r="J1286">
        <v>3.6739001399893199</v>
      </c>
      <c r="O1286">
        <v>9.0473414934265808</v>
      </c>
      <c r="P1286">
        <v>42.576177285318501</v>
      </c>
    </row>
    <row r="1287" spans="1:17" hidden="1" x14ac:dyDescent="0.3">
      <c r="A1287" t="s">
        <v>2736</v>
      </c>
      <c r="B1287" t="s">
        <v>2737</v>
      </c>
      <c r="C1287" t="s">
        <v>3144</v>
      </c>
      <c r="D1287" t="s">
        <v>2738</v>
      </c>
      <c r="E1287">
        <v>1519.640625</v>
      </c>
      <c r="F1287">
        <v>19.07</v>
      </c>
      <c r="G1287">
        <v>104.43490288134301</v>
      </c>
      <c r="H1287">
        <v>9.4840302044294393</v>
      </c>
      <c r="I1287">
        <v>39.999840707892702</v>
      </c>
      <c r="J1287">
        <v>5.5558162316284703</v>
      </c>
      <c r="K1287">
        <v>17.051484292391699</v>
      </c>
      <c r="L1287">
        <v>15.164733154055099</v>
      </c>
      <c r="M1287">
        <v>60.356938652052001</v>
      </c>
      <c r="N1287">
        <v>0.73206046198811303</v>
      </c>
      <c r="O1287">
        <v>4.0901940220241197</v>
      </c>
      <c r="P1287">
        <v>150.26246719160099</v>
      </c>
      <c r="Q1287">
        <v>0.23893550248843601</v>
      </c>
    </row>
    <row r="1288" spans="1:17" hidden="1" x14ac:dyDescent="0.3">
      <c r="A1288" t="s">
        <v>2739</v>
      </c>
      <c r="B1288" t="s">
        <v>2740</v>
      </c>
      <c r="C1288" t="s">
        <v>3144</v>
      </c>
      <c r="D1288" t="s">
        <v>69</v>
      </c>
      <c r="E1288">
        <v>1514.53356016</v>
      </c>
      <c r="F1288">
        <v>274.14999999999998</v>
      </c>
      <c r="G1288">
        <v>63.230953831887703</v>
      </c>
      <c r="H1288">
        <v>-6.6007278827031799</v>
      </c>
      <c r="I1288">
        <v>76.5723383457143</v>
      </c>
      <c r="J1288">
        <v>-5.0075951691669198</v>
      </c>
      <c r="K1288">
        <v>277.03252419040501</v>
      </c>
      <c r="L1288">
        <v>223.81735413086699</v>
      </c>
      <c r="M1288">
        <v>45.697277549298803</v>
      </c>
      <c r="N1288">
        <v>0.29860237428396103</v>
      </c>
      <c r="O1288">
        <v>35.546233813605703</v>
      </c>
      <c r="P1288">
        <v>93.063380281690101</v>
      </c>
      <c r="Q1288">
        <v>7.1181121650186002E-2</v>
      </c>
    </row>
    <row r="1289" spans="1:17" hidden="1" x14ac:dyDescent="0.3">
      <c r="A1289" t="s">
        <v>2741</v>
      </c>
      <c r="B1289" t="s">
        <v>2742</v>
      </c>
      <c r="C1289" t="s">
        <v>3144</v>
      </c>
      <c r="D1289" t="s">
        <v>390</v>
      </c>
      <c r="E1289">
        <v>1509.5993292000001</v>
      </c>
      <c r="F1289">
        <v>194.2</v>
      </c>
      <c r="G1289">
        <v>27.065653818872001</v>
      </c>
      <c r="H1289">
        <v>9.2316074568118704</v>
      </c>
      <c r="I1289">
        <v>41.845863500405301</v>
      </c>
      <c r="J1289">
        <v>2.3411835071823202</v>
      </c>
      <c r="K1289">
        <v>178.20271904733801</v>
      </c>
      <c r="L1289">
        <v>141.56390420240299</v>
      </c>
      <c r="M1289">
        <v>42.5865688542657</v>
      </c>
      <c r="N1289">
        <v>0.26615121915402101</v>
      </c>
      <c r="O1289">
        <v>43.3573635427394</v>
      </c>
      <c r="P1289">
        <v>99.077396207073207</v>
      </c>
      <c r="Q1289">
        <v>4.3686116938938001E-2</v>
      </c>
    </row>
    <row r="1290" spans="1:17" hidden="1" x14ac:dyDescent="0.3">
      <c r="A1290" t="s">
        <v>2743</v>
      </c>
      <c r="B1290" t="s">
        <v>2744</v>
      </c>
      <c r="C1290" t="s">
        <v>3144</v>
      </c>
      <c r="D1290" t="s">
        <v>387</v>
      </c>
      <c r="E1290">
        <v>1509.592656</v>
      </c>
      <c r="F1290">
        <v>729.3</v>
      </c>
      <c r="G1290">
        <v>301.81596137697198</v>
      </c>
      <c r="H1290">
        <v>27.107168806949399</v>
      </c>
      <c r="I1290">
        <v>375.49166618393298</v>
      </c>
      <c r="J1290">
        <v>11.528430986525599</v>
      </c>
      <c r="K1290">
        <v>530.52320263987599</v>
      </c>
      <c r="L1290">
        <v>312.80364309206902</v>
      </c>
      <c r="M1290">
        <v>89.131546244876603</v>
      </c>
      <c r="N1290">
        <v>0.29274076647138503</v>
      </c>
      <c r="O1290">
        <v>0</v>
      </c>
      <c r="P1290">
        <v>440.222222222222</v>
      </c>
    </row>
    <row r="1291" spans="1:17" hidden="1" x14ac:dyDescent="0.3">
      <c r="A1291" t="s">
        <v>2745</v>
      </c>
      <c r="B1291" t="s">
        <v>2746</v>
      </c>
      <c r="C1291" t="s">
        <v>3144</v>
      </c>
      <c r="D1291" t="s">
        <v>736</v>
      </c>
      <c r="E1291">
        <v>1502.0466694199999</v>
      </c>
      <c r="F1291">
        <v>261.99</v>
      </c>
      <c r="G1291">
        <v>2.2542874476178798</v>
      </c>
      <c r="H1291">
        <v>0.31718155579718099</v>
      </c>
      <c r="I1291">
        <v>1.38488511939731</v>
      </c>
      <c r="J1291">
        <v>0.98060302257835696</v>
      </c>
      <c r="K1291">
        <v>268.33567300814002</v>
      </c>
      <c r="L1291">
        <v>255.19626246763801</v>
      </c>
      <c r="M1291">
        <v>57.335343564974302</v>
      </c>
      <c r="N1291">
        <v>1.3735291187029799</v>
      </c>
      <c r="O1291">
        <v>9.8057177754876204</v>
      </c>
      <c r="P1291">
        <v>25.4861576779385</v>
      </c>
      <c r="Q1291">
        <v>2.5420345253382999E-2</v>
      </c>
    </row>
    <row r="1292" spans="1:17" hidden="1" x14ac:dyDescent="0.3">
      <c r="A1292" t="s">
        <v>2747</v>
      </c>
      <c r="B1292" t="s">
        <v>2748</v>
      </c>
      <c r="C1292" t="s">
        <v>3144</v>
      </c>
      <c r="D1292" t="s">
        <v>48</v>
      </c>
      <c r="E1292">
        <v>1501.1418814000001</v>
      </c>
      <c r="F1292">
        <v>262.7</v>
      </c>
      <c r="G1292">
        <v>262.30768557920499</v>
      </c>
      <c r="H1292">
        <v>18.5992742445838</v>
      </c>
      <c r="I1292">
        <v>95.670198985763307</v>
      </c>
      <c r="J1292">
        <v>-1.50005099604798</v>
      </c>
      <c r="K1292">
        <v>235.19154637898001</v>
      </c>
      <c r="L1292">
        <v>164.450908227729</v>
      </c>
      <c r="M1292">
        <v>43.456000228498503</v>
      </c>
      <c r="N1292">
        <v>0.45311411406378699</v>
      </c>
      <c r="O1292">
        <v>17.186905215074201</v>
      </c>
      <c r="P1292">
        <v>292.08955223880599</v>
      </c>
      <c r="Q1292">
        <v>0.147852247251751</v>
      </c>
    </row>
    <row r="1293" spans="1:17" hidden="1" x14ac:dyDescent="0.3">
      <c r="A1293" t="s">
        <v>2749</v>
      </c>
      <c r="B1293" t="s">
        <v>2750</v>
      </c>
      <c r="C1293" t="s">
        <v>3144</v>
      </c>
      <c r="D1293" t="s">
        <v>289</v>
      </c>
      <c r="E1293">
        <v>1500.98830645</v>
      </c>
      <c r="F1293">
        <v>839.5</v>
      </c>
      <c r="G1293">
        <v>-44.910017351819803</v>
      </c>
      <c r="H1293">
        <v>-3.5530923411165301</v>
      </c>
      <c r="I1293">
        <v>0.117079921033599</v>
      </c>
      <c r="J1293">
        <v>3.3945635404855401</v>
      </c>
      <c r="K1293">
        <v>898.29472817052203</v>
      </c>
      <c r="L1293">
        <v>924.33534085362703</v>
      </c>
      <c r="M1293">
        <v>46.6188907821561</v>
      </c>
      <c r="N1293">
        <v>0.68146262789228595</v>
      </c>
      <c r="O1293">
        <v>48.898153662894501</v>
      </c>
      <c r="P1293">
        <v>24.388798340494901</v>
      </c>
      <c r="Q1293">
        <v>-1.9324391408562999E-2</v>
      </c>
    </row>
    <row r="1294" spans="1:17" hidden="1" x14ac:dyDescent="0.3">
      <c r="A1294" t="s">
        <v>2751</v>
      </c>
      <c r="B1294" t="s">
        <v>2752</v>
      </c>
      <c r="C1294" t="s">
        <v>3144</v>
      </c>
      <c r="D1294" t="s">
        <v>792</v>
      </c>
      <c r="E1294">
        <v>1494.375585</v>
      </c>
      <c r="F1294">
        <v>243.15</v>
      </c>
      <c r="G1294">
        <v>85.0584371549389</v>
      </c>
      <c r="H1294">
        <v>-8.0015698249208107</v>
      </c>
      <c r="I1294">
        <v>-13.234698085415101</v>
      </c>
      <c r="J1294">
        <v>-0.64648314989947098</v>
      </c>
      <c r="K1294">
        <v>269.18031775551799</v>
      </c>
      <c r="L1294">
        <v>265.03382878794798</v>
      </c>
      <c r="M1294">
        <v>39.793819998632301</v>
      </c>
      <c r="N1294">
        <v>1.3832474745149399</v>
      </c>
      <c r="O1294">
        <v>83.014600041126798</v>
      </c>
      <c r="P1294">
        <v>120.244565217391</v>
      </c>
      <c r="Q1294">
        <v>5.8729127999570002E-2</v>
      </c>
    </row>
    <row r="1295" spans="1:17" hidden="1" x14ac:dyDescent="0.3">
      <c r="A1295" t="s">
        <v>2753</v>
      </c>
      <c r="B1295" t="s">
        <v>2754</v>
      </c>
      <c r="C1295" t="s">
        <v>3144</v>
      </c>
      <c r="D1295" t="s">
        <v>160</v>
      </c>
      <c r="E1295">
        <v>1491.2737517999999</v>
      </c>
      <c r="F1295">
        <v>630.70000000000005</v>
      </c>
      <c r="G1295">
        <v>-56.504498453982897</v>
      </c>
      <c r="H1295">
        <v>21.2807585266047</v>
      </c>
      <c r="I1295">
        <v>7.0016785023801402</v>
      </c>
      <c r="J1295">
        <v>18.324553132059702</v>
      </c>
      <c r="K1295">
        <v>583.705484686104</v>
      </c>
      <c r="L1295">
        <v>654.38104553644905</v>
      </c>
      <c r="M1295">
        <v>75.369582671560806</v>
      </c>
      <c r="N1295">
        <v>0.81456629556167204</v>
      </c>
      <c r="O1295">
        <v>53.781512605042003</v>
      </c>
      <c r="P1295">
        <v>38.997245179063299</v>
      </c>
      <c r="Q1295">
        <v>-5.4245752333829996E-3</v>
      </c>
    </row>
    <row r="1296" spans="1:17" hidden="1" x14ac:dyDescent="0.3">
      <c r="A1296" t="s">
        <v>2755</v>
      </c>
      <c r="B1296" t="s">
        <v>2756</v>
      </c>
      <c r="C1296" t="s">
        <v>3144</v>
      </c>
      <c r="D1296" t="s">
        <v>2757</v>
      </c>
      <c r="E1296">
        <v>1490.1345835</v>
      </c>
      <c r="F1296">
        <v>602.15</v>
      </c>
      <c r="G1296">
        <v>81.3509183598443</v>
      </c>
      <c r="H1296">
        <v>18.0241128551346</v>
      </c>
      <c r="I1296">
        <v>54.300014075903803</v>
      </c>
      <c r="J1296">
        <v>10.4407349978163</v>
      </c>
      <c r="K1296">
        <v>525.81425134912195</v>
      </c>
      <c r="L1296">
        <v>430.95891232994097</v>
      </c>
      <c r="M1296">
        <v>90.6720628314403</v>
      </c>
      <c r="N1296">
        <v>0.92763714453048696</v>
      </c>
      <c r="O1296">
        <v>1.13759030141991</v>
      </c>
      <c r="P1296">
        <v>128.95437262357399</v>
      </c>
    </row>
    <row r="1297" spans="1:17" hidden="1" x14ac:dyDescent="0.3">
      <c r="A1297" t="s">
        <v>2758</v>
      </c>
      <c r="B1297" t="s">
        <v>2759</v>
      </c>
      <c r="C1297" t="s">
        <v>3144</v>
      </c>
      <c r="D1297" t="s">
        <v>51</v>
      </c>
      <c r="E1297">
        <v>1488.6802956899901</v>
      </c>
      <c r="F1297">
        <v>561.45000000000005</v>
      </c>
      <c r="G1297">
        <v>17.938345453991801</v>
      </c>
      <c r="H1297">
        <v>25.3378835981738</v>
      </c>
      <c r="I1297">
        <v>64.650660983538302</v>
      </c>
      <c r="J1297">
        <v>5.9594416378883102</v>
      </c>
      <c r="K1297">
        <v>475.45656148191699</v>
      </c>
      <c r="L1297">
        <v>399.96931382021398</v>
      </c>
      <c r="M1297">
        <v>56.777756872987098</v>
      </c>
      <c r="N1297">
        <v>1.77141441543894</v>
      </c>
      <c r="O1297">
        <v>12.0046308665063</v>
      </c>
      <c r="P1297">
        <v>105.208333333333</v>
      </c>
      <c r="Q1297">
        <v>0.135035067193092</v>
      </c>
    </row>
    <row r="1298" spans="1:17" hidden="1" x14ac:dyDescent="0.3">
      <c r="A1298" t="s">
        <v>2760</v>
      </c>
      <c r="B1298" t="s">
        <v>2761</v>
      </c>
      <c r="C1298" t="s">
        <v>3144</v>
      </c>
      <c r="D1298" t="s">
        <v>2223</v>
      </c>
      <c r="E1298">
        <v>1485.6625908799999</v>
      </c>
      <c r="F1298">
        <v>287.95</v>
      </c>
      <c r="G1298">
        <v>8.8954380697089093</v>
      </c>
      <c r="H1298">
        <v>0.46217111215927098</v>
      </c>
      <c r="I1298">
        <v>22.924971292022999</v>
      </c>
      <c r="J1298">
        <v>-3.3745742607314302</v>
      </c>
      <c r="K1298">
        <v>306.20622478552502</v>
      </c>
      <c r="M1298">
        <v>39.195546456068499</v>
      </c>
      <c r="N1298">
        <v>9.0323810008076003E-2</v>
      </c>
      <c r="O1298">
        <v>44.7299878451119</v>
      </c>
      <c r="P1298">
        <v>37.775119617224803</v>
      </c>
    </row>
    <row r="1299" spans="1:17" hidden="1" x14ac:dyDescent="0.3">
      <c r="A1299" t="s">
        <v>2762</v>
      </c>
      <c r="B1299" t="s">
        <v>2763</v>
      </c>
      <c r="C1299" t="s">
        <v>3144</v>
      </c>
      <c r="D1299" t="s">
        <v>516</v>
      </c>
      <c r="E1299">
        <v>1484.9601</v>
      </c>
      <c r="F1299">
        <v>141.83000000000001</v>
      </c>
      <c r="G1299">
        <v>34.746376197268802</v>
      </c>
      <c r="H1299">
        <v>-1.2547673866698701</v>
      </c>
      <c r="I1299">
        <v>-22.201416203823701</v>
      </c>
      <c r="J1299">
        <v>3.6067281733379901</v>
      </c>
      <c r="K1299">
        <v>150.116612811549</v>
      </c>
      <c r="L1299">
        <v>142.236038326765</v>
      </c>
      <c r="M1299">
        <v>41.250943988967002</v>
      </c>
      <c r="N1299">
        <v>0.55810130580602402</v>
      </c>
      <c r="O1299">
        <v>29.027709229359001</v>
      </c>
      <c r="P1299">
        <v>58.292410714285701</v>
      </c>
      <c r="Q1299">
        <v>6.8022276092363998E-2</v>
      </c>
    </row>
    <row r="1300" spans="1:17" hidden="1" x14ac:dyDescent="0.3">
      <c r="A1300" t="s">
        <v>2764</v>
      </c>
      <c r="B1300" t="s">
        <v>2765</v>
      </c>
      <c r="C1300" t="s">
        <v>3144</v>
      </c>
      <c r="D1300" t="s">
        <v>48</v>
      </c>
      <c r="E1300">
        <v>1483.9601581920001</v>
      </c>
      <c r="F1300">
        <v>208.86</v>
      </c>
      <c r="G1300">
        <v>252.31780973470501</v>
      </c>
      <c r="H1300">
        <v>-12.735931707792799</v>
      </c>
      <c r="I1300">
        <v>52.186945071860798</v>
      </c>
      <c r="J1300">
        <v>-1.3083418006002201</v>
      </c>
      <c r="K1300">
        <v>232.23581917525499</v>
      </c>
      <c r="L1300">
        <v>182.12770188483199</v>
      </c>
      <c r="M1300">
        <v>32.274718615512398</v>
      </c>
      <c r="N1300">
        <v>0.24011502561680001</v>
      </c>
      <c r="O1300">
        <v>45.0253758498515</v>
      </c>
      <c r="P1300">
        <v>274.97307001795298</v>
      </c>
      <c r="Q1300">
        <v>0.19359623747320101</v>
      </c>
    </row>
    <row r="1301" spans="1:17" hidden="1" x14ac:dyDescent="0.3">
      <c r="A1301" t="s">
        <v>2766</v>
      </c>
      <c r="B1301" t="s">
        <v>2767</v>
      </c>
      <c r="C1301" t="s">
        <v>3144</v>
      </c>
      <c r="D1301" t="s">
        <v>21</v>
      </c>
      <c r="E1301">
        <v>1477.8761752299999</v>
      </c>
      <c r="F1301">
        <v>262.85000000000002</v>
      </c>
      <c r="G1301">
        <v>102.627551057277</v>
      </c>
      <c r="H1301">
        <v>-0.63365015351044895</v>
      </c>
      <c r="I1301">
        <v>87.065458315805202</v>
      </c>
      <c r="J1301">
        <v>1.6035895449215301</v>
      </c>
      <c r="K1301">
        <v>270.75638801319002</v>
      </c>
      <c r="L1301">
        <v>214.066621962276</v>
      </c>
      <c r="M1301">
        <v>38.395929509430999</v>
      </c>
      <c r="N1301">
        <v>0.27457099864413897</v>
      </c>
      <c r="O1301">
        <v>21.704394141145102</v>
      </c>
      <c r="P1301">
        <v>128.565217391304</v>
      </c>
      <c r="Q1301">
        <v>9.1185778151819996E-2</v>
      </c>
    </row>
    <row r="1302" spans="1:17" hidden="1" x14ac:dyDescent="0.3">
      <c r="A1302" t="s">
        <v>2768</v>
      </c>
      <c r="B1302" t="s">
        <v>2769</v>
      </c>
      <c r="C1302" t="s">
        <v>3144</v>
      </c>
      <c r="D1302" t="s">
        <v>2198</v>
      </c>
      <c r="E1302">
        <v>1474.3262609999999</v>
      </c>
      <c r="F1302">
        <v>931.95</v>
      </c>
      <c r="G1302">
        <v>-41.515215955130699</v>
      </c>
      <c r="H1302">
        <v>0.59599211131632102</v>
      </c>
      <c r="I1302">
        <v>-27.394501907944601</v>
      </c>
      <c r="J1302">
        <v>-10.460214696581099</v>
      </c>
      <c r="K1302">
        <v>1055.34529508995</v>
      </c>
      <c r="L1302">
        <v>1106.7839078621801</v>
      </c>
      <c r="M1302">
        <v>28.869782621191501</v>
      </c>
      <c r="N1302">
        <v>1.92282273152299</v>
      </c>
      <c r="O1302">
        <v>55.689682922903501</v>
      </c>
      <c r="P1302">
        <v>0.26897627629243098</v>
      </c>
      <c r="Q1302">
        <v>8.7143176949786003E-2</v>
      </c>
    </row>
    <row r="1303" spans="1:17" hidden="1" x14ac:dyDescent="0.3">
      <c r="A1303" t="s">
        <v>2770</v>
      </c>
      <c r="B1303" t="s">
        <v>2771</v>
      </c>
      <c r="C1303" t="s">
        <v>3144</v>
      </c>
      <c r="D1303" t="s">
        <v>717</v>
      </c>
      <c r="E1303">
        <v>1470.25919348</v>
      </c>
      <c r="F1303">
        <v>67.3</v>
      </c>
      <c r="G1303">
        <v>55.959184129620802</v>
      </c>
      <c r="H1303">
        <v>3.2806465683149799</v>
      </c>
      <c r="I1303">
        <v>22.010668461991798</v>
      </c>
      <c r="J1303">
        <v>6.5436149947907802</v>
      </c>
      <c r="K1303">
        <v>66.423928039064805</v>
      </c>
      <c r="L1303">
        <v>60.726319598541998</v>
      </c>
      <c r="M1303">
        <v>63.340071887248001</v>
      </c>
      <c r="N1303">
        <v>0.392133564137089</v>
      </c>
      <c r="O1303">
        <v>15.156017830609199</v>
      </c>
      <c r="P1303">
        <v>85.655172413793096</v>
      </c>
      <c r="Q1303">
        <v>0.18319553878973699</v>
      </c>
    </row>
    <row r="1304" spans="1:17" hidden="1" x14ac:dyDescent="0.3">
      <c r="A1304" t="s">
        <v>2772</v>
      </c>
      <c r="B1304" t="s">
        <v>2773</v>
      </c>
      <c r="C1304" t="s">
        <v>3144</v>
      </c>
      <c r="D1304" t="s">
        <v>472</v>
      </c>
      <c r="E1304">
        <v>1464.9017836600001</v>
      </c>
      <c r="F1304">
        <v>604.1</v>
      </c>
      <c r="G1304">
        <v>-40.451499850063698</v>
      </c>
      <c r="H1304">
        <v>16.627467952248601</v>
      </c>
      <c r="I1304">
        <v>-14.6014630828832</v>
      </c>
      <c r="J1304">
        <v>25.080488183514699</v>
      </c>
      <c r="K1304">
        <v>539.76135975901298</v>
      </c>
      <c r="L1304">
        <v>623.87346189951802</v>
      </c>
      <c r="M1304">
        <v>74.993609212707796</v>
      </c>
      <c r="N1304">
        <v>1.9338573674380199</v>
      </c>
      <c r="O1304">
        <v>38.180764774044</v>
      </c>
      <c r="P1304">
        <v>35.783322094852799</v>
      </c>
      <c r="Q1304">
        <v>-1.533542455451E-3</v>
      </c>
    </row>
    <row r="1305" spans="1:17" hidden="1" x14ac:dyDescent="0.3">
      <c r="A1305" t="s">
        <v>2774</v>
      </c>
      <c r="B1305" t="s">
        <v>2775</v>
      </c>
      <c r="C1305" t="s">
        <v>3144</v>
      </c>
      <c r="D1305" t="s">
        <v>21</v>
      </c>
      <c r="E1305">
        <v>1460.799204527</v>
      </c>
      <c r="F1305">
        <v>229.32</v>
      </c>
      <c r="G1305">
        <v>47.484814813375401</v>
      </c>
      <c r="H1305">
        <v>20.912305602036</v>
      </c>
      <c r="I1305">
        <v>49.048479032213997</v>
      </c>
      <c r="J1305">
        <v>8.2747102408450797</v>
      </c>
      <c r="K1305">
        <v>208.23237543224499</v>
      </c>
      <c r="L1305">
        <v>178.89722735827601</v>
      </c>
      <c r="M1305">
        <v>68.306606039731705</v>
      </c>
      <c r="N1305">
        <v>0.56425318687655002</v>
      </c>
      <c r="O1305">
        <v>8.9743589743589798</v>
      </c>
      <c r="P1305">
        <v>83.309352517985602</v>
      </c>
      <c r="Q1305">
        <v>6.9776429449873001E-2</v>
      </c>
    </row>
    <row r="1306" spans="1:17" hidden="1" x14ac:dyDescent="0.3">
      <c r="A1306" t="s">
        <v>2776</v>
      </c>
      <c r="B1306" t="s">
        <v>2777</v>
      </c>
      <c r="C1306" t="s">
        <v>3144</v>
      </c>
      <c r="D1306" t="s">
        <v>213</v>
      </c>
      <c r="E1306">
        <v>1457.6016</v>
      </c>
      <c r="F1306">
        <v>1167.95</v>
      </c>
      <c r="G1306">
        <v>14.836813197922901</v>
      </c>
      <c r="H1306">
        <v>-4.24148798602352</v>
      </c>
      <c r="I1306">
        <v>9.00406902036692</v>
      </c>
      <c r="J1306">
        <v>-2.0827859844343601</v>
      </c>
      <c r="K1306">
        <v>1260.2246977279201</v>
      </c>
      <c r="L1306">
        <v>1156.8116609952799</v>
      </c>
      <c r="M1306">
        <v>29.794188248365099</v>
      </c>
      <c r="N1306">
        <v>0.44101871666981801</v>
      </c>
      <c r="O1306">
        <v>28.430155400488001</v>
      </c>
      <c r="P1306">
        <v>43.306748466257602</v>
      </c>
      <c r="Q1306">
        <v>3.4660618325846E-2</v>
      </c>
    </row>
    <row r="1307" spans="1:17" hidden="1" x14ac:dyDescent="0.3">
      <c r="A1307" t="s">
        <v>2778</v>
      </c>
      <c r="B1307" t="s">
        <v>2779</v>
      </c>
      <c r="C1307" t="s">
        <v>3144</v>
      </c>
      <c r="D1307" t="s">
        <v>262</v>
      </c>
      <c r="E1307">
        <v>1451.125</v>
      </c>
      <c r="F1307">
        <v>1116.25</v>
      </c>
      <c r="G1307">
        <v>36.3181449502802</v>
      </c>
      <c r="H1307">
        <v>-1.01676758041421</v>
      </c>
      <c r="I1307">
        <v>-15.731385225684599</v>
      </c>
      <c r="J1307">
        <v>-0.407150775064688</v>
      </c>
      <c r="K1307">
        <v>1187.94849845819</v>
      </c>
      <c r="L1307">
        <v>1102.72461958189</v>
      </c>
      <c r="M1307">
        <v>34.575877285590501</v>
      </c>
      <c r="N1307">
        <v>0.39898740983018899</v>
      </c>
      <c r="O1307">
        <v>40.6405375139977</v>
      </c>
      <c r="P1307">
        <v>77.309189103327697</v>
      </c>
      <c r="Q1307">
        <v>5.9487199363124001E-2</v>
      </c>
    </row>
    <row r="1308" spans="1:17" hidden="1" x14ac:dyDescent="0.3">
      <c r="A1308" t="s">
        <v>2780</v>
      </c>
      <c r="B1308" t="s">
        <v>2781</v>
      </c>
      <c r="C1308" t="s">
        <v>3144</v>
      </c>
      <c r="D1308" t="s">
        <v>69</v>
      </c>
      <c r="E1308">
        <v>1444.6155000000001</v>
      </c>
      <c r="F1308">
        <v>47000</v>
      </c>
      <c r="G1308">
        <v>147.79598096299199</v>
      </c>
      <c r="H1308">
        <v>-0.103204544268931</v>
      </c>
      <c r="I1308">
        <v>72.479802425801495</v>
      </c>
      <c r="J1308">
        <v>0.31435117786505101</v>
      </c>
      <c r="K1308">
        <v>49250.4495984401</v>
      </c>
      <c r="L1308">
        <v>41527.704600774101</v>
      </c>
      <c r="M1308">
        <v>42.186689636509001</v>
      </c>
      <c r="N1308">
        <v>0.43006535947712399</v>
      </c>
      <c r="O1308">
        <v>42.551063829787203</v>
      </c>
      <c r="P1308">
        <v>170.11494252873501</v>
      </c>
      <c r="Q1308">
        <v>9.1857056279273E-2</v>
      </c>
    </row>
    <row r="1309" spans="1:17" hidden="1" x14ac:dyDescent="0.3">
      <c r="A1309" t="s">
        <v>2782</v>
      </c>
      <c r="B1309" t="s">
        <v>2783</v>
      </c>
      <c r="C1309" t="s">
        <v>3144</v>
      </c>
      <c r="D1309" t="s">
        <v>477</v>
      </c>
      <c r="E1309">
        <v>1444.07060742</v>
      </c>
      <c r="F1309">
        <v>412.3</v>
      </c>
      <c r="G1309">
        <v>3.9984403950409702</v>
      </c>
      <c r="H1309">
        <v>-2.4640872316978499</v>
      </c>
      <c r="I1309">
        <v>21.283167508236399</v>
      </c>
      <c r="J1309">
        <v>-3.61335272284416</v>
      </c>
      <c r="K1309">
        <v>447.89423159060698</v>
      </c>
      <c r="L1309">
        <v>400.401608570316</v>
      </c>
      <c r="M1309">
        <v>28.396213738531401</v>
      </c>
      <c r="N1309">
        <v>0.252066534661604</v>
      </c>
      <c r="O1309">
        <v>35.508125151588601</v>
      </c>
      <c r="P1309">
        <v>36.432825943083998</v>
      </c>
      <c r="Q1309">
        <v>5.3127366033392E-2</v>
      </c>
    </row>
    <row r="1310" spans="1:17" hidden="1" x14ac:dyDescent="0.3">
      <c r="A1310" t="s">
        <v>2784</v>
      </c>
      <c r="B1310" t="s">
        <v>2785</v>
      </c>
      <c r="C1310" t="s">
        <v>3144</v>
      </c>
      <c r="D1310" t="s">
        <v>54</v>
      </c>
      <c r="E1310">
        <v>1428.9686336699999</v>
      </c>
      <c r="F1310">
        <v>1362.15</v>
      </c>
      <c r="G1310">
        <v>-59.027910548179896</v>
      </c>
      <c r="H1310">
        <v>-5.9403418038248601</v>
      </c>
      <c r="I1310">
        <v>-40.246569059748701</v>
      </c>
      <c r="J1310">
        <v>-4.1208402635763903</v>
      </c>
      <c r="K1310">
        <v>1574.4164744971399</v>
      </c>
      <c r="L1310">
        <v>1847.1944523982299</v>
      </c>
      <c r="M1310">
        <v>16.713137134594799</v>
      </c>
      <c r="N1310">
        <v>0.62726795797899804</v>
      </c>
      <c r="O1310">
        <v>96.747788422713995</v>
      </c>
      <c r="P1310">
        <v>0.90000000000001101</v>
      </c>
      <c r="Q1310">
        <v>3.1420079990903002E-2</v>
      </c>
    </row>
    <row r="1311" spans="1:17" hidden="1" x14ac:dyDescent="0.3">
      <c r="A1311" t="s">
        <v>2786</v>
      </c>
      <c r="B1311" t="s">
        <v>2787</v>
      </c>
      <c r="C1311" t="s">
        <v>3144</v>
      </c>
      <c r="D1311" t="s">
        <v>51</v>
      </c>
      <c r="E1311">
        <v>1428.8394599999999</v>
      </c>
      <c r="F1311">
        <v>2425.0500000000002</v>
      </c>
      <c r="G1311">
        <v>56.323567370987199</v>
      </c>
      <c r="H1311">
        <v>-7.4695893058610601</v>
      </c>
      <c r="I1311">
        <v>24.779601507317</v>
      </c>
      <c r="J1311">
        <v>-2.7169400762603599</v>
      </c>
      <c r="K1311">
        <v>2510.7842651568899</v>
      </c>
      <c r="L1311">
        <v>2091.4815857092199</v>
      </c>
      <c r="M1311">
        <v>33.936342083619202</v>
      </c>
      <c r="N1311">
        <v>0.40403418190778001</v>
      </c>
      <c r="O1311">
        <v>16.8944970206799</v>
      </c>
      <c r="P1311">
        <v>102.08750000000001</v>
      </c>
    </row>
    <row r="1312" spans="1:17" hidden="1" x14ac:dyDescent="0.3">
      <c r="A1312" t="s">
        <v>2788</v>
      </c>
      <c r="B1312" t="s">
        <v>2789</v>
      </c>
      <c r="C1312" t="s">
        <v>3144</v>
      </c>
      <c r="D1312" t="s">
        <v>753</v>
      </c>
      <c r="E1312">
        <v>1427.6025</v>
      </c>
      <c r="F1312">
        <v>16.75</v>
      </c>
      <c r="G1312">
        <v>-28.599560250874099</v>
      </c>
      <c r="H1312">
        <v>-20.9949937583003</v>
      </c>
      <c r="I1312">
        <v>-64.567162616464898</v>
      </c>
      <c r="J1312">
        <v>-5.3975086917811099</v>
      </c>
      <c r="K1312">
        <v>23.419673881703801</v>
      </c>
      <c r="L1312">
        <v>29.089240178020901</v>
      </c>
      <c r="M1312">
        <v>38.719779315231698</v>
      </c>
      <c r="N1312">
        <v>0.44472544926698998</v>
      </c>
      <c r="O1312">
        <v>170.14925373134301</v>
      </c>
      <c r="P1312">
        <v>16.8876482903</v>
      </c>
      <c r="Q1312">
        <v>0.110380942016509</v>
      </c>
    </row>
    <row r="1313" spans="1:17" hidden="1" x14ac:dyDescent="0.3">
      <c r="A1313" t="s">
        <v>2790</v>
      </c>
      <c r="B1313" t="s">
        <v>2791</v>
      </c>
      <c r="C1313" t="s">
        <v>3144</v>
      </c>
      <c r="D1313" t="s">
        <v>574</v>
      </c>
      <c r="E1313">
        <v>1426.4064499199999</v>
      </c>
      <c r="F1313">
        <v>652.79999999999995</v>
      </c>
      <c r="G1313">
        <v>34.698476798658298</v>
      </c>
      <c r="H1313">
        <v>7.7219721729120501</v>
      </c>
      <c r="I1313">
        <v>3.04339335009852</v>
      </c>
      <c r="J1313">
        <v>14.7532331805771</v>
      </c>
      <c r="K1313">
        <v>643.08708676235199</v>
      </c>
      <c r="L1313">
        <v>590.802040033612</v>
      </c>
      <c r="M1313">
        <v>58.034853562020203</v>
      </c>
      <c r="N1313">
        <v>1.71343697941601</v>
      </c>
      <c r="O1313">
        <v>32.490808823529399</v>
      </c>
      <c r="P1313">
        <v>72.812706816677604</v>
      </c>
      <c r="Q1313">
        <v>4.3970672620607998E-2</v>
      </c>
    </row>
    <row r="1314" spans="1:17" hidden="1" x14ac:dyDescent="0.3">
      <c r="A1314" t="s">
        <v>2792</v>
      </c>
      <c r="B1314" t="s">
        <v>2793</v>
      </c>
      <c r="C1314" t="s">
        <v>3144</v>
      </c>
      <c r="D1314" t="s">
        <v>284</v>
      </c>
      <c r="E1314">
        <v>1422.6656967920001</v>
      </c>
      <c r="F1314">
        <v>151.28</v>
      </c>
      <c r="G1314">
        <v>59.136003792224301</v>
      </c>
      <c r="H1314">
        <v>10.2188788997916</v>
      </c>
      <c r="I1314">
        <v>20.734025814353299</v>
      </c>
      <c r="J1314">
        <v>8.9260983599673906</v>
      </c>
      <c r="K1314">
        <v>148.25384105226101</v>
      </c>
      <c r="L1314">
        <v>129.474091115036</v>
      </c>
      <c r="M1314">
        <v>49.351915414125799</v>
      </c>
      <c r="N1314">
        <v>0.76096927880296705</v>
      </c>
      <c r="O1314">
        <v>17.662612374405001</v>
      </c>
      <c r="P1314">
        <v>84.713064713064696</v>
      </c>
      <c r="Q1314">
        <v>1.8245638565742E-2</v>
      </c>
    </row>
    <row r="1315" spans="1:17" hidden="1" x14ac:dyDescent="0.3">
      <c r="A1315" t="s">
        <v>2794</v>
      </c>
      <c r="B1315" t="s">
        <v>2795</v>
      </c>
      <c r="C1315" t="s">
        <v>3144</v>
      </c>
      <c r="D1315" t="s">
        <v>208</v>
      </c>
      <c r="E1315">
        <v>1422.4716274</v>
      </c>
      <c r="F1315">
        <v>2333</v>
      </c>
      <c r="G1315">
        <v>121.01871770413899</v>
      </c>
      <c r="H1315">
        <v>9.3970250406662004</v>
      </c>
      <c r="I1315">
        <v>92.692652979796094</v>
      </c>
      <c r="J1315">
        <v>8.4446731897433001</v>
      </c>
      <c r="K1315">
        <v>2135.8966530129001</v>
      </c>
      <c r="L1315">
        <v>1631.1968469384799</v>
      </c>
      <c r="M1315">
        <v>60.643819660234797</v>
      </c>
      <c r="N1315">
        <v>0.32657664149420601</v>
      </c>
      <c r="O1315">
        <v>14.3806258036862</v>
      </c>
      <c r="P1315">
        <v>150.77931849940799</v>
      </c>
      <c r="Q1315">
        <v>0.12812378486925299</v>
      </c>
    </row>
    <row r="1316" spans="1:17" hidden="1" x14ac:dyDescent="0.3">
      <c r="A1316" t="s">
        <v>2796</v>
      </c>
      <c r="B1316" t="s">
        <v>2797</v>
      </c>
      <c r="C1316" t="s">
        <v>3144</v>
      </c>
      <c r="D1316" t="s">
        <v>144</v>
      </c>
      <c r="E1316">
        <v>1419.402289635</v>
      </c>
      <c r="F1316">
        <v>344.85</v>
      </c>
      <c r="G1316">
        <v>30.404687681377901</v>
      </c>
      <c r="H1316">
        <v>-1.3227828838717599</v>
      </c>
      <c r="I1316">
        <v>-7.7793729659882302</v>
      </c>
      <c r="J1316">
        <v>6.1778416150235103</v>
      </c>
      <c r="K1316">
        <v>357.36644660205002</v>
      </c>
      <c r="L1316">
        <v>332.84631911247197</v>
      </c>
      <c r="M1316">
        <v>41.234284279016201</v>
      </c>
      <c r="N1316">
        <v>0.56894232270759804</v>
      </c>
      <c r="O1316">
        <v>26.127301725387799</v>
      </c>
      <c r="P1316">
        <v>58.880442294402201</v>
      </c>
      <c r="Q1316">
        <v>7.3407192130349005E-2</v>
      </c>
    </row>
    <row r="1317" spans="1:17" hidden="1" x14ac:dyDescent="0.3">
      <c r="A1317" t="s">
        <v>2798</v>
      </c>
      <c r="B1317" t="s">
        <v>2799</v>
      </c>
      <c r="C1317" t="s">
        <v>3144</v>
      </c>
      <c r="D1317" t="s">
        <v>454</v>
      </c>
      <c r="E1317">
        <v>1418.41000005</v>
      </c>
      <c r="F1317">
        <v>96.45</v>
      </c>
      <c r="G1317">
        <v>-51.840335332641402</v>
      </c>
      <c r="H1317">
        <v>-7.0575241687612902</v>
      </c>
      <c r="I1317">
        <v>-17.598314098013098</v>
      </c>
      <c r="J1317">
        <v>-0.59791592269646099</v>
      </c>
      <c r="K1317">
        <v>102.008828280849</v>
      </c>
      <c r="L1317">
        <v>108.274396726291</v>
      </c>
      <c r="M1317">
        <v>38.479247935080899</v>
      </c>
      <c r="N1317">
        <v>0.26778927922071999</v>
      </c>
      <c r="O1317">
        <v>54.4841886988076</v>
      </c>
      <c r="P1317">
        <v>7.1666666666666696</v>
      </c>
      <c r="Q1317">
        <v>-6.4749648409151997E-2</v>
      </c>
    </row>
    <row r="1318" spans="1:17" hidden="1" x14ac:dyDescent="0.3">
      <c r="A1318" t="s">
        <v>2800</v>
      </c>
      <c r="B1318" t="s">
        <v>2801</v>
      </c>
      <c r="C1318" t="s">
        <v>3144</v>
      </c>
      <c r="D1318" t="s">
        <v>213</v>
      </c>
      <c r="E1318">
        <v>1416.5421030299999</v>
      </c>
      <c r="F1318">
        <v>870.9</v>
      </c>
      <c r="G1318">
        <v>-12.689052200184401</v>
      </c>
      <c r="H1318">
        <v>-15.576184510396599</v>
      </c>
      <c r="I1318">
        <v>-0.14339580897000201</v>
      </c>
      <c r="J1318">
        <v>-2.94608563384593</v>
      </c>
      <c r="K1318">
        <v>1030.11818036162</v>
      </c>
      <c r="L1318">
        <v>941.38376623823603</v>
      </c>
      <c r="M1318">
        <v>28.178857303663701</v>
      </c>
      <c r="N1318">
        <v>0.190787848537362</v>
      </c>
      <c r="O1318">
        <v>75.565506946836607</v>
      </c>
      <c r="P1318">
        <v>38.0190174326465</v>
      </c>
      <c r="Q1318">
        <v>8.9955523158476006E-2</v>
      </c>
    </row>
    <row r="1319" spans="1:17" hidden="1" x14ac:dyDescent="0.3">
      <c r="A1319" t="s">
        <v>2802</v>
      </c>
      <c r="B1319" t="s">
        <v>2803</v>
      </c>
      <c r="C1319" t="s">
        <v>3144</v>
      </c>
      <c r="D1319" t="s">
        <v>51</v>
      </c>
      <c r="E1319">
        <v>1414.19006055</v>
      </c>
      <c r="F1319">
        <v>293.10000000000002</v>
      </c>
      <c r="G1319">
        <v>4.8669789853523397</v>
      </c>
      <c r="H1319">
        <v>8.0006608169790603</v>
      </c>
      <c r="I1319">
        <v>14.397888525553601</v>
      </c>
      <c r="J1319">
        <v>7.50019887901448</v>
      </c>
      <c r="K1319">
        <v>302.34617284536603</v>
      </c>
      <c r="L1319">
        <v>275.19873807870403</v>
      </c>
      <c r="M1319">
        <v>41.242971221210396</v>
      </c>
      <c r="N1319">
        <v>0.468307234797253</v>
      </c>
      <c r="O1319">
        <v>26.134425110883601</v>
      </c>
      <c r="P1319">
        <v>47.992931078010599</v>
      </c>
      <c r="Q1319">
        <v>2.3779560417558E-2</v>
      </c>
    </row>
    <row r="1320" spans="1:17" hidden="1" x14ac:dyDescent="0.3">
      <c r="A1320" t="s">
        <v>2804</v>
      </c>
      <c r="B1320" t="s">
        <v>2805</v>
      </c>
      <c r="C1320" t="s">
        <v>3144</v>
      </c>
      <c r="D1320" t="s">
        <v>284</v>
      </c>
      <c r="E1320">
        <v>1413.9546620799999</v>
      </c>
      <c r="F1320">
        <v>990.4</v>
      </c>
      <c r="G1320">
        <v>151.23441503969701</v>
      </c>
      <c r="H1320">
        <v>-8.1727961974249599</v>
      </c>
      <c r="I1320">
        <v>71.260970496309696</v>
      </c>
      <c r="J1320">
        <v>-2.4742706170067401</v>
      </c>
      <c r="K1320">
        <v>1019.77843209379</v>
      </c>
      <c r="L1320">
        <v>782.81529798515498</v>
      </c>
      <c r="M1320">
        <v>30.520846136500801</v>
      </c>
      <c r="N1320">
        <v>0.84997884878604102</v>
      </c>
      <c r="O1320">
        <v>24.1922455573505</v>
      </c>
      <c r="P1320">
        <v>184.35256962388701</v>
      </c>
      <c r="Q1320">
        <v>0.16692571121117999</v>
      </c>
    </row>
    <row r="1321" spans="1:17" hidden="1" x14ac:dyDescent="0.3">
      <c r="A1321" t="s">
        <v>2806</v>
      </c>
      <c r="B1321" t="s">
        <v>2807</v>
      </c>
      <c r="C1321" t="s">
        <v>3144</v>
      </c>
      <c r="D1321" t="s">
        <v>21</v>
      </c>
      <c r="E1321">
        <v>1412.6485647059999</v>
      </c>
      <c r="F1321">
        <v>145.02000000000001</v>
      </c>
      <c r="G1321">
        <v>57.633560689449503</v>
      </c>
      <c r="H1321">
        <v>7.5356537929565999</v>
      </c>
      <c r="I1321">
        <v>45.170889116888198</v>
      </c>
      <c r="J1321">
        <v>10.418518743682901</v>
      </c>
      <c r="K1321">
        <v>144.67758118565499</v>
      </c>
      <c r="L1321">
        <v>126.472065977196</v>
      </c>
      <c r="M1321">
        <v>46.5295639189941</v>
      </c>
      <c r="N1321">
        <v>1.23851930550925</v>
      </c>
      <c r="O1321">
        <v>27.085919183560801</v>
      </c>
      <c r="P1321">
        <v>78.816276202219498</v>
      </c>
      <c r="Q1321">
        <v>0.106060166677621</v>
      </c>
    </row>
    <row r="1322" spans="1:17" hidden="1" x14ac:dyDescent="0.3">
      <c r="A1322" t="s">
        <v>2808</v>
      </c>
      <c r="B1322" t="s">
        <v>2809</v>
      </c>
      <c r="C1322" t="s">
        <v>3144</v>
      </c>
      <c r="D1322" t="s">
        <v>251</v>
      </c>
      <c r="E1322">
        <v>1408.97253815</v>
      </c>
      <c r="F1322">
        <v>892.9</v>
      </c>
      <c r="G1322">
        <v>24.5033684515221</v>
      </c>
      <c r="H1322">
        <v>11.688231817148401</v>
      </c>
      <c r="I1322">
        <v>81.608487437089707</v>
      </c>
      <c r="J1322">
        <v>8.1202315241982799</v>
      </c>
      <c r="K1322">
        <v>798.97682232226896</v>
      </c>
      <c r="L1322">
        <v>695.90665082344105</v>
      </c>
      <c r="M1322">
        <v>60.833229680026299</v>
      </c>
      <c r="N1322">
        <v>1.72694682944677</v>
      </c>
      <c r="O1322">
        <v>10.146712957778</v>
      </c>
      <c r="P1322">
        <v>105.713627462273</v>
      </c>
      <c r="Q1322">
        <v>0.218512123005561</v>
      </c>
    </row>
    <row r="1323" spans="1:17" hidden="1" x14ac:dyDescent="0.3">
      <c r="A1323" t="s">
        <v>2810</v>
      </c>
      <c r="B1323" t="s">
        <v>2811</v>
      </c>
      <c r="C1323" t="s">
        <v>3144</v>
      </c>
      <c r="D1323" t="s">
        <v>213</v>
      </c>
      <c r="E1323">
        <v>1408.448359</v>
      </c>
      <c r="F1323">
        <v>1552.3</v>
      </c>
      <c r="G1323">
        <v>68.745103915209299</v>
      </c>
      <c r="H1323">
        <v>-3.0503721449682502</v>
      </c>
      <c r="I1323">
        <v>37.275087785602999</v>
      </c>
      <c r="J1323">
        <v>-7.1673558322404203</v>
      </c>
      <c r="K1323">
        <v>1620.6835566101599</v>
      </c>
      <c r="L1323">
        <v>1279.47202884119</v>
      </c>
      <c r="M1323">
        <v>29.9553758338261</v>
      </c>
      <c r="N1323">
        <v>0.49989002124843401</v>
      </c>
      <c r="O1323">
        <v>25.426786059395699</v>
      </c>
      <c r="P1323">
        <v>104.25</v>
      </c>
      <c r="Q1323">
        <v>0.12874042693899301</v>
      </c>
    </row>
    <row r="1324" spans="1:17" hidden="1" x14ac:dyDescent="0.3">
      <c r="A1324" t="s">
        <v>2812</v>
      </c>
      <c r="B1324" t="s">
        <v>2813</v>
      </c>
      <c r="C1324" t="s">
        <v>3144</v>
      </c>
      <c r="D1324" t="s">
        <v>138</v>
      </c>
      <c r="E1324">
        <v>1405.043327952</v>
      </c>
      <c r="F1324">
        <v>151.74</v>
      </c>
      <c r="G1324">
        <v>23.5147722160923</v>
      </c>
      <c r="H1324">
        <v>4.4729941623309797</v>
      </c>
      <c r="I1324">
        <v>-14.477990940028899</v>
      </c>
      <c r="J1324">
        <v>-1.77555651306661</v>
      </c>
      <c r="K1324">
        <v>159.307336138387</v>
      </c>
      <c r="L1324">
        <v>163.873838700492</v>
      </c>
      <c r="M1324">
        <v>45.925145879291499</v>
      </c>
      <c r="N1324">
        <v>0.59885453691736001</v>
      </c>
      <c r="O1324">
        <v>76.321339132727005</v>
      </c>
      <c r="P1324">
        <v>50.237623762376202</v>
      </c>
      <c r="Q1324">
        <v>8.3039125070375003E-2</v>
      </c>
    </row>
    <row r="1325" spans="1:17" hidden="1" x14ac:dyDescent="0.3">
      <c r="A1325" t="s">
        <v>2814</v>
      </c>
      <c r="B1325" t="s">
        <v>2815</v>
      </c>
      <c r="C1325" t="s">
        <v>3144</v>
      </c>
      <c r="D1325" t="s">
        <v>1324</v>
      </c>
      <c r="E1325">
        <v>1404.6870277999999</v>
      </c>
      <c r="F1325">
        <v>931</v>
      </c>
      <c r="G1325">
        <v>81.534771738394994</v>
      </c>
      <c r="H1325">
        <v>26.829391029171699</v>
      </c>
      <c r="I1325">
        <v>79.544728823926704</v>
      </c>
      <c r="J1325">
        <v>20.2943066794831</v>
      </c>
      <c r="K1325">
        <v>840.18632306770098</v>
      </c>
      <c r="L1325">
        <v>663.91062006113498</v>
      </c>
      <c r="M1325">
        <v>53.4254883183659</v>
      </c>
      <c r="N1325">
        <v>1.6191412050957601</v>
      </c>
      <c r="O1325">
        <v>18.045112781954799</v>
      </c>
      <c r="P1325">
        <v>177.86897477988299</v>
      </c>
      <c r="Q1325">
        <v>0.16100061512560099</v>
      </c>
    </row>
    <row r="1326" spans="1:17" hidden="1" x14ac:dyDescent="0.3">
      <c r="A1326" t="s">
        <v>2816</v>
      </c>
      <c r="B1326" t="s">
        <v>2817</v>
      </c>
      <c r="C1326" t="s">
        <v>3144</v>
      </c>
      <c r="D1326" t="s">
        <v>574</v>
      </c>
      <c r="E1326">
        <v>1403.55221738</v>
      </c>
      <c r="F1326">
        <v>25.24</v>
      </c>
      <c r="G1326">
        <v>-42.822898573617302</v>
      </c>
      <c r="H1326">
        <v>12.337865605442801</v>
      </c>
      <c r="I1326">
        <v>9.1059204937800793</v>
      </c>
      <c r="J1326">
        <v>9.4623526621737799</v>
      </c>
      <c r="K1326">
        <v>23.701901742974702</v>
      </c>
      <c r="L1326">
        <v>24.594210794303802</v>
      </c>
      <c r="M1326">
        <v>77.204525278566507</v>
      </c>
      <c r="N1326">
        <v>0.61823062189022304</v>
      </c>
      <c r="O1326">
        <v>32.329635499207598</v>
      </c>
      <c r="P1326">
        <v>68.266666666666595</v>
      </c>
      <c r="Q1326">
        <v>0.25615381569582302</v>
      </c>
    </row>
    <row r="1327" spans="1:17" hidden="1" x14ac:dyDescent="0.3">
      <c r="A1327" t="s">
        <v>2818</v>
      </c>
      <c r="B1327" t="s">
        <v>2819</v>
      </c>
      <c r="C1327" t="s">
        <v>3144</v>
      </c>
      <c r="D1327" t="s">
        <v>2820</v>
      </c>
      <c r="E1327">
        <v>1399.6224039000001</v>
      </c>
      <c r="F1327">
        <v>615.65</v>
      </c>
      <c r="G1327">
        <v>397.43620939246603</v>
      </c>
      <c r="H1327">
        <v>43.339078865554903</v>
      </c>
      <c r="I1327">
        <v>17.520319280970401</v>
      </c>
      <c r="J1327">
        <v>6.6966887254452603</v>
      </c>
      <c r="K1327">
        <v>565.70687690648197</v>
      </c>
      <c r="L1327">
        <v>489.92675835967702</v>
      </c>
      <c r="M1327">
        <v>58.929103000276399</v>
      </c>
      <c r="N1327">
        <v>1.11740652140609</v>
      </c>
      <c r="O1327">
        <v>29.619101762364899</v>
      </c>
      <c r="P1327">
        <v>419.75517095820999</v>
      </c>
    </row>
    <row r="1328" spans="1:17" hidden="1" x14ac:dyDescent="0.3">
      <c r="A1328" t="s">
        <v>2821</v>
      </c>
      <c r="B1328" t="s">
        <v>2822</v>
      </c>
      <c r="C1328" t="s">
        <v>3144</v>
      </c>
      <c r="D1328" t="s">
        <v>48</v>
      </c>
      <c r="E1328">
        <v>1398.1079999999999</v>
      </c>
      <c r="F1328">
        <v>354.4</v>
      </c>
      <c r="G1328">
        <v>-4.4018096775383997</v>
      </c>
      <c r="H1328">
        <v>0.24587047941618301</v>
      </c>
      <c r="I1328">
        <v>-10.5373941412502</v>
      </c>
      <c r="J1328">
        <v>1.6385872697873101</v>
      </c>
      <c r="K1328">
        <v>379.191732062607</v>
      </c>
      <c r="L1328">
        <v>364.78917938655798</v>
      </c>
      <c r="M1328">
        <v>38.195717681978103</v>
      </c>
      <c r="N1328">
        <v>0.377161099944891</v>
      </c>
      <c r="O1328">
        <v>40.363995485327301</v>
      </c>
      <c r="P1328">
        <v>53.986530523571503</v>
      </c>
      <c r="Q1328">
        <v>7.4035394479874006E-2</v>
      </c>
    </row>
    <row r="1329" spans="1:17" hidden="1" x14ac:dyDescent="0.3">
      <c r="A1329" t="s">
        <v>2823</v>
      </c>
      <c r="B1329" t="s">
        <v>2824</v>
      </c>
      <c r="C1329" t="s">
        <v>3144</v>
      </c>
      <c r="D1329" t="s">
        <v>516</v>
      </c>
      <c r="E1329">
        <v>1395.9695894399999</v>
      </c>
      <c r="F1329">
        <v>119.4</v>
      </c>
      <c r="G1329">
        <v>129.615579949882</v>
      </c>
      <c r="H1329">
        <v>-11.0588794025415</v>
      </c>
      <c r="I1329">
        <v>45.499060201010998</v>
      </c>
      <c r="J1329">
        <v>-0.68095415939755</v>
      </c>
      <c r="K1329">
        <v>117.679443321289</v>
      </c>
      <c r="L1329">
        <v>91.920273806521394</v>
      </c>
      <c r="M1329">
        <v>33.961634257889301</v>
      </c>
      <c r="N1329">
        <v>0.37546695359317001</v>
      </c>
      <c r="O1329">
        <v>39.187604690117197</v>
      </c>
      <c r="P1329">
        <v>175.00197964578999</v>
      </c>
      <c r="Q1329">
        <v>0.118802768090915</v>
      </c>
    </row>
    <row r="1330" spans="1:17" hidden="1" x14ac:dyDescent="0.3">
      <c r="A1330" t="s">
        <v>2825</v>
      </c>
      <c r="B1330" t="s">
        <v>2826</v>
      </c>
      <c r="C1330" t="s">
        <v>3144</v>
      </c>
      <c r="D1330" t="s">
        <v>120</v>
      </c>
      <c r="E1330">
        <v>1391.858057916</v>
      </c>
      <c r="F1330">
        <v>24.66</v>
      </c>
      <c r="G1330">
        <v>-23.875847793288202</v>
      </c>
      <c r="H1330">
        <v>2.0029078961744302</v>
      </c>
      <c r="I1330">
        <v>-17.627663637546799</v>
      </c>
      <c r="J1330">
        <v>8.9658560546983104</v>
      </c>
      <c r="K1330">
        <v>25.188952721847102</v>
      </c>
      <c r="L1330">
        <v>27.0555783803607</v>
      </c>
      <c r="M1330">
        <v>49.576390099907698</v>
      </c>
      <c r="N1330">
        <v>0.93378842496909897</v>
      </c>
      <c r="O1330">
        <v>59.772911597729099</v>
      </c>
      <c r="P1330">
        <v>20.292682926829201</v>
      </c>
      <c r="Q1330">
        <v>0.196856936985326</v>
      </c>
    </row>
    <row r="1331" spans="1:17" hidden="1" x14ac:dyDescent="0.3">
      <c r="A1331" t="s">
        <v>2827</v>
      </c>
      <c r="B1331" t="s">
        <v>2828</v>
      </c>
      <c r="C1331" t="s">
        <v>3144</v>
      </c>
      <c r="D1331" t="s">
        <v>516</v>
      </c>
      <c r="E1331">
        <v>1391.6990617199999</v>
      </c>
      <c r="F1331">
        <v>409.2</v>
      </c>
      <c r="G1331">
        <v>95.398516486930205</v>
      </c>
      <c r="H1331">
        <v>5.1334845964231697</v>
      </c>
      <c r="I1331">
        <v>59.243836753807201</v>
      </c>
      <c r="J1331">
        <v>2.0436988496424502</v>
      </c>
      <c r="K1331">
        <v>393.305445369712</v>
      </c>
      <c r="L1331">
        <v>322.60883647510798</v>
      </c>
      <c r="M1331">
        <v>53.106530685451403</v>
      </c>
      <c r="N1331">
        <v>0.42339703321646499</v>
      </c>
      <c r="O1331">
        <v>11.155913978494601</v>
      </c>
      <c r="P1331">
        <v>121.18918918918899</v>
      </c>
      <c r="Q1331">
        <v>8.0320286675595001E-2</v>
      </c>
    </row>
    <row r="1332" spans="1:17" hidden="1" x14ac:dyDescent="0.3">
      <c r="A1332" t="s">
        <v>2829</v>
      </c>
      <c r="B1332" t="s">
        <v>2830</v>
      </c>
      <c r="C1332" t="s">
        <v>3144</v>
      </c>
      <c r="D1332" t="s">
        <v>248</v>
      </c>
      <c r="E1332">
        <v>1391.4856884339999</v>
      </c>
      <c r="F1332">
        <v>169.58</v>
      </c>
      <c r="G1332">
        <v>-37.824691510935097</v>
      </c>
      <c r="H1332">
        <v>1.09750456096394</v>
      </c>
      <c r="I1332">
        <v>1.9706496799777999</v>
      </c>
      <c r="J1332">
        <v>2.22319117035364</v>
      </c>
      <c r="K1332">
        <v>174.40970428444399</v>
      </c>
      <c r="M1332">
        <v>42.976586414652303</v>
      </c>
      <c r="N1332">
        <v>0.292200603363234</v>
      </c>
      <c r="O1332">
        <v>29.673310531902299</v>
      </c>
      <c r="P1332">
        <v>31.763791763791701</v>
      </c>
    </row>
    <row r="1333" spans="1:17" hidden="1" x14ac:dyDescent="0.3">
      <c r="A1333" t="s">
        <v>2831</v>
      </c>
      <c r="B1333" t="s">
        <v>2832</v>
      </c>
      <c r="C1333" t="s">
        <v>3144</v>
      </c>
      <c r="D1333" t="s">
        <v>390</v>
      </c>
      <c r="E1333">
        <v>1384.6998000660001</v>
      </c>
      <c r="F1333">
        <v>109.11</v>
      </c>
      <c r="G1333">
        <v>30.968478726473499</v>
      </c>
      <c r="H1333">
        <v>22.4810350495015</v>
      </c>
      <c r="I1333">
        <v>57.028753474752598</v>
      </c>
      <c r="J1333">
        <v>15.660883136524401</v>
      </c>
      <c r="K1333">
        <v>96.645694027984305</v>
      </c>
      <c r="L1333">
        <v>81.742681606122403</v>
      </c>
      <c r="M1333">
        <v>64.768097988642594</v>
      </c>
      <c r="N1333">
        <v>2.4944626653281201</v>
      </c>
      <c r="O1333">
        <v>24.369901933828199</v>
      </c>
      <c r="P1333">
        <v>134.14163090128699</v>
      </c>
      <c r="Q1333">
        <v>8.4871234105926993E-2</v>
      </c>
    </row>
    <row r="1334" spans="1:17" hidden="1" x14ac:dyDescent="0.3">
      <c r="A1334" t="s">
        <v>2833</v>
      </c>
      <c r="B1334" t="s">
        <v>2834</v>
      </c>
      <c r="C1334" t="s">
        <v>3144</v>
      </c>
      <c r="D1334" t="s">
        <v>262</v>
      </c>
      <c r="E1334">
        <v>1383.806719575</v>
      </c>
      <c r="F1334">
        <v>2398.9499999999998</v>
      </c>
      <c r="G1334">
        <v>35.569020532453202</v>
      </c>
      <c r="H1334">
        <v>-17.196308385272001</v>
      </c>
      <c r="I1334">
        <v>12.7596179780966</v>
      </c>
      <c r="J1334">
        <v>-6.9152986953922202</v>
      </c>
      <c r="K1334">
        <v>2740.0046015868702</v>
      </c>
      <c r="L1334">
        <v>2356.3323157487198</v>
      </c>
      <c r="M1334">
        <v>24.242635185184302</v>
      </c>
      <c r="N1334">
        <v>0.52814171178699199</v>
      </c>
      <c r="O1334">
        <v>45.855478438483502</v>
      </c>
      <c r="P1334">
        <v>89.117067402443794</v>
      </c>
      <c r="Q1334">
        <v>0.16260839993000101</v>
      </c>
    </row>
    <row r="1335" spans="1:17" hidden="1" x14ac:dyDescent="0.3">
      <c r="A1335" t="s">
        <v>2835</v>
      </c>
      <c r="B1335" t="s">
        <v>2836</v>
      </c>
      <c r="C1335" t="s">
        <v>3144</v>
      </c>
      <c r="D1335" t="s">
        <v>48</v>
      </c>
      <c r="E1335">
        <v>1383.7894315209901</v>
      </c>
      <c r="F1335">
        <v>143.69</v>
      </c>
      <c r="G1335">
        <v>7.4237020911415197</v>
      </c>
      <c r="H1335">
        <v>-12.4393462120064</v>
      </c>
      <c r="I1335">
        <v>5.1649735515569599</v>
      </c>
      <c r="J1335">
        <v>-11.636146982928301</v>
      </c>
      <c r="K1335">
        <v>166.006784548436</v>
      </c>
      <c r="L1335">
        <v>153.84121940700601</v>
      </c>
      <c r="M1335">
        <v>26.888145986841199</v>
      </c>
      <c r="N1335">
        <v>1.2838852643151999</v>
      </c>
      <c r="O1335">
        <v>58.605330920732101</v>
      </c>
      <c r="P1335">
        <v>48.057702215352897</v>
      </c>
      <c r="Q1335">
        <v>0.13611260297869199</v>
      </c>
    </row>
    <row r="1336" spans="1:17" hidden="1" x14ac:dyDescent="0.3">
      <c r="A1336" t="s">
        <v>2837</v>
      </c>
      <c r="B1336" t="s">
        <v>2838</v>
      </c>
      <c r="C1336" t="s">
        <v>3144</v>
      </c>
      <c r="D1336" t="s">
        <v>2738</v>
      </c>
      <c r="E1336">
        <v>1382.2675538999999</v>
      </c>
      <c r="F1336">
        <v>1317.9</v>
      </c>
      <c r="G1336">
        <v>402.00966385697399</v>
      </c>
      <c r="H1336">
        <v>0.152307695838373</v>
      </c>
      <c r="I1336">
        <v>77.212718183419895</v>
      </c>
      <c r="J1336">
        <v>1.35139827931432</v>
      </c>
      <c r="K1336">
        <v>1402.9393497199101</v>
      </c>
      <c r="L1336">
        <v>1070.47826320219</v>
      </c>
      <c r="M1336">
        <v>40.107208920400403</v>
      </c>
      <c r="N1336">
        <v>0.88629239099458501</v>
      </c>
      <c r="O1336">
        <v>37.297974049624401</v>
      </c>
      <c r="P1336">
        <v>450.50125313283201</v>
      </c>
    </row>
    <row r="1337" spans="1:17" hidden="1" x14ac:dyDescent="0.3">
      <c r="A1337" t="s">
        <v>2839</v>
      </c>
      <c r="B1337" t="s">
        <v>2840</v>
      </c>
      <c r="C1337" t="s">
        <v>3144</v>
      </c>
      <c r="D1337" t="s">
        <v>241</v>
      </c>
      <c r="E1337">
        <v>1380.5573872499999</v>
      </c>
      <c r="F1337">
        <v>823.75</v>
      </c>
      <c r="G1337">
        <v>-4.10978173128135</v>
      </c>
      <c r="H1337">
        <v>9.25158431041128</v>
      </c>
      <c r="I1337">
        <v>64.2959477303189</v>
      </c>
      <c r="J1337">
        <v>6.4810366635347298</v>
      </c>
      <c r="K1337">
        <v>759.55864410360402</v>
      </c>
      <c r="L1337">
        <v>647.643910583447</v>
      </c>
      <c r="M1337">
        <v>68.569220365323702</v>
      </c>
      <c r="N1337">
        <v>0.42479075184082299</v>
      </c>
      <c r="O1337">
        <v>22.634294385432401</v>
      </c>
      <c r="P1337">
        <v>145.89552238805899</v>
      </c>
      <c r="Q1337">
        <v>0.188702744295944</v>
      </c>
    </row>
    <row r="1338" spans="1:17" hidden="1" x14ac:dyDescent="0.3">
      <c r="A1338" t="s">
        <v>2841</v>
      </c>
      <c r="B1338" t="s">
        <v>2842</v>
      </c>
      <c r="C1338" t="s">
        <v>3144</v>
      </c>
      <c r="D1338" t="s">
        <v>262</v>
      </c>
      <c r="E1338">
        <v>1376.5977</v>
      </c>
      <c r="F1338">
        <v>1290</v>
      </c>
      <c r="G1338">
        <v>67.386920787197795</v>
      </c>
      <c r="H1338">
        <v>25.824718131975398</v>
      </c>
      <c r="I1338">
        <v>75.996285942284999</v>
      </c>
      <c r="J1338">
        <v>9.6956011778650506</v>
      </c>
      <c r="K1338">
        <v>1079.7858878469401</v>
      </c>
      <c r="L1338">
        <v>857.56333845540803</v>
      </c>
      <c r="M1338">
        <v>60.394524697990001</v>
      </c>
      <c r="N1338">
        <v>1.85965439519158</v>
      </c>
      <c r="O1338">
        <v>14.724806201550299</v>
      </c>
      <c r="P1338">
        <v>152.941176470588</v>
      </c>
      <c r="Q1338">
        <v>0.16609710371005801</v>
      </c>
    </row>
    <row r="1339" spans="1:17" hidden="1" x14ac:dyDescent="0.3">
      <c r="A1339" t="s">
        <v>2843</v>
      </c>
      <c r="B1339" t="s">
        <v>2844</v>
      </c>
      <c r="C1339" t="s">
        <v>3144</v>
      </c>
      <c r="D1339" t="s">
        <v>1450</v>
      </c>
      <c r="E1339">
        <v>1375.96786</v>
      </c>
      <c r="F1339">
        <v>307</v>
      </c>
      <c r="G1339">
        <v>0.481038434256646</v>
      </c>
      <c r="H1339">
        <v>4.2645191511308402</v>
      </c>
      <c r="I1339">
        <v>7.6033613885451201</v>
      </c>
      <c r="J1339">
        <v>6.0335775098960802</v>
      </c>
      <c r="K1339">
        <v>303.26577574527499</v>
      </c>
      <c r="L1339">
        <v>283.45894026259299</v>
      </c>
      <c r="M1339">
        <v>58.562281835862997</v>
      </c>
      <c r="N1339">
        <v>0.66164559565162695</v>
      </c>
      <c r="O1339">
        <v>29.967426710097701</v>
      </c>
      <c r="P1339">
        <v>45.428706774040698</v>
      </c>
    </row>
    <row r="1340" spans="1:17" hidden="1" x14ac:dyDescent="0.3">
      <c r="A1340" t="s">
        <v>2845</v>
      </c>
      <c r="B1340" t="s">
        <v>2846</v>
      </c>
      <c r="C1340" t="s">
        <v>3144</v>
      </c>
      <c r="D1340" t="s">
        <v>1669</v>
      </c>
      <c r="E1340">
        <v>1367.8943750000001</v>
      </c>
      <c r="F1340">
        <v>131.75</v>
      </c>
      <c r="G1340">
        <v>1133.6390937250001</v>
      </c>
      <c r="H1340">
        <v>7.6640966693528503</v>
      </c>
      <c r="I1340">
        <v>300.237703439516</v>
      </c>
      <c r="J1340">
        <v>8.7189829856779895</v>
      </c>
      <c r="K1340">
        <v>101.909500448275</v>
      </c>
      <c r="L1340">
        <v>61.653311615569301</v>
      </c>
      <c r="M1340">
        <v>86.786299359342607</v>
      </c>
      <c r="N1340">
        <v>1.18629530401604</v>
      </c>
      <c r="O1340">
        <v>0</v>
      </c>
      <c r="P1340">
        <v>1286.84210526315</v>
      </c>
    </row>
    <row r="1341" spans="1:17" hidden="1" x14ac:dyDescent="0.3">
      <c r="A1341" t="s">
        <v>2847</v>
      </c>
      <c r="B1341" t="s">
        <v>2848</v>
      </c>
      <c r="C1341" t="s">
        <v>3144</v>
      </c>
      <c r="D1341" t="s">
        <v>21</v>
      </c>
      <c r="E1341">
        <v>1352.5538157599999</v>
      </c>
      <c r="F1341">
        <v>887.6</v>
      </c>
      <c r="G1341">
        <v>16.433578687500301</v>
      </c>
      <c r="H1341">
        <v>-4.2250644163728399</v>
      </c>
      <c r="I1341">
        <v>-22.102119512045899</v>
      </c>
      <c r="J1341">
        <v>-4.5847789986454597</v>
      </c>
      <c r="K1341">
        <v>1017.41976562983</v>
      </c>
      <c r="L1341">
        <v>955.74312803877206</v>
      </c>
      <c r="M1341">
        <v>27.332508189277199</v>
      </c>
      <c r="N1341">
        <v>1.2287511192754601</v>
      </c>
      <c r="O1341">
        <v>41.043262730959903</v>
      </c>
      <c r="P1341">
        <v>43.7525305692768</v>
      </c>
      <c r="Q1341">
        <v>5.8652596362959997E-2</v>
      </c>
    </row>
    <row r="1342" spans="1:17" hidden="1" x14ac:dyDescent="0.3">
      <c r="A1342" t="s">
        <v>2849</v>
      </c>
      <c r="B1342" t="s">
        <v>2850</v>
      </c>
      <c r="C1342" t="s">
        <v>3144</v>
      </c>
      <c r="D1342" t="s">
        <v>193</v>
      </c>
      <c r="E1342">
        <v>1349.7561680700001</v>
      </c>
      <c r="F1342">
        <v>2216.85</v>
      </c>
      <c r="G1342">
        <v>25.500602347039099</v>
      </c>
      <c r="H1342">
        <v>-8.44724772612153</v>
      </c>
      <c r="I1342">
        <v>1.1738345441868101</v>
      </c>
      <c r="J1342">
        <v>-0.32236099717796302</v>
      </c>
      <c r="K1342">
        <v>2514.3575169788401</v>
      </c>
      <c r="L1342">
        <v>2285.1470974036902</v>
      </c>
      <c r="M1342">
        <v>31.053038884139301</v>
      </c>
      <c r="N1342">
        <v>1.3397010501900599</v>
      </c>
      <c r="O1342">
        <v>55.581117351196497</v>
      </c>
      <c r="P1342">
        <v>60.0613718411552</v>
      </c>
      <c r="Q1342">
        <v>0.10979149572468801</v>
      </c>
    </row>
    <row r="1343" spans="1:17" hidden="1" x14ac:dyDescent="0.3">
      <c r="A1343" t="s">
        <v>2851</v>
      </c>
      <c r="B1343" t="s">
        <v>2852</v>
      </c>
      <c r="C1343" t="s">
        <v>3144</v>
      </c>
      <c r="D1343" t="s">
        <v>2853</v>
      </c>
      <c r="E1343">
        <v>1348.4017391</v>
      </c>
      <c r="F1343">
        <v>597.35</v>
      </c>
      <c r="G1343">
        <v>177.02957263621099</v>
      </c>
      <c r="H1343">
        <v>2.4905803875441599</v>
      </c>
      <c r="I1343">
        <v>104.517839201992</v>
      </c>
      <c r="J1343">
        <v>9.8830290902064597</v>
      </c>
      <c r="K1343">
        <v>609.66957636982295</v>
      </c>
      <c r="L1343">
        <v>467.55736063718098</v>
      </c>
      <c r="M1343">
        <v>44.257901581575197</v>
      </c>
      <c r="N1343">
        <v>0.65114593666637499</v>
      </c>
      <c r="O1343">
        <v>26.207416087720699</v>
      </c>
      <c r="P1343">
        <v>221.242269427265</v>
      </c>
    </row>
    <row r="1344" spans="1:17" hidden="1" x14ac:dyDescent="0.3">
      <c r="A1344" t="s">
        <v>2854</v>
      </c>
      <c r="B1344" t="s">
        <v>2855</v>
      </c>
      <c r="C1344" t="s">
        <v>3144</v>
      </c>
      <c r="D1344" t="s">
        <v>284</v>
      </c>
      <c r="E1344">
        <v>1346.1374934799901</v>
      </c>
      <c r="F1344">
        <v>99.32</v>
      </c>
      <c r="G1344">
        <v>-31.574329313573401</v>
      </c>
      <c r="H1344">
        <v>0.58541825806459802</v>
      </c>
      <c r="I1344">
        <v>-9.31583591692198</v>
      </c>
      <c r="J1344">
        <v>0.197332401370857</v>
      </c>
      <c r="K1344">
        <v>105.666288925006</v>
      </c>
      <c r="L1344">
        <v>109.501467802112</v>
      </c>
      <c r="M1344">
        <v>37.124510692224298</v>
      </c>
      <c r="N1344">
        <v>0.53636930602716903</v>
      </c>
      <c r="O1344">
        <v>29.8731373338703</v>
      </c>
      <c r="P1344">
        <v>7.9565217391304097</v>
      </c>
      <c r="Q1344">
        <v>-4.7808824108153999E-2</v>
      </c>
    </row>
    <row r="1345" spans="1:17" hidden="1" x14ac:dyDescent="0.3">
      <c r="A1345" t="s">
        <v>2856</v>
      </c>
      <c r="B1345" t="s">
        <v>2857</v>
      </c>
      <c r="C1345" t="s">
        <v>3144</v>
      </c>
      <c r="D1345" t="s">
        <v>114</v>
      </c>
      <c r="E1345">
        <v>1343.0884860000001</v>
      </c>
      <c r="F1345">
        <v>484.2</v>
      </c>
      <c r="G1345">
        <v>39.566695405169298</v>
      </c>
      <c r="H1345">
        <v>-1.9126818101107499</v>
      </c>
      <c r="I1345">
        <v>-11.931219388205299</v>
      </c>
      <c r="J1345">
        <v>2.6244987642968902</v>
      </c>
      <c r="K1345">
        <v>525.37601048518195</v>
      </c>
      <c r="L1345">
        <v>508.11504670473499</v>
      </c>
      <c r="M1345">
        <v>37.5303696770766</v>
      </c>
      <c r="N1345">
        <v>0.363008438004774</v>
      </c>
      <c r="O1345">
        <v>38.992152003304398</v>
      </c>
      <c r="P1345">
        <v>84.527439024390205</v>
      </c>
      <c r="Q1345">
        <v>0.131035089521158</v>
      </c>
    </row>
    <row r="1346" spans="1:17" hidden="1" x14ac:dyDescent="0.3">
      <c r="A1346" t="s">
        <v>2858</v>
      </c>
      <c r="B1346" t="s">
        <v>2859</v>
      </c>
      <c r="C1346" t="s">
        <v>3144</v>
      </c>
      <c r="D1346" t="s">
        <v>72</v>
      </c>
      <c r="E1346">
        <v>1333.7239999999999</v>
      </c>
      <c r="F1346">
        <v>877.45</v>
      </c>
      <c r="G1346">
        <v>67.584728511088102</v>
      </c>
      <c r="H1346">
        <v>12.143553459719</v>
      </c>
      <c r="I1346">
        <v>32.870481566480699</v>
      </c>
      <c r="J1346">
        <v>-2.9248707397155398</v>
      </c>
      <c r="K1346">
        <v>869.61868858454</v>
      </c>
      <c r="L1346">
        <v>733.88814105215602</v>
      </c>
      <c r="M1346">
        <v>46.2312250064792</v>
      </c>
      <c r="N1346">
        <v>0.69779967955549305</v>
      </c>
      <c r="O1346">
        <v>22.884494843010899</v>
      </c>
      <c r="P1346">
        <v>117.43278404163</v>
      </c>
      <c r="Q1346">
        <v>0.174992777714986</v>
      </c>
    </row>
    <row r="1347" spans="1:17" hidden="1" x14ac:dyDescent="0.3">
      <c r="A1347" t="s">
        <v>2860</v>
      </c>
      <c r="B1347" t="s">
        <v>2861</v>
      </c>
      <c r="C1347" t="s">
        <v>3144</v>
      </c>
      <c r="D1347" t="s">
        <v>262</v>
      </c>
      <c r="E1347">
        <v>1329.7529472000001</v>
      </c>
      <c r="F1347">
        <v>1329.2</v>
      </c>
      <c r="G1347">
        <v>110.669644919795</v>
      </c>
      <c r="H1347">
        <v>6.18416608836666</v>
      </c>
      <c r="I1347">
        <v>-7.9762326149661202</v>
      </c>
      <c r="J1347">
        <v>3.1367157940585302</v>
      </c>
      <c r="K1347">
        <v>1286.2414485101101</v>
      </c>
      <c r="L1347">
        <v>1195.94415049646</v>
      </c>
      <c r="M1347">
        <v>72.893588461920899</v>
      </c>
      <c r="N1347">
        <v>1.04909932320933</v>
      </c>
      <c r="O1347">
        <v>30.676346674691501</v>
      </c>
      <c r="P1347">
        <v>149.497888315344</v>
      </c>
      <c r="Q1347">
        <v>0.16590459755301601</v>
      </c>
    </row>
    <row r="1348" spans="1:17" hidden="1" x14ac:dyDescent="0.3">
      <c r="A1348" t="s">
        <v>2862</v>
      </c>
      <c r="B1348" t="s">
        <v>2863</v>
      </c>
      <c r="C1348" t="s">
        <v>3144</v>
      </c>
      <c r="D1348" t="s">
        <v>966</v>
      </c>
      <c r="E1348">
        <v>1327.2499969999999</v>
      </c>
      <c r="F1348">
        <v>940.4</v>
      </c>
      <c r="G1348">
        <v>10.085121503598399</v>
      </c>
      <c r="H1348">
        <v>7.4887316885123703</v>
      </c>
      <c r="I1348">
        <v>11.8204126425852</v>
      </c>
      <c r="J1348">
        <v>6.2505360009562896</v>
      </c>
      <c r="K1348">
        <v>857.80907311074202</v>
      </c>
      <c r="L1348">
        <v>777.56801766337605</v>
      </c>
      <c r="M1348">
        <v>61.173724753327598</v>
      </c>
      <c r="N1348">
        <v>0.87056346352024305</v>
      </c>
      <c r="O1348">
        <v>8.1029349213100907</v>
      </c>
      <c r="P1348">
        <v>56.446514723007802</v>
      </c>
      <c r="Q1348">
        <v>8.3247177531991998E-2</v>
      </c>
    </row>
    <row r="1349" spans="1:17" hidden="1" x14ac:dyDescent="0.3">
      <c r="A1349" t="s">
        <v>2864</v>
      </c>
      <c r="B1349" t="s">
        <v>2865</v>
      </c>
      <c r="C1349" t="s">
        <v>3144</v>
      </c>
      <c r="D1349" t="s">
        <v>114</v>
      </c>
      <c r="E1349">
        <v>1324.6338171</v>
      </c>
      <c r="F1349">
        <v>58.85</v>
      </c>
      <c r="G1349">
        <v>-16.758423449151401</v>
      </c>
      <c r="H1349">
        <v>-0.14127025614340999</v>
      </c>
      <c r="I1349">
        <v>-12.1607122375814</v>
      </c>
      <c r="J1349">
        <v>-1.5937283673408999E-2</v>
      </c>
      <c r="K1349">
        <v>63.915481409853498</v>
      </c>
      <c r="L1349">
        <v>62.207363896087898</v>
      </c>
      <c r="M1349">
        <v>38.396747580440397</v>
      </c>
      <c r="N1349">
        <v>0.56556840232892602</v>
      </c>
      <c r="O1349">
        <v>46.134239592183498</v>
      </c>
      <c r="P1349">
        <v>27.934782608695599</v>
      </c>
      <c r="Q1349">
        <v>4.8731170383050998E-2</v>
      </c>
    </row>
    <row r="1350" spans="1:17" hidden="1" x14ac:dyDescent="0.3">
      <c r="A1350" t="s">
        <v>2866</v>
      </c>
      <c r="B1350" t="s">
        <v>2867</v>
      </c>
      <c r="C1350" t="s">
        <v>3144</v>
      </c>
      <c r="D1350" t="s">
        <v>24</v>
      </c>
      <c r="E1350">
        <v>1324.58340593</v>
      </c>
      <c r="F1350">
        <v>293.89999999999998</v>
      </c>
      <c r="G1350">
        <v>-54.755743174938701</v>
      </c>
      <c r="H1350">
        <v>3.4152213999182601</v>
      </c>
      <c r="I1350">
        <v>-23.469803523804298</v>
      </c>
      <c r="J1350">
        <v>1.1066441226503201</v>
      </c>
      <c r="K1350">
        <v>298.15277368176697</v>
      </c>
      <c r="M1350">
        <v>50.522955088529699</v>
      </c>
      <c r="N1350">
        <v>0.37649095317616998</v>
      </c>
      <c r="O1350">
        <v>59.5780877849608</v>
      </c>
      <c r="P1350">
        <v>5.34050179211469</v>
      </c>
    </row>
    <row r="1351" spans="1:17" hidden="1" x14ac:dyDescent="0.3">
      <c r="A1351" t="s">
        <v>2868</v>
      </c>
      <c r="B1351" t="s">
        <v>2869</v>
      </c>
      <c r="C1351" t="s">
        <v>3144</v>
      </c>
      <c r="D1351" t="s">
        <v>51</v>
      </c>
      <c r="E1351">
        <v>1314.85149456</v>
      </c>
      <c r="F1351">
        <v>656.45</v>
      </c>
      <c r="G1351">
        <v>-16.002660650689499</v>
      </c>
      <c r="H1351">
        <v>-0.2579647086522</v>
      </c>
      <c r="I1351">
        <v>7.1709533292469096</v>
      </c>
      <c r="J1351">
        <v>1.0437723565511201</v>
      </c>
      <c r="K1351">
        <v>677.76411271586596</v>
      </c>
      <c r="L1351">
        <v>641.37804481297303</v>
      </c>
      <c r="M1351">
        <v>39.125749885148103</v>
      </c>
      <c r="N1351">
        <v>0.297987842638264</v>
      </c>
      <c r="O1351">
        <v>23.672785436819201</v>
      </c>
      <c r="P1351">
        <v>22.7468212415856</v>
      </c>
      <c r="Q1351">
        <v>7.7504248089867001E-2</v>
      </c>
    </row>
    <row r="1352" spans="1:17" hidden="1" x14ac:dyDescent="0.3">
      <c r="A1352" t="s">
        <v>2870</v>
      </c>
      <c r="B1352" t="s">
        <v>2871</v>
      </c>
      <c r="C1352" t="s">
        <v>3144</v>
      </c>
      <c r="D1352" t="s">
        <v>241</v>
      </c>
      <c r="E1352">
        <v>1314.069575706</v>
      </c>
      <c r="F1352">
        <v>23.71</v>
      </c>
      <c r="G1352">
        <v>-46.203391742308298</v>
      </c>
      <c r="H1352">
        <v>-1.12378685725175</v>
      </c>
      <c r="I1352">
        <v>-22.847986901987699</v>
      </c>
      <c r="J1352">
        <v>7.0369210601685399</v>
      </c>
      <c r="K1352">
        <v>26.1589287339722</v>
      </c>
      <c r="L1352">
        <v>29.600323306283901</v>
      </c>
      <c r="M1352">
        <v>40.6064948872164</v>
      </c>
      <c r="N1352">
        <v>1.04008882934903</v>
      </c>
      <c r="O1352">
        <v>93.167439898776806</v>
      </c>
      <c r="P1352">
        <v>7.8217371532514903</v>
      </c>
      <c r="Q1352">
        <v>-5.7549127589526003E-2</v>
      </c>
    </row>
    <row r="1353" spans="1:17" hidden="1" x14ac:dyDescent="0.3">
      <c r="A1353" t="s">
        <v>2872</v>
      </c>
      <c r="B1353" t="s">
        <v>2873</v>
      </c>
      <c r="C1353" t="s">
        <v>3144</v>
      </c>
      <c r="D1353" t="s">
        <v>516</v>
      </c>
      <c r="E1353">
        <v>1306.4764848</v>
      </c>
      <c r="F1353">
        <v>7795.95</v>
      </c>
      <c r="G1353">
        <v>87.596395145260203</v>
      </c>
      <c r="H1353">
        <v>4.5723257361186604</v>
      </c>
      <c r="I1353">
        <v>42.124424637469801</v>
      </c>
      <c r="J1353">
        <v>-4.5142027437035699</v>
      </c>
      <c r="K1353">
        <v>7051.9754833787902</v>
      </c>
      <c r="L1353">
        <v>5944.8613666566598</v>
      </c>
      <c r="M1353">
        <v>60.862406200654803</v>
      </c>
      <c r="N1353">
        <v>0.70616109179516295</v>
      </c>
      <c r="O1353">
        <v>6.4655365927180197</v>
      </c>
      <c r="P1353">
        <v>112.867421191311</v>
      </c>
      <c r="Q1353">
        <v>0.21502877905064199</v>
      </c>
    </row>
    <row r="1354" spans="1:17" hidden="1" x14ac:dyDescent="0.3">
      <c r="A1354" t="s">
        <v>2874</v>
      </c>
      <c r="B1354" t="s">
        <v>2875</v>
      </c>
      <c r="C1354" t="s">
        <v>3144</v>
      </c>
      <c r="D1354" t="s">
        <v>75</v>
      </c>
      <c r="E1354">
        <v>1303.5973919190001</v>
      </c>
      <c r="F1354">
        <v>112.87</v>
      </c>
      <c r="G1354">
        <v>18.9981787873303</v>
      </c>
      <c r="H1354">
        <v>5.2320458964283398</v>
      </c>
      <c r="I1354">
        <v>-11.5713477950144</v>
      </c>
      <c r="J1354">
        <v>-1.7890105042324</v>
      </c>
      <c r="K1354">
        <v>119.827189380654</v>
      </c>
      <c r="L1354">
        <v>115.80032430433</v>
      </c>
      <c r="M1354">
        <v>44.675649754394499</v>
      </c>
      <c r="N1354">
        <v>0.292464308812389</v>
      </c>
      <c r="O1354">
        <v>31.886240808009202</v>
      </c>
      <c r="P1354">
        <v>46.870527000650597</v>
      </c>
    </row>
    <row r="1355" spans="1:17" hidden="1" x14ac:dyDescent="0.3">
      <c r="A1355" t="s">
        <v>2876</v>
      </c>
      <c r="B1355" t="s">
        <v>2877</v>
      </c>
      <c r="C1355" t="s">
        <v>3144</v>
      </c>
      <c r="E1355">
        <v>1303.3137778099999</v>
      </c>
      <c r="F1355">
        <v>301.14999999999998</v>
      </c>
      <c r="G1355">
        <v>917.92283463460205</v>
      </c>
      <c r="H1355">
        <v>-6.6506707512270502</v>
      </c>
      <c r="I1355">
        <v>48.355565154620102</v>
      </c>
      <c r="J1355">
        <v>-0.22109136068405999</v>
      </c>
      <c r="K1355">
        <v>343.69571265674</v>
      </c>
      <c r="L1355">
        <v>275.69285190144899</v>
      </c>
      <c r="M1355">
        <v>32.4730132319267</v>
      </c>
      <c r="N1355">
        <v>0.78262405389154599</v>
      </c>
      <c r="O1355">
        <v>64.303503237589197</v>
      </c>
      <c r="P1355">
        <v>1058.26923076923</v>
      </c>
      <c r="Q1355">
        <v>0.20222508678043599</v>
      </c>
    </row>
    <row r="1356" spans="1:17" hidden="1" x14ac:dyDescent="0.3">
      <c r="A1356" t="s">
        <v>2878</v>
      </c>
      <c r="B1356" t="s">
        <v>2879</v>
      </c>
      <c r="C1356" t="s">
        <v>3144</v>
      </c>
      <c r="D1356" t="s">
        <v>355</v>
      </c>
      <c r="E1356">
        <v>1302</v>
      </c>
      <c r="F1356">
        <v>43.4</v>
      </c>
      <c r="G1356">
        <v>-19.597068074619099</v>
      </c>
      <c r="H1356">
        <v>3.89150211467528</v>
      </c>
      <c r="I1356">
        <v>12.4337983603259</v>
      </c>
      <c r="J1356">
        <v>0.55859390652943497</v>
      </c>
      <c r="K1356">
        <v>43.434167191973501</v>
      </c>
      <c r="M1356">
        <v>48.637327846772898</v>
      </c>
      <c r="N1356">
        <v>0.90706056557150705</v>
      </c>
      <c r="O1356">
        <v>30.322580645161199</v>
      </c>
      <c r="P1356">
        <v>44.6666666666666</v>
      </c>
    </row>
    <row r="1357" spans="1:17" hidden="1" x14ac:dyDescent="0.3">
      <c r="A1357" t="s">
        <v>2880</v>
      </c>
      <c r="B1357" t="s">
        <v>2881</v>
      </c>
      <c r="C1357" t="s">
        <v>3144</v>
      </c>
      <c r="D1357" t="s">
        <v>407</v>
      </c>
      <c r="E1357">
        <v>1297.452186</v>
      </c>
      <c r="F1357">
        <v>209.85</v>
      </c>
      <c r="G1357">
        <v>-31.866375358846799</v>
      </c>
      <c r="H1357">
        <v>-2.2244023698853002</v>
      </c>
      <c r="I1357">
        <v>-15.043482997950401</v>
      </c>
      <c r="J1357">
        <v>1.0330948915760101</v>
      </c>
      <c r="K1357">
        <v>231.464531986781</v>
      </c>
      <c r="L1357">
        <v>243.61804047483801</v>
      </c>
      <c r="M1357">
        <v>25.979480314193399</v>
      </c>
      <c r="N1357">
        <v>0.41610683643758101</v>
      </c>
      <c r="O1357">
        <v>48.653800333571603</v>
      </c>
      <c r="P1357">
        <v>2.3408924652523702</v>
      </c>
      <c r="Q1357">
        <v>9.4271379556342003E-2</v>
      </c>
    </row>
    <row r="1358" spans="1:17" hidden="1" x14ac:dyDescent="0.3">
      <c r="A1358" t="s">
        <v>2882</v>
      </c>
      <c r="B1358" t="s">
        <v>2883</v>
      </c>
      <c r="C1358" t="s">
        <v>3144</v>
      </c>
      <c r="D1358" t="s">
        <v>284</v>
      </c>
      <c r="E1358">
        <v>1297.4505459299901</v>
      </c>
      <c r="F1358">
        <v>331.1</v>
      </c>
      <c r="G1358">
        <v>56.847705100923299</v>
      </c>
      <c r="H1358">
        <v>-12.6812329786436</v>
      </c>
      <c r="I1358">
        <v>29.611446292139298</v>
      </c>
      <c r="J1358">
        <v>-3.40230614649967</v>
      </c>
      <c r="K1358">
        <v>365.854226755875</v>
      </c>
      <c r="M1358">
        <v>32.054133624066303</v>
      </c>
      <c r="N1358">
        <v>0.31279718716358401</v>
      </c>
      <c r="O1358">
        <v>40.138930836605198</v>
      </c>
      <c r="P1358">
        <v>93.230230522322699</v>
      </c>
    </row>
    <row r="1359" spans="1:17" hidden="1" x14ac:dyDescent="0.3">
      <c r="A1359" t="s">
        <v>2884</v>
      </c>
      <c r="B1359" t="s">
        <v>2885</v>
      </c>
      <c r="C1359" t="s">
        <v>3144</v>
      </c>
      <c r="D1359" t="s">
        <v>248</v>
      </c>
      <c r="E1359">
        <v>1297.015005</v>
      </c>
      <c r="F1359">
        <v>79.53</v>
      </c>
      <c r="G1359">
        <v>-26.5934949793496</v>
      </c>
      <c r="H1359">
        <v>4.9093515424984604</v>
      </c>
      <c r="I1359">
        <v>-18.789090733706001</v>
      </c>
      <c r="J1359">
        <v>3.1352732134916401</v>
      </c>
      <c r="K1359">
        <v>82.106462106505603</v>
      </c>
      <c r="L1359">
        <v>84.005629653189899</v>
      </c>
      <c r="M1359">
        <v>41.072295146857499</v>
      </c>
      <c r="N1359">
        <v>0.38564047199888202</v>
      </c>
      <c r="O1359">
        <v>31.962781340374701</v>
      </c>
      <c r="P1359">
        <v>15.2608695652173</v>
      </c>
      <c r="Q1359">
        <v>9.7773653780319995E-3</v>
      </c>
    </row>
    <row r="1360" spans="1:17" hidden="1" x14ac:dyDescent="0.3">
      <c r="A1360" t="s">
        <v>2886</v>
      </c>
      <c r="B1360" t="s">
        <v>2887</v>
      </c>
      <c r="C1360" t="s">
        <v>3144</v>
      </c>
      <c r="D1360" t="s">
        <v>2888</v>
      </c>
      <c r="E1360">
        <v>1296.44353137199</v>
      </c>
      <c r="F1360">
        <v>37.159999999999997</v>
      </c>
      <c r="G1360">
        <v>-22.827663038300201</v>
      </c>
      <c r="H1360">
        <v>-5.1737936842040702</v>
      </c>
      <c r="I1360">
        <v>24.662271119898101</v>
      </c>
      <c r="J1360">
        <v>-2.6895960128426699</v>
      </c>
      <c r="K1360">
        <v>36.739976143157598</v>
      </c>
      <c r="L1360">
        <v>34.8618491962376</v>
      </c>
      <c r="M1360">
        <v>49.503409503972598</v>
      </c>
      <c r="N1360">
        <v>0.86572360240695201</v>
      </c>
      <c r="O1360">
        <v>39.935414424111897</v>
      </c>
      <c r="P1360">
        <v>42.923076923076898</v>
      </c>
      <c r="Q1360">
        <v>0.15389592193385199</v>
      </c>
    </row>
    <row r="1361" spans="1:17" hidden="1" x14ac:dyDescent="0.3">
      <c r="A1361" t="s">
        <v>2889</v>
      </c>
      <c r="B1361" t="s">
        <v>2890</v>
      </c>
      <c r="C1361" t="s">
        <v>3144</v>
      </c>
      <c r="D1361" t="s">
        <v>1669</v>
      </c>
      <c r="E1361">
        <v>1296.26334625</v>
      </c>
      <c r="F1361">
        <v>1712.5</v>
      </c>
      <c r="G1361">
        <v>48.845456225360998</v>
      </c>
      <c r="H1361">
        <v>2.6352466289443099</v>
      </c>
      <c r="I1361">
        <v>35.292360874312003</v>
      </c>
      <c r="J1361">
        <v>4.9071780241724303</v>
      </c>
      <c r="K1361">
        <v>1678.0637705674201</v>
      </c>
      <c r="L1361">
        <v>1493.1929811806499</v>
      </c>
      <c r="M1361">
        <v>63.379439843586397</v>
      </c>
      <c r="N1361">
        <v>0.157678041653315</v>
      </c>
      <c r="O1361">
        <v>20.192700729927001</v>
      </c>
      <c r="P1361">
        <v>72.979797979797993</v>
      </c>
      <c r="Q1361">
        <v>7.8612995029921001E-2</v>
      </c>
    </row>
    <row r="1362" spans="1:17" hidden="1" x14ac:dyDescent="0.3">
      <c r="A1362" t="s">
        <v>2891</v>
      </c>
      <c r="B1362" t="s">
        <v>2892</v>
      </c>
      <c r="C1362" t="s">
        <v>3144</v>
      </c>
      <c r="D1362" t="s">
        <v>454</v>
      </c>
      <c r="E1362">
        <v>1292.3842799879999</v>
      </c>
      <c r="F1362">
        <v>126.76</v>
      </c>
      <c r="G1362">
        <v>-42.815700150791002</v>
      </c>
      <c r="H1362">
        <v>-12.5537258539451</v>
      </c>
      <c r="I1362">
        <v>-28.786166928476799</v>
      </c>
      <c r="J1362">
        <v>1.5793221080976101</v>
      </c>
      <c r="M1362">
        <v>36.5232696732796</v>
      </c>
      <c r="O1362">
        <v>39.6339539286841</v>
      </c>
      <c r="P1362">
        <v>2.6396761133603301</v>
      </c>
    </row>
    <row r="1363" spans="1:17" hidden="1" x14ac:dyDescent="0.3">
      <c r="A1363" t="s">
        <v>2893</v>
      </c>
      <c r="B1363" t="s">
        <v>2894</v>
      </c>
      <c r="C1363" t="s">
        <v>3144</v>
      </c>
      <c r="D1363" t="s">
        <v>390</v>
      </c>
      <c r="E1363">
        <v>1291.4671762840001</v>
      </c>
      <c r="F1363">
        <v>32.14</v>
      </c>
      <c r="G1363">
        <v>-20.7707783113989</v>
      </c>
      <c r="H1363">
        <v>8.8903082613475307E-2</v>
      </c>
      <c r="I1363">
        <v>-24.4823879262193</v>
      </c>
      <c r="J1363">
        <v>0.90936929380708398</v>
      </c>
      <c r="K1363">
        <v>34.685404138186897</v>
      </c>
      <c r="L1363">
        <v>35.053690049941999</v>
      </c>
      <c r="M1363">
        <v>40.431444859668701</v>
      </c>
      <c r="N1363">
        <v>0.88647996346865199</v>
      </c>
      <c r="O1363">
        <v>44.679527069072797</v>
      </c>
      <c r="P1363">
        <v>26.286836935166999</v>
      </c>
      <c r="Q1363">
        <v>-2.2892977484982001E-2</v>
      </c>
    </row>
    <row r="1364" spans="1:17" hidden="1" x14ac:dyDescent="0.3">
      <c r="A1364" t="s">
        <v>2895</v>
      </c>
      <c r="B1364" t="s">
        <v>2896</v>
      </c>
      <c r="C1364" t="s">
        <v>3144</v>
      </c>
      <c r="D1364" t="s">
        <v>477</v>
      </c>
      <c r="E1364">
        <v>1290.1760746699999</v>
      </c>
      <c r="F1364">
        <v>990.85</v>
      </c>
      <c r="G1364">
        <v>-36.790260659398903</v>
      </c>
      <c r="H1364">
        <v>-9.0701665121461197</v>
      </c>
      <c r="I1364">
        <v>-37.773825027057299</v>
      </c>
      <c r="J1364">
        <v>-0.19591755980752701</v>
      </c>
      <c r="K1364">
        <v>1138.1973764228201</v>
      </c>
      <c r="L1364">
        <v>1250.5226595115801</v>
      </c>
      <c r="M1364">
        <v>33.109560858014603</v>
      </c>
      <c r="N1364">
        <v>0.97021903801333798</v>
      </c>
      <c r="O1364">
        <v>56.734117172124897</v>
      </c>
      <c r="P1364">
        <v>3.2135416666666701</v>
      </c>
      <c r="Q1364">
        <v>-7.1803964382460006E-2</v>
      </c>
    </row>
    <row r="1365" spans="1:17" hidden="1" x14ac:dyDescent="0.3">
      <c r="A1365" t="s">
        <v>2897</v>
      </c>
      <c r="B1365" t="s">
        <v>2898</v>
      </c>
      <c r="C1365" t="s">
        <v>3144</v>
      </c>
      <c r="D1365" t="s">
        <v>445</v>
      </c>
      <c r="E1365">
        <v>1287.4727250000001</v>
      </c>
      <c r="F1365">
        <v>113.85</v>
      </c>
      <c r="G1365">
        <v>-6.4410989703235098</v>
      </c>
      <c r="H1365">
        <v>-18.631637496340499</v>
      </c>
      <c r="I1365">
        <v>12.6346290118548</v>
      </c>
      <c r="J1365">
        <v>-3.5629449477995001</v>
      </c>
      <c r="K1365">
        <v>123.48752689577</v>
      </c>
      <c r="L1365">
        <v>110.78184689403</v>
      </c>
      <c r="M1365">
        <v>25.0628304985106</v>
      </c>
      <c r="N1365">
        <v>0.28071364060980503</v>
      </c>
      <c r="O1365">
        <v>33.069828722002597</v>
      </c>
      <c r="P1365">
        <v>36.510791366906403</v>
      </c>
    </row>
    <row r="1366" spans="1:17" hidden="1" x14ac:dyDescent="0.3">
      <c r="A1366" t="s">
        <v>2899</v>
      </c>
      <c r="B1366" t="s">
        <v>2900</v>
      </c>
      <c r="C1366" t="s">
        <v>3144</v>
      </c>
      <c r="D1366" t="s">
        <v>75</v>
      </c>
      <c r="E1366">
        <v>1283.914818708</v>
      </c>
      <c r="F1366">
        <v>86.86</v>
      </c>
      <c r="G1366">
        <v>-22.018730618861099</v>
      </c>
      <c r="H1366">
        <v>0.19966129944198999</v>
      </c>
      <c r="I1366">
        <v>-24.3667230294195</v>
      </c>
      <c r="J1366">
        <v>-9.3449457390704302E-2</v>
      </c>
      <c r="K1366">
        <v>93.532021988013696</v>
      </c>
      <c r="L1366">
        <v>98.828057642615207</v>
      </c>
      <c r="M1366">
        <v>33.462252389327098</v>
      </c>
      <c r="N1366">
        <v>0.501127014085478</v>
      </c>
      <c r="O1366">
        <v>42.643334100851902</v>
      </c>
      <c r="P1366">
        <v>1.531268264173</v>
      </c>
      <c r="Q1366">
        <v>-6.1653479903359997E-3</v>
      </c>
    </row>
    <row r="1367" spans="1:17" hidden="1" x14ac:dyDescent="0.3">
      <c r="A1367" t="s">
        <v>2901</v>
      </c>
      <c r="B1367" t="s">
        <v>2902</v>
      </c>
      <c r="C1367" t="s">
        <v>3144</v>
      </c>
      <c r="D1367" t="s">
        <v>160</v>
      </c>
      <c r="E1367">
        <v>1282.9311056250001</v>
      </c>
      <c r="F1367">
        <v>1046.25</v>
      </c>
      <c r="G1367">
        <v>-31.585287122936901</v>
      </c>
      <c r="H1367">
        <v>-0.38612122671155602</v>
      </c>
      <c r="I1367">
        <v>-4.7618209814660197</v>
      </c>
      <c r="J1367">
        <v>-2.2425926415168802</v>
      </c>
      <c r="K1367">
        <v>1157.68530186828</v>
      </c>
      <c r="L1367">
        <v>1172.8996741549199</v>
      </c>
      <c r="M1367">
        <v>32.390191022067597</v>
      </c>
      <c r="N1367">
        <v>0.72753500422655704</v>
      </c>
      <c r="O1367">
        <v>50.537634408602102</v>
      </c>
      <c r="P1367">
        <v>16.269378229704898</v>
      </c>
      <c r="Q1367">
        <v>-5.1075458899698001E-2</v>
      </c>
    </row>
    <row r="1368" spans="1:17" hidden="1" x14ac:dyDescent="0.3">
      <c r="A1368" t="s">
        <v>2903</v>
      </c>
      <c r="B1368" t="s">
        <v>2904</v>
      </c>
      <c r="C1368" t="s">
        <v>3144</v>
      </c>
      <c r="D1368" t="s">
        <v>208</v>
      </c>
      <c r="E1368">
        <v>1281.5434237500001</v>
      </c>
      <c r="F1368">
        <v>454.5</v>
      </c>
      <c r="G1368">
        <v>43.0439636662013</v>
      </c>
      <c r="H1368">
        <v>-0.29622331023273901</v>
      </c>
      <c r="I1368">
        <v>14.781245905149101</v>
      </c>
      <c r="J1368">
        <v>0.72973772404979498</v>
      </c>
      <c r="K1368">
        <v>487.83581167320602</v>
      </c>
      <c r="L1368">
        <v>425.91828962240601</v>
      </c>
      <c r="M1368">
        <v>32.335325093028402</v>
      </c>
      <c r="N1368">
        <v>0.235557711897769</v>
      </c>
      <c r="O1368">
        <v>36.776677667766698</v>
      </c>
      <c r="P1368">
        <v>68.364511946656805</v>
      </c>
      <c r="Q1368">
        <v>0.121086103739386</v>
      </c>
    </row>
    <row r="1369" spans="1:17" hidden="1" x14ac:dyDescent="0.3">
      <c r="A1369" t="s">
        <v>2905</v>
      </c>
      <c r="B1369" t="s">
        <v>2906</v>
      </c>
      <c r="C1369" t="s">
        <v>3144</v>
      </c>
      <c r="D1369" t="s">
        <v>91</v>
      </c>
      <c r="E1369">
        <v>1281.504408</v>
      </c>
      <c r="F1369">
        <v>800.6</v>
      </c>
      <c r="G1369">
        <v>-31.4501118977335</v>
      </c>
      <c r="H1369">
        <v>4.0052914755729798</v>
      </c>
      <c r="I1369">
        <v>-14.7613909602516</v>
      </c>
      <c r="J1369">
        <v>-3.2212362238403398</v>
      </c>
      <c r="K1369">
        <v>820.31982719233895</v>
      </c>
      <c r="L1369">
        <v>817.70976589458496</v>
      </c>
      <c r="M1369">
        <v>47.232143985768502</v>
      </c>
      <c r="N1369">
        <v>0.50400048085913496</v>
      </c>
      <c r="O1369">
        <v>30.7019735198601</v>
      </c>
      <c r="P1369">
        <v>14.7237945117145</v>
      </c>
      <c r="Q1369">
        <v>-6.7861661849423993E-2</v>
      </c>
    </row>
    <row r="1370" spans="1:17" hidden="1" x14ac:dyDescent="0.3">
      <c r="A1370" t="s">
        <v>2907</v>
      </c>
      <c r="B1370" t="s">
        <v>2908</v>
      </c>
      <c r="C1370" t="s">
        <v>3144</v>
      </c>
      <c r="D1370" t="s">
        <v>173</v>
      </c>
      <c r="E1370">
        <v>1278.4680000000001</v>
      </c>
      <c r="F1370">
        <v>522.25</v>
      </c>
      <c r="G1370">
        <v>109.021016285862</v>
      </c>
      <c r="H1370">
        <v>33.599193009369699</v>
      </c>
      <c r="I1370">
        <v>123.050549508176</v>
      </c>
      <c r="J1370">
        <v>6.8673183495822201</v>
      </c>
      <c r="K1370">
        <v>450.47833896645602</v>
      </c>
      <c r="M1370">
        <v>64.513292379442802</v>
      </c>
      <c r="N1370">
        <v>1.30527799046448</v>
      </c>
      <c r="O1370">
        <v>8.47295356629966</v>
      </c>
      <c r="P1370">
        <v>156.25613346418001</v>
      </c>
    </row>
    <row r="1371" spans="1:17" hidden="1" x14ac:dyDescent="0.3">
      <c r="A1371" t="s">
        <v>2909</v>
      </c>
      <c r="B1371" t="s">
        <v>2910</v>
      </c>
      <c r="C1371" t="s">
        <v>3144</v>
      </c>
      <c r="D1371" t="s">
        <v>48</v>
      </c>
      <c r="E1371">
        <v>1276.3192069219999</v>
      </c>
      <c r="F1371">
        <v>57.02</v>
      </c>
      <c r="G1371">
        <v>-47.489565240284001</v>
      </c>
      <c r="H1371">
        <v>-4.6706089708282796</v>
      </c>
      <c r="I1371">
        <v>-25.048552431020401</v>
      </c>
      <c r="J1371">
        <v>6.2126673985179597</v>
      </c>
      <c r="K1371">
        <v>60.6725888776838</v>
      </c>
      <c r="L1371">
        <v>65.893989967419401</v>
      </c>
      <c r="M1371">
        <v>53.406241776850401</v>
      </c>
      <c r="N1371">
        <v>0.65979551953748805</v>
      </c>
      <c r="O1371">
        <v>63.363732023851199</v>
      </c>
      <c r="P1371">
        <v>14.7283702213279</v>
      </c>
      <c r="Q1371">
        <v>8.6715599026290002E-2</v>
      </c>
    </row>
    <row r="1372" spans="1:17" hidden="1" x14ac:dyDescent="0.3">
      <c r="A1372" t="s">
        <v>2911</v>
      </c>
      <c r="B1372" t="s">
        <v>2912</v>
      </c>
      <c r="C1372" t="s">
        <v>3144</v>
      </c>
      <c r="D1372" t="s">
        <v>251</v>
      </c>
      <c r="E1372">
        <v>1274.7922100200001</v>
      </c>
      <c r="F1372">
        <v>333.55</v>
      </c>
      <c r="G1372">
        <v>-58.524374207992501</v>
      </c>
      <c r="H1372">
        <v>-4.4112104745876701</v>
      </c>
      <c r="I1372">
        <v>-38.487189147028602</v>
      </c>
      <c r="J1372">
        <v>-2.30836707610319</v>
      </c>
      <c r="K1372">
        <v>363.72551135998901</v>
      </c>
      <c r="L1372">
        <v>424.21078745888798</v>
      </c>
      <c r="M1372">
        <v>28.187697756246799</v>
      </c>
      <c r="N1372">
        <v>0.399064360451866</v>
      </c>
      <c r="O1372">
        <v>90.496177484634899</v>
      </c>
      <c r="P1372">
        <v>2.9316463508717701</v>
      </c>
    </row>
    <row r="1373" spans="1:17" hidden="1" x14ac:dyDescent="0.3">
      <c r="A1373" t="s">
        <v>2913</v>
      </c>
      <c r="B1373" t="s">
        <v>2914</v>
      </c>
      <c r="C1373" t="s">
        <v>3144</v>
      </c>
      <c r="D1373" t="s">
        <v>114</v>
      </c>
      <c r="E1373">
        <v>1271.8865327399999</v>
      </c>
      <c r="F1373">
        <v>10.62</v>
      </c>
      <c r="G1373">
        <v>-2.31896156574336</v>
      </c>
      <c r="H1373">
        <v>-5.8443062412997504</v>
      </c>
      <c r="I1373">
        <v>-27.220726053352799</v>
      </c>
      <c r="J1373">
        <v>-2.19013002402956</v>
      </c>
      <c r="K1373">
        <v>12.0380157863486</v>
      </c>
      <c r="L1373">
        <v>12.912777081323499</v>
      </c>
      <c r="M1373">
        <v>28.705406028526699</v>
      </c>
      <c r="N1373">
        <v>0.37097917576099698</v>
      </c>
      <c r="O1373">
        <v>73.258003766478296</v>
      </c>
      <c r="P1373">
        <v>29.512195121951201</v>
      </c>
      <c r="Q1373">
        <v>3.8024258715092997E-2</v>
      </c>
    </row>
    <row r="1374" spans="1:17" hidden="1" x14ac:dyDescent="0.3">
      <c r="A1374" t="s">
        <v>2915</v>
      </c>
      <c r="B1374" t="s">
        <v>2916</v>
      </c>
      <c r="C1374" t="s">
        <v>3144</v>
      </c>
      <c r="D1374" t="s">
        <v>284</v>
      </c>
      <c r="E1374">
        <v>1268.0673186399999</v>
      </c>
      <c r="F1374">
        <v>104.08</v>
      </c>
      <c r="G1374">
        <v>-14.898175106872401</v>
      </c>
      <c r="H1374">
        <v>15.9368322678928</v>
      </c>
      <c r="I1374">
        <v>16.0148831339385</v>
      </c>
      <c r="J1374">
        <v>12.0694501649737</v>
      </c>
      <c r="K1374">
        <v>91.075960079065297</v>
      </c>
      <c r="L1374">
        <v>88.568901553441805</v>
      </c>
      <c r="M1374">
        <v>82.276171061989501</v>
      </c>
      <c r="N1374">
        <v>3.8915808279393902</v>
      </c>
      <c r="O1374">
        <v>12.413528055342001</v>
      </c>
      <c r="P1374">
        <v>53.058823529411697</v>
      </c>
      <c r="Q1374">
        <v>0.148017494617498</v>
      </c>
    </row>
    <row r="1375" spans="1:17" hidden="1" x14ac:dyDescent="0.3">
      <c r="A1375" t="s">
        <v>2917</v>
      </c>
      <c r="B1375" t="s">
        <v>2918</v>
      </c>
      <c r="C1375" t="s">
        <v>3144</v>
      </c>
      <c r="D1375" t="s">
        <v>144</v>
      </c>
      <c r="E1375">
        <v>1264.7851080749999</v>
      </c>
      <c r="F1375">
        <v>49.25</v>
      </c>
      <c r="G1375">
        <v>67.835478588696802</v>
      </c>
      <c r="H1375">
        <v>-0.68443385562091197</v>
      </c>
      <c r="I1375">
        <v>40.727213108915699</v>
      </c>
      <c r="J1375">
        <v>6.3327302605023696</v>
      </c>
      <c r="K1375">
        <v>50.199177245381698</v>
      </c>
      <c r="L1375">
        <v>42.101777329719098</v>
      </c>
      <c r="M1375">
        <v>46.665560932783499</v>
      </c>
      <c r="N1375">
        <v>0.58350898634903203</v>
      </c>
      <c r="O1375">
        <v>39.898477157360396</v>
      </c>
      <c r="P1375">
        <v>100.20325203252</v>
      </c>
      <c r="Q1375">
        <v>7.6587807494131993E-2</v>
      </c>
    </row>
    <row r="1376" spans="1:17" hidden="1" x14ac:dyDescent="0.3">
      <c r="A1376" t="s">
        <v>2919</v>
      </c>
      <c r="B1376" t="s">
        <v>2920</v>
      </c>
      <c r="C1376" t="s">
        <v>3144</v>
      </c>
      <c r="D1376" t="s">
        <v>999</v>
      </c>
      <c r="E1376">
        <v>1264.5</v>
      </c>
      <c r="F1376">
        <v>210.75</v>
      </c>
      <c r="G1376">
        <v>-15.3121070341363</v>
      </c>
      <c r="H1376">
        <v>-5.4983400632652497</v>
      </c>
      <c r="I1376">
        <v>46.332728663173803</v>
      </c>
      <c r="J1376">
        <v>7.4378603006497193E-2</v>
      </c>
      <c r="K1376">
        <v>229.235370383309</v>
      </c>
      <c r="L1376">
        <v>210.682262439807</v>
      </c>
      <c r="M1376">
        <v>36.185583787198901</v>
      </c>
      <c r="N1376">
        <v>0.19516318714011899</v>
      </c>
      <c r="O1376">
        <v>37.129300118623902</v>
      </c>
      <c r="P1376">
        <v>86.504424778761006</v>
      </c>
      <c r="Q1376">
        <v>-8.4116956686831001E-2</v>
      </c>
    </row>
    <row r="1377" spans="1:17" hidden="1" x14ac:dyDescent="0.3">
      <c r="A1377" t="s">
        <v>2921</v>
      </c>
      <c r="B1377" t="s">
        <v>2922</v>
      </c>
      <c r="C1377" t="s">
        <v>3144</v>
      </c>
      <c r="D1377" t="s">
        <v>301</v>
      </c>
      <c r="E1377">
        <v>1260.61645</v>
      </c>
      <c r="F1377">
        <v>339.4</v>
      </c>
      <c r="G1377">
        <v>291.98610584071298</v>
      </c>
      <c r="H1377">
        <v>4.2720186826427202</v>
      </c>
      <c r="I1377">
        <v>76.628049253413494</v>
      </c>
      <c r="J1377">
        <v>-3.9638191119900199</v>
      </c>
      <c r="K1377">
        <v>331.716030779699</v>
      </c>
      <c r="L1377">
        <v>261.850398324568</v>
      </c>
      <c r="M1377">
        <v>40.868431821490802</v>
      </c>
      <c r="N1377">
        <v>0.78974452252235605</v>
      </c>
      <c r="O1377">
        <v>21.8915733647613</v>
      </c>
      <c r="P1377">
        <v>334.03388014009698</v>
      </c>
    </row>
    <row r="1378" spans="1:17" hidden="1" x14ac:dyDescent="0.3">
      <c r="A1378" t="s">
        <v>2923</v>
      </c>
      <c r="B1378" t="s">
        <v>2924</v>
      </c>
      <c r="C1378" t="s">
        <v>3144</v>
      </c>
      <c r="D1378" t="s">
        <v>1450</v>
      </c>
      <c r="E1378">
        <v>1258.4673</v>
      </c>
      <c r="F1378">
        <v>132.54</v>
      </c>
      <c r="G1378">
        <v>153.80603843425601</v>
      </c>
      <c r="H1378">
        <v>21.018187709669601</v>
      </c>
      <c r="I1378">
        <v>42.925631553889602</v>
      </c>
      <c r="J1378">
        <v>12.244690366414799</v>
      </c>
      <c r="K1378">
        <v>120.89338882091</v>
      </c>
      <c r="L1378">
        <v>100.74066874748</v>
      </c>
      <c r="M1378">
        <v>54.9038638767354</v>
      </c>
      <c r="N1378">
        <v>2.7042529411945302</v>
      </c>
      <c r="O1378">
        <v>13.731703636638001</v>
      </c>
      <c r="P1378">
        <v>186.883116883116</v>
      </c>
      <c r="Q1378">
        <v>0.13625839112395599</v>
      </c>
    </row>
    <row r="1379" spans="1:17" hidden="1" x14ac:dyDescent="0.3">
      <c r="A1379" t="s">
        <v>2925</v>
      </c>
      <c r="B1379" t="s">
        <v>2926</v>
      </c>
      <c r="C1379" t="s">
        <v>3144</v>
      </c>
      <c r="D1379" t="s">
        <v>477</v>
      </c>
      <c r="E1379">
        <v>1255.5344022100001</v>
      </c>
      <c r="F1379">
        <v>543.95000000000005</v>
      </c>
      <c r="G1379">
        <v>-11.681312831887899</v>
      </c>
      <c r="H1379">
        <v>-8.5759059210690491</v>
      </c>
      <c r="I1379">
        <v>35.062791975453401</v>
      </c>
      <c r="J1379">
        <v>1.2150466446789401</v>
      </c>
      <c r="K1379">
        <v>547.96590296286195</v>
      </c>
      <c r="L1379">
        <v>505.714271328623</v>
      </c>
      <c r="M1379">
        <v>44.025401487624897</v>
      </c>
      <c r="N1379">
        <v>0.203681060339716</v>
      </c>
      <c r="O1379">
        <v>34.9204890155345</v>
      </c>
      <c r="P1379">
        <v>53.658192090395403</v>
      </c>
      <c r="Q1379">
        <v>4.9752157647030004E-3</v>
      </c>
    </row>
    <row r="1380" spans="1:17" hidden="1" x14ac:dyDescent="0.3">
      <c r="A1380" t="s">
        <v>2927</v>
      </c>
      <c r="B1380" t="s">
        <v>2928</v>
      </c>
      <c r="C1380" t="s">
        <v>3144</v>
      </c>
      <c r="D1380" t="s">
        <v>574</v>
      </c>
      <c r="E1380">
        <v>1252.3012518399901</v>
      </c>
      <c r="F1380">
        <v>246.85</v>
      </c>
      <c r="G1380">
        <v>240.69574431660899</v>
      </c>
      <c r="H1380">
        <v>16.921002508200399</v>
      </c>
      <c r="I1380">
        <v>173.342060532782</v>
      </c>
      <c r="J1380">
        <v>4.6092314072847502</v>
      </c>
      <c r="K1380">
        <v>213.03780807182099</v>
      </c>
      <c r="L1380">
        <v>146.148999798331</v>
      </c>
      <c r="M1380">
        <v>55.950946594694997</v>
      </c>
      <c r="N1380">
        <v>1.12414676831487</v>
      </c>
      <c r="O1380">
        <v>6.1737897508608404</v>
      </c>
      <c r="P1380">
        <v>279.47732513451098</v>
      </c>
      <c r="Q1380">
        <v>8.7806071217146994E-2</v>
      </c>
    </row>
    <row r="1381" spans="1:17" hidden="1" x14ac:dyDescent="0.3">
      <c r="A1381" t="s">
        <v>2929</v>
      </c>
      <c r="B1381" t="s">
        <v>2930</v>
      </c>
      <c r="C1381" t="s">
        <v>3144</v>
      </c>
      <c r="D1381" t="s">
        <v>477</v>
      </c>
      <c r="E1381">
        <v>1250.488841373</v>
      </c>
      <c r="F1381">
        <v>201.03</v>
      </c>
      <c r="G1381">
        <v>-20.0916541668112</v>
      </c>
      <c r="H1381">
        <v>0.43599589591562599</v>
      </c>
      <c r="I1381">
        <v>-6.3730785335432802</v>
      </c>
      <c r="J1381">
        <v>4.7787266973995397</v>
      </c>
      <c r="K1381">
        <v>213.596536140078</v>
      </c>
      <c r="L1381">
        <v>208.72441098737701</v>
      </c>
      <c r="M1381">
        <v>39.181756157974696</v>
      </c>
      <c r="N1381">
        <v>0.30070861490745698</v>
      </c>
      <c r="O1381">
        <v>31.084912699597002</v>
      </c>
      <c r="P1381">
        <v>25.722326454033698</v>
      </c>
      <c r="Q1381">
        <v>-9.7149232519140004E-3</v>
      </c>
    </row>
    <row r="1382" spans="1:17" hidden="1" x14ac:dyDescent="0.3">
      <c r="A1382" t="s">
        <v>2931</v>
      </c>
      <c r="B1382" t="s">
        <v>2932</v>
      </c>
      <c r="C1382" t="s">
        <v>3144</v>
      </c>
      <c r="D1382" t="s">
        <v>51</v>
      </c>
      <c r="E1382">
        <v>1249.513793052</v>
      </c>
      <c r="F1382">
        <v>118.66</v>
      </c>
      <c r="G1382">
        <v>-23.270547542370998</v>
      </c>
      <c r="H1382">
        <v>-1.08213481808738</v>
      </c>
      <c r="I1382">
        <v>-0.36764571496173398</v>
      </c>
      <c r="J1382">
        <v>-0.952248284500543</v>
      </c>
      <c r="K1382">
        <v>125.17674339093401</v>
      </c>
      <c r="L1382">
        <v>118.083084871842</v>
      </c>
      <c r="M1382">
        <v>38.402577999323199</v>
      </c>
      <c r="N1382">
        <v>0.39019786064163298</v>
      </c>
      <c r="O1382">
        <v>26.074498567335201</v>
      </c>
      <c r="P1382">
        <v>28.768312533911999</v>
      </c>
      <c r="Q1382">
        <v>1.4118526363600999E-2</v>
      </c>
    </row>
    <row r="1383" spans="1:17" hidden="1" x14ac:dyDescent="0.3">
      <c r="A1383" t="s">
        <v>2933</v>
      </c>
      <c r="B1383" t="s">
        <v>2934</v>
      </c>
      <c r="C1383" t="s">
        <v>3144</v>
      </c>
      <c r="D1383" t="s">
        <v>213</v>
      </c>
      <c r="E1383">
        <v>1247.5</v>
      </c>
      <c r="F1383">
        <v>124.75</v>
      </c>
      <c r="G1383">
        <v>89.480698875682705</v>
      </c>
      <c r="H1383">
        <v>1.5921647517994399</v>
      </c>
      <c r="I1383">
        <v>48.431677184208901</v>
      </c>
      <c r="J1383">
        <v>-1.4340847390549001</v>
      </c>
      <c r="K1383">
        <v>124.980843494075</v>
      </c>
      <c r="L1383">
        <v>102.631448424019</v>
      </c>
      <c r="M1383">
        <v>35.302718907671398</v>
      </c>
      <c r="N1383">
        <v>0.21779564949913699</v>
      </c>
      <c r="O1383">
        <v>16.793587174348598</v>
      </c>
      <c r="P1383">
        <v>121.580817051509</v>
      </c>
      <c r="Q1383">
        <v>8.4618496776592E-2</v>
      </c>
    </row>
    <row r="1384" spans="1:17" hidden="1" x14ac:dyDescent="0.3">
      <c r="A1384" t="s">
        <v>2935</v>
      </c>
      <c r="B1384" t="s">
        <v>2936</v>
      </c>
      <c r="C1384" t="s">
        <v>3144</v>
      </c>
      <c r="D1384" t="s">
        <v>477</v>
      </c>
      <c r="E1384">
        <v>1243.5700804000001</v>
      </c>
      <c r="F1384">
        <v>175.9</v>
      </c>
      <c r="G1384">
        <v>29.712153386719901</v>
      </c>
      <c r="H1384">
        <v>-2.2903272806874502</v>
      </c>
      <c r="I1384">
        <v>29.1324466565707</v>
      </c>
      <c r="J1384">
        <v>10.819815014343</v>
      </c>
      <c r="K1384">
        <v>185.397270459125</v>
      </c>
      <c r="L1384">
        <v>161.254142768891</v>
      </c>
      <c r="M1384">
        <v>47.147970205403197</v>
      </c>
      <c r="N1384">
        <v>0.249011035619465</v>
      </c>
      <c r="O1384">
        <v>41.216600341102897</v>
      </c>
      <c r="P1384">
        <v>65.009380863039397</v>
      </c>
      <c r="Q1384">
        <v>4.6862875859721001E-2</v>
      </c>
    </row>
    <row r="1385" spans="1:17" hidden="1" x14ac:dyDescent="0.3">
      <c r="A1385" t="s">
        <v>2937</v>
      </c>
      <c r="B1385" t="s">
        <v>2938</v>
      </c>
      <c r="C1385" t="s">
        <v>3144</v>
      </c>
      <c r="D1385" t="s">
        <v>753</v>
      </c>
      <c r="E1385">
        <v>1234.2674</v>
      </c>
      <c r="F1385">
        <v>230.92</v>
      </c>
      <c r="G1385">
        <v>-51.603910271913897</v>
      </c>
      <c r="H1385">
        <v>0.70873684279030402</v>
      </c>
      <c r="I1385">
        <v>-23.548143939759399</v>
      </c>
      <c r="J1385">
        <v>2.73408712789678</v>
      </c>
      <c r="K1385">
        <v>237.81782247328599</v>
      </c>
      <c r="M1385">
        <v>44.1381608110946</v>
      </c>
      <c r="N1385">
        <v>0.19996244599400301</v>
      </c>
      <c r="O1385">
        <v>101.8014896934</v>
      </c>
      <c r="P1385">
        <v>8.9296664937025199</v>
      </c>
    </row>
    <row r="1386" spans="1:17" hidden="1" x14ac:dyDescent="0.3">
      <c r="A1386" t="s">
        <v>2939</v>
      </c>
      <c r="B1386" t="s">
        <v>2940</v>
      </c>
      <c r="C1386" t="s">
        <v>3144</v>
      </c>
      <c r="D1386" t="s">
        <v>630</v>
      </c>
      <c r="E1386">
        <v>1233.3453569599999</v>
      </c>
      <c r="F1386">
        <v>19.72</v>
      </c>
      <c r="G1386">
        <v>1.31740207062027</v>
      </c>
      <c r="H1386">
        <v>-4.3985569745423003</v>
      </c>
      <c r="I1386">
        <v>51.386685016894603</v>
      </c>
      <c r="J1386">
        <v>-5.9456057999755902</v>
      </c>
      <c r="K1386">
        <v>18.821055027381099</v>
      </c>
      <c r="L1386">
        <v>15.553458208349801</v>
      </c>
      <c r="M1386">
        <v>44.126153448683397</v>
      </c>
      <c r="N1386">
        <v>0.16019366385488701</v>
      </c>
      <c r="O1386">
        <v>33.620689655172399</v>
      </c>
      <c r="P1386">
        <v>97.2</v>
      </c>
      <c r="Q1386">
        <v>5.8428384346673003E-2</v>
      </c>
    </row>
    <row r="1387" spans="1:17" hidden="1" x14ac:dyDescent="0.3">
      <c r="A1387" t="s">
        <v>2941</v>
      </c>
      <c r="B1387" t="s">
        <v>2942</v>
      </c>
      <c r="C1387" t="s">
        <v>3144</v>
      </c>
      <c r="D1387" t="s">
        <v>91</v>
      </c>
      <c r="E1387">
        <v>1233.336</v>
      </c>
      <c r="F1387">
        <v>104.52</v>
      </c>
      <c r="G1387">
        <v>91.423369722600199</v>
      </c>
      <c r="H1387">
        <v>-14.5711053774371</v>
      </c>
      <c r="I1387">
        <v>60.700062359885202</v>
      </c>
      <c r="J1387">
        <v>-5.1620703279704099</v>
      </c>
      <c r="K1387">
        <v>118.172685711889</v>
      </c>
      <c r="L1387">
        <v>87.795350178421998</v>
      </c>
      <c r="M1387">
        <v>22.060212295114098</v>
      </c>
      <c r="N1387">
        <v>9.4454658162210103E-2</v>
      </c>
      <c r="O1387">
        <v>50.5549177190968</v>
      </c>
      <c r="P1387">
        <v>149.749103942652</v>
      </c>
      <c r="Q1387">
        <v>0.119966650844077</v>
      </c>
    </row>
    <row r="1388" spans="1:17" hidden="1" x14ac:dyDescent="0.3">
      <c r="A1388" t="s">
        <v>2943</v>
      </c>
      <c r="B1388" t="s">
        <v>2944</v>
      </c>
      <c r="C1388" t="s">
        <v>3144</v>
      </c>
      <c r="D1388" t="s">
        <v>213</v>
      </c>
      <c r="E1388">
        <v>1228.194885458</v>
      </c>
      <c r="F1388">
        <v>190.39</v>
      </c>
      <c r="G1388">
        <v>-49.0384873730641</v>
      </c>
      <c r="H1388">
        <v>3.6893270227710699</v>
      </c>
      <c r="I1388">
        <v>-35.008954150749901</v>
      </c>
      <c r="J1388">
        <v>13.186230926303301</v>
      </c>
      <c r="M1388">
        <v>50.074831899721502</v>
      </c>
      <c r="O1388">
        <v>42.2816324386785</v>
      </c>
      <c r="P1388">
        <v>20.499999999999901</v>
      </c>
    </row>
    <row r="1389" spans="1:17" hidden="1" x14ac:dyDescent="0.3">
      <c r="A1389" t="s">
        <v>2945</v>
      </c>
      <c r="B1389" t="s">
        <v>2946</v>
      </c>
      <c r="C1389" t="s">
        <v>3144</v>
      </c>
      <c r="D1389" t="s">
        <v>984</v>
      </c>
      <c r="E1389">
        <v>1226.9981263499999</v>
      </c>
      <c r="F1389">
        <v>187.65</v>
      </c>
      <c r="G1389">
        <v>-50.860469562696899</v>
      </c>
      <c r="H1389">
        <v>-5.2372445719466398</v>
      </c>
      <c r="I1389">
        <v>-22.526174230083601</v>
      </c>
      <c r="J1389">
        <v>1.80218089701075</v>
      </c>
      <c r="K1389">
        <v>205.50119653944799</v>
      </c>
      <c r="L1389">
        <v>222.561108241705</v>
      </c>
      <c r="M1389">
        <v>30.574169229465099</v>
      </c>
      <c r="N1389">
        <v>0.33093459945659298</v>
      </c>
      <c r="O1389">
        <v>51.985078603783599</v>
      </c>
      <c r="P1389">
        <v>2.6531728665207801</v>
      </c>
      <c r="Q1389">
        <v>-4.6171825777643997E-2</v>
      </c>
    </row>
    <row r="1390" spans="1:17" hidden="1" x14ac:dyDescent="0.3">
      <c r="A1390" t="s">
        <v>2947</v>
      </c>
      <c r="B1390" t="s">
        <v>2948</v>
      </c>
      <c r="C1390" t="s">
        <v>3144</v>
      </c>
      <c r="D1390" t="s">
        <v>2738</v>
      </c>
      <c r="E1390">
        <v>1226.0928799999999</v>
      </c>
      <c r="F1390">
        <v>1495.6</v>
      </c>
      <c r="G1390">
        <v>354.746429183857</v>
      </c>
      <c r="H1390">
        <v>9.9320035406524791</v>
      </c>
      <c r="I1390">
        <v>50.816954635294103</v>
      </c>
      <c r="J1390">
        <v>7.75385083229689</v>
      </c>
      <c r="K1390">
        <v>1552.68204144172</v>
      </c>
      <c r="L1390">
        <v>1318.3282412584099</v>
      </c>
      <c r="M1390">
        <v>54.593019624004697</v>
      </c>
      <c r="N1390">
        <v>2.2177366188116099</v>
      </c>
      <c r="O1390">
        <v>47.766782562182399</v>
      </c>
      <c r="P1390">
        <v>401.87919463087201</v>
      </c>
    </row>
    <row r="1391" spans="1:17" hidden="1" x14ac:dyDescent="0.3">
      <c r="A1391" t="s">
        <v>2949</v>
      </c>
      <c r="B1391" t="s">
        <v>2950</v>
      </c>
      <c r="C1391" t="s">
        <v>3144</v>
      </c>
      <c r="D1391" t="s">
        <v>999</v>
      </c>
      <c r="E1391">
        <v>1219.490272</v>
      </c>
      <c r="F1391">
        <v>80.08</v>
      </c>
      <c r="G1391">
        <v>-30.851228841585701</v>
      </c>
      <c r="H1391">
        <v>-0.82820209403745704</v>
      </c>
      <c r="I1391">
        <v>-18.964274969196001</v>
      </c>
      <c r="J1391">
        <v>2.4247983770182802</v>
      </c>
      <c r="K1391">
        <v>85.032478784371406</v>
      </c>
      <c r="L1391">
        <v>87.805317223371702</v>
      </c>
      <c r="M1391">
        <v>36.707929553945398</v>
      </c>
      <c r="N1391">
        <v>0.23748106751119899</v>
      </c>
      <c r="O1391">
        <v>44.418081918081903</v>
      </c>
      <c r="P1391">
        <v>8.2162162162162193</v>
      </c>
      <c r="Q1391">
        <v>-7.9807411354109997E-3</v>
      </c>
    </row>
    <row r="1392" spans="1:17" hidden="1" x14ac:dyDescent="0.3">
      <c r="A1392" t="s">
        <v>2951</v>
      </c>
      <c r="B1392" t="s">
        <v>2952</v>
      </c>
      <c r="C1392" t="s">
        <v>3144</v>
      </c>
      <c r="D1392" t="s">
        <v>51</v>
      </c>
      <c r="E1392">
        <v>1216.2710345200001</v>
      </c>
      <c r="F1392">
        <v>385.1</v>
      </c>
      <c r="G1392">
        <v>-20.602110007370399</v>
      </c>
      <c r="H1392">
        <v>6.6583383975927699</v>
      </c>
      <c r="I1392">
        <v>19.799711852812202</v>
      </c>
      <c r="J1392">
        <v>7.8819226863342102</v>
      </c>
      <c r="K1392">
        <v>375.73122436449302</v>
      </c>
      <c r="L1392">
        <v>361.79539433477498</v>
      </c>
      <c r="M1392">
        <v>58.941243046325702</v>
      </c>
      <c r="N1392">
        <v>0.49043224415579401</v>
      </c>
      <c r="O1392">
        <v>11.269800051934499</v>
      </c>
      <c r="P1392">
        <v>46.259020129130199</v>
      </c>
      <c r="Q1392">
        <v>-7.3652733472969996E-3</v>
      </c>
    </row>
    <row r="1393" spans="1:17" hidden="1" x14ac:dyDescent="0.3">
      <c r="A1393" t="s">
        <v>2953</v>
      </c>
      <c r="B1393" t="s">
        <v>2954</v>
      </c>
      <c r="C1393" t="s">
        <v>3144</v>
      </c>
      <c r="D1393" t="s">
        <v>114</v>
      </c>
      <c r="E1393">
        <v>1212.12426486</v>
      </c>
      <c r="F1393">
        <v>635.54999999999995</v>
      </c>
      <c r="G1393">
        <v>-28.814474291946102</v>
      </c>
      <c r="H1393">
        <v>-2.9728402081508101</v>
      </c>
      <c r="I1393">
        <v>-4.5515682275392297</v>
      </c>
      <c r="J1393">
        <v>3.5259404992223198</v>
      </c>
      <c r="K1393">
        <v>666.17452032472295</v>
      </c>
      <c r="L1393">
        <v>658.84563547168102</v>
      </c>
      <c r="M1393">
        <v>41.651603439378697</v>
      </c>
      <c r="N1393">
        <v>0.35647221744756602</v>
      </c>
      <c r="O1393">
        <v>32.955707654787098</v>
      </c>
      <c r="P1393">
        <v>15.7650273224043</v>
      </c>
      <c r="Q1393">
        <v>6.1391920363391E-2</v>
      </c>
    </row>
    <row r="1394" spans="1:17" hidden="1" x14ac:dyDescent="0.3">
      <c r="A1394" t="s">
        <v>2955</v>
      </c>
      <c r="B1394" t="s">
        <v>2956</v>
      </c>
      <c r="C1394" t="s">
        <v>3144</v>
      </c>
      <c r="D1394" t="s">
        <v>2957</v>
      </c>
      <c r="E1394">
        <v>1211.3580437999999</v>
      </c>
      <c r="F1394">
        <v>1411.4</v>
      </c>
      <c r="G1394">
        <v>75.813978702383196</v>
      </c>
      <c r="H1394">
        <v>-0.50548061778530695</v>
      </c>
      <c r="I1394">
        <v>69.133576056319299</v>
      </c>
      <c r="J1394">
        <v>-7.4317888244385601</v>
      </c>
      <c r="K1394">
        <v>1360.7981759624199</v>
      </c>
      <c r="L1394">
        <v>1119.4469796506501</v>
      </c>
      <c r="M1394">
        <v>53.518906943923199</v>
      </c>
      <c r="N1394">
        <v>1.1496831742121001</v>
      </c>
      <c r="O1394">
        <v>9.82003684285106</v>
      </c>
      <c r="P1394">
        <v>113.84848484848401</v>
      </c>
      <c r="Q1394">
        <v>0.115292511966581</v>
      </c>
    </row>
    <row r="1395" spans="1:17" hidden="1" x14ac:dyDescent="0.3">
      <c r="A1395" t="s">
        <v>2958</v>
      </c>
      <c r="B1395" t="s">
        <v>2959</v>
      </c>
      <c r="C1395" t="s">
        <v>3144</v>
      </c>
      <c r="D1395" t="s">
        <v>472</v>
      </c>
      <c r="E1395">
        <v>1208.8336111599999</v>
      </c>
      <c r="F1395">
        <v>505.4</v>
      </c>
      <c r="G1395">
        <v>5.0820971688167598</v>
      </c>
      <c r="H1395">
        <v>-2.6342003458724599</v>
      </c>
      <c r="I1395">
        <v>33.816574749499203</v>
      </c>
      <c r="J1395">
        <v>-2.5618058915514998</v>
      </c>
      <c r="K1395">
        <v>551.42729212209497</v>
      </c>
      <c r="L1395">
        <v>482.95412871535598</v>
      </c>
      <c r="M1395">
        <v>29.0890429808432</v>
      </c>
      <c r="N1395">
        <v>0.39783835344233398</v>
      </c>
      <c r="O1395">
        <v>32.162643450732098</v>
      </c>
      <c r="P1395">
        <v>58.036272670418903</v>
      </c>
      <c r="Q1395">
        <v>0.12021279137492601</v>
      </c>
    </row>
    <row r="1396" spans="1:17" hidden="1" x14ac:dyDescent="0.3">
      <c r="A1396" t="s">
        <v>2960</v>
      </c>
      <c r="B1396" t="s">
        <v>2961</v>
      </c>
      <c r="C1396" t="s">
        <v>3144</v>
      </c>
      <c r="D1396" t="s">
        <v>284</v>
      </c>
      <c r="E1396">
        <v>1207.03021272</v>
      </c>
      <c r="F1396">
        <v>703.2</v>
      </c>
      <c r="G1396">
        <v>2.0421667391465501</v>
      </c>
      <c r="H1396">
        <v>-15.3347839122541</v>
      </c>
      <c r="I1396">
        <v>26.7465774174925</v>
      </c>
      <c r="J1396">
        <v>-2.49004888667405</v>
      </c>
      <c r="K1396">
        <v>717.332971936587</v>
      </c>
      <c r="L1396">
        <v>626.57315146102405</v>
      </c>
      <c r="M1396">
        <v>34.244666532097398</v>
      </c>
      <c r="N1396">
        <v>0.34728579918407598</v>
      </c>
      <c r="O1396">
        <v>33.959044368600601</v>
      </c>
      <c r="P1396">
        <v>59.455782312925102</v>
      </c>
      <c r="Q1396">
        <v>8.1928713969035005E-2</v>
      </c>
    </row>
    <row r="1397" spans="1:17" hidden="1" x14ac:dyDescent="0.3">
      <c r="A1397" t="s">
        <v>2962</v>
      </c>
      <c r="B1397" t="s">
        <v>2963</v>
      </c>
      <c r="C1397" t="s">
        <v>3144</v>
      </c>
      <c r="D1397" t="s">
        <v>213</v>
      </c>
      <c r="E1397">
        <v>1205.93049</v>
      </c>
      <c r="F1397">
        <v>89.14</v>
      </c>
      <c r="G1397">
        <v>-19.976826089279498</v>
      </c>
      <c r="H1397">
        <v>-11.108396989261401</v>
      </c>
      <c r="I1397">
        <v>-40.009075988009798</v>
      </c>
      <c r="J1397">
        <v>-2.16033993675113</v>
      </c>
      <c r="K1397">
        <v>105.00645372141599</v>
      </c>
      <c r="L1397">
        <v>113.109873288716</v>
      </c>
      <c r="M1397">
        <v>29.911920511770401</v>
      </c>
      <c r="N1397">
        <v>0.65996080278411295</v>
      </c>
      <c r="O1397">
        <v>76.127439982050703</v>
      </c>
      <c r="P1397">
        <v>8.5749086479902594</v>
      </c>
      <c r="Q1397">
        <v>7.3584235857871994E-2</v>
      </c>
    </row>
    <row r="1398" spans="1:17" hidden="1" x14ac:dyDescent="0.3">
      <c r="A1398" t="s">
        <v>2964</v>
      </c>
      <c r="B1398" t="s">
        <v>2965</v>
      </c>
      <c r="C1398" t="s">
        <v>3144</v>
      </c>
      <c r="D1398" t="s">
        <v>238</v>
      </c>
      <c r="E1398">
        <v>1204.4678354729999</v>
      </c>
      <c r="F1398">
        <v>18.27</v>
      </c>
      <c r="G1398">
        <v>-45.978005224786997</v>
      </c>
      <c r="H1398">
        <v>5.2639704684240298</v>
      </c>
      <c r="I1398">
        <v>-38.9535649658201</v>
      </c>
      <c r="J1398">
        <v>-1.6488256578454601</v>
      </c>
      <c r="K1398">
        <v>18.9762597543704</v>
      </c>
      <c r="L1398">
        <v>21.927893870108999</v>
      </c>
      <c r="M1398">
        <v>44.531739077924897</v>
      </c>
      <c r="N1398">
        <v>0.35538668714048899</v>
      </c>
      <c r="O1398">
        <v>129.88505747126399</v>
      </c>
      <c r="P1398">
        <v>23.780487804878</v>
      </c>
      <c r="Q1398">
        <v>5.6124673844237999E-2</v>
      </c>
    </row>
    <row r="1399" spans="1:17" hidden="1" x14ac:dyDescent="0.3">
      <c r="A1399" t="s">
        <v>2966</v>
      </c>
      <c r="B1399" t="s">
        <v>2967</v>
      </c>
      <c r="C1399" t="s">
        <v>3144</v>
      </c>
      <c r="D1399" t="s">
        <v>51</v>
      </c>
      <c r="E1399">
        <v>1199.0000078</v>
      </c>
      <c r="F1399">
        <v>1940.75</v>
      </c>
      <c r="G1399">
        <v>-25.249914125325201</v>
      </c>
      <c r="H1399">
        <v>-2.7619130139927499</v>
      </c>
      <c r="I1399">
        <v>-25.163116611729201</v>
      </c>
      <c r="J1399">
        <v>1.8092375415014099</v>
      </c>
      <c r="K1399">
        <v>2071.5032471189002</v>
      </c>
      <c r="L1399">
        <v>2162.0398797735602</v>
      </c>
      <c r="M1399">
        <v>41.611371136833803</v>
      </c>
      <c r="N1399">
        <v>0.61626485853005097</v>
      </c>
      <c r="O1399">
        <v>45.505603503800003</v>
      </c>
      <c r="P1399">
        <v>9.4582781083443805</v>
      </c>
      <c r="Q1399">
        <v>-2.4102497155406001E-2</v>
      </c>
    </row>
    <row r="1400" spans="1:17" hidden="1" x14ac:dyDescent="0.3">
      <c r="A1400" t="s">
        <v>2968</v>
      </c>
      <c r="B1400" t="s">
        <v>2969</v>
      </c>
      <c r="C1400" t="s">
        <v>3144</v>
      </c>
      <c r="D1400" t="s">
        <v>262</v>
      </c>
      <c r="E1400">
        <v>1198.01455059</v>
      </c>
      <c r="F1400">
        <v>320.10000000000002</v>
      </c>
      <c r="G1400">
        <v>35.233826739616703</v>
      </c>
      <c r="H1400">
        <v>39.218117474915601</v>
      </c>
      <c r="I1400">
        <v>49.263359961930803</v>
      </c>
      <c r="J1400">
        <v>1.3020903208368</v>
      </c>
      <c r="M1400">
        <v>41.849551896417097</v>
      </c>
      <c r="O1400">
        <v>53.064667291471302</v>
      </c>
      <c r="P1400">
        <v>65.811965811965806</v>
      </c>
    </row>
    <row r="1401" spans="1:17" hidden="1" x14ac:dyDescent="0.3">
      <c r="A1401" t="s">
        <v>2970</v>
      </c>
      <c r="B1401" t="s">
        <v>2971</v>
      </c>
      <c r="C1401" t="s">
        <v>3144</v>
      </c>
      <c r="D1401" t="s">
        <v>289</v>
      </c>
      <c r="E1401">
        <v>1190.969904</v>
      </c>
      <c r="F1401">
        <v>56.8</v>
      </c>
      <c r="G1401">
        <v>123.941606394369</v>
      </c>
      <c r="H1401">
        <v>-4.1928920044483</v>
      </c>
      <c r="I1401">
        <v>106.455373168858</v>
      </c>
      <c r="J1401">
        <v>-4.7372506145372899</v>
      </c>
      <c r="K1401">
        <v>55.290580226201101</v>
      </c>
      <c r="L1401">
        <v>39.110746273090498</v>
      </c>
      <c r="M1401">
        <v>35.273046948999898</v>
      </c>
      <c r="N1401">
        <v>0.40731570307429599</v>
      </c>
      <c r="O1401">
        <v>26.408450704225299</v>
      </c>
      <c r="P1401">
        <v>277.78516794146901</v>
      </c>
    </row>
    <row r="1402" spans="1:17" hidden="1" x14ac:dyDescent="0.3">
      <c r="A1402" t="s">
        <v>2972</v>
      </c>
      <c r="B1402" t="s">
        <v>2973</v>
      </c>
      <c r="C1402" t="s">
        <v>3144</v>
      </c>
      <c r="D1402" t="s">
        <v>21</v>
      </c>
      <c r="E1402">
        <v>1189.2346683000001</v>
      </c>
      <c r="F1402">
        <v>106.75</v>
      </c>
      <c r="G1402">
        <v>-14.4361924904528</v>
      </c>
      <c r="H1402">
        <v>-2.5573280583595999</v>
      </c>
      <c r="I1402">
        <v>-14.853979765748599</v>
      </c>
      <c r="J1402">
        <v>0.95561350072395701</v>
      </c>
      <c r="K1402">
        <v>114.932299227149</v>
      </c>
      <c r="L1402">
        <v>116.656928643057</v>
      </c>
      <c r="M1402">
        <v>35.217915025902201</v>
      </c>
      <c r="N1402">
        <v>0.68018144028928096</v>
      </c>
      <c r="O1402">
        <v>65.339578454332496</v>
      </c>
      <c r="P1402">
        <v>14.4772117962466</v>
      </c>
      <c r="Q1402">
        <v>1.8314670116800001E-3</v>
      </c>
    </row>
    <row r="1403" spans="1:17" hidden="1" x14ac:dyDescent="0.3">
      <c r="A1403" t="s">
        <v>2974</v>
      </c>
      <c r="B1403" t="s">
        <v>2975</v>
      </c>
      <c r="C1403" t="s">
        <v>3144</v>
      </c>
      <c r="D1403" t="s">
        <v>213</v>
      </c>
      <c r="E1403">
        <v>1188.1405595000001</v>
      </c>
      <c r="F1403">
        <v>661</v>
      </c>
      <c r="G1403">
        <v>-6.5672760741051297</v>
      </c>
      <c r="H1403">
        <v>1.6549724245205499</v>
      </c>
      <c r="I1403">
        <v>-9.6474346111504499</v>
      </c>
      <c r="J1403">
        <v>-5.9338694945240604</v>
      </c>
      <c r="K1403">
        <v>687.68091674224502</v>
      </c>
      <c r="L1403">
        <v>648.91952650811004</v>
      </c>
      <c r="M1403">
        <v>29.660556082028499</v>
      </c>
      <c r="N1403">
        <v>0.51457707262187902</v>
      </c>
      <c r="O1403">
        <v>14.9773071104387</v>
      </c>
      <c r="P1403">
        <v>34.870434605182503</v>
      </c>
      <c r="Q1403">
        <v>6.2310594117508999E-2</v>
      </c>
    </row>
    <row r="1404" spans="1:17" hidden="1" x14ac:dyDescent="0.3">
      <c r="A1404" t="s">
        <v>2976</v>
      </c>
      <c r="B1404" t="s">
        <v>2977</v>
      </c>
      <c r="C1404" t="s">
        <v>3144</v>
      </c>
      <c r="D1404" t="s">
        <v>75</v>
      </c>
      <c r="E1404">
        <v>1185.9000000000001</v>
      </c>
      <c r="F1404">
        <v>40.200000000000003</v>
      </c>
      <c r="G1404">
        <v>-40.8274471825207</v>
      </c>
      <c r="H1404">
        <v>-7.2198440494751299</v>
      </c>
      <c r="I1404">
        <v>-19.5868687670832</v>
      </c>
      <c r="J1404">
        <v>-1.7760049256429</v>
      </c>
      <c r="K1404">
        <v>44.743158732433798</v>
      </c>
      <c r="L1404">
        <v>47.047997889941698</v>
      </c>
      <c r="M1404">
        <v>29.2540835528171</v>
      </c>
      <c r="N1404">
        <v>0.36456729297617102</v>
      </c>
      <c r="O1404">
        <v>43.009950248756198</v>
      </c>
      <c r="P1404">
        <v>4.0103492884864202</v>
      </c>
      <c r="Q1404">
        <v>1.7854536243225E-2</v>
      </c>
    </row>
    <row r="1405" spans="1:17" hidden="1" x14ac:dyDescent="0.3">
      <c r="A1405" t="s">
        <v>2978</v>
      </c>
      <c r="B1405" t="s">
        <v>2979</v>
      </c>
      <c r="C1405" t="s">
        <v>3144</v>
      </c>
      <c r="D1405" t="s">
        <v>2980</v>
      </c>
      <c r="E1405">
        <v>1185.09113355</v>
      </c>
      <c r="F1405">
        <v>476.75</v>
      </c>
      <c r="G1405">
        <v>98.962078118638104</v>
      </c>
      <c r="H1405">
        <v>-8.7186075845867297</v>
      </c>
      <c r="I1405">
        <v>112.99161134095201</v>
      </c>
      <c r="J1405">
        <v>-1.18191549203848</v>
      </c>
      <c r="K1405">
        <v>467.149861168136</v>
      </c>
      <c r="M1405">
        <v>30.113321795870501</v>
      </c>
      <c r="N1405">
        <v>0.33745843528452202</v>
      </c>
      <c r="O1405">
        <v>23.786051389617199</v>
      </c>
      <c r="P1405">
        <v>132.33430799220201</v>
      </c>
    </row>
    <row r="1406" spans="1:17" hidden="1" x14ac:dyDescent="0.3">
      <c r="A1406" t="s">
        <v>2981</v>
      </c>
      <c r="B1406" t="s">
        <v>2982</v>
      </c>
      <c r="C1406" t="s">
        <v>3144</v>
      </c>
      <c r="D1406" t="s">
        <v>1450</v>
      </c>
      <c r="E1406">
        <v>1184.539419</v>
      </c>
      <c r="F1406">
        <v>171.15</v>
      </c>
      <c r="G1406">
        <v>-57.611967236820803</v>
      </c>
      <c r="H1406">
        <v>-12.3066205874788</v>
      </c>
      <c r="I1406">
        <v>-45.308747570660103</v>
      </c>
      <c r="J1406">
        <v>-2.4198550604962201</v>
      </c>
      <c r="K1406">
        <v>199.15443483859599</v>
      </c>
      <c r="L1406">
        <v>235.76171791969901</v>
      </c>
      <c r="M1406">
        <v>26.489362801517899</v>
      </c>
      <c r="N1406">
        <v>0.87478995697062401</v>
      </c>
      <c r="O1406">
        <v>93.397604440549202</v>
      </c>
      <c r="P1406">
        <v>0.61728395061728603</v>
      </c>
      <c r="Q1406">
        <v>1.8759949302004999E-2</v>
      </c>
    </row>
    <row r="1407" spans="1:17" hidden="1" x14ac:dyDescent="0.3">
      <c r="A1407" t="s">
        <v>2983</v>
      </c>
      <c r="B1407" t="s">
        <v>2984</v>
      </c>
      <c r="C1407" t="s">
        <v>3144</v>
      </c>
      <c r="D1407" t="s">
        <v>284</v>
      </c>
      <c r="E1407">
        <v>1183.34229</v>
      </c>
      <c r="F1407">
        <v>110.5</v>
      </c>
      <c r="G1407">
        <v>-17.3308380503039</v>
      </c>
      <c r="H1407">
        <v>15.946591538526199</v>
      </c>
      <c r="I1407">
        <v>16.2877982631096</v>
      </c>
      <c r="J1407">
        <v>0.92539584802669395</v>
      </c>
      <c r="K1407">
        <v>103.51418944475699</v>
      </c>
      <c r="L1407">
        <v>98.840099379998193</v>
      </c>
      <c r="M1407">
        <v>48.450594315740901</v>
      </c>
      <c r="N1407">
        <v>1.5159815200489399</v>
      </c>
      <c r="O1407">
        <v>9.4117647058823604</v>
      </c>
      <c r="P1407">
        <v>48.941905917239502</v>
      </c>
      <c r="Q1407">
        <v>8.2709578587476004E-2</v>
      </c>
    </row>
    <row r="1408" spans="1:17" hidden="1" x14ac:dyDescent="0.3">
      <c r="A1408" t="s">
        <v>2985</v>
      </c>
      <c r="B1408" t="s">
        <v>2986</v>
      </c>
      <c r="C1408" t="s">
        <v>3144</v>
      </c>
      <c r="D1408" t="s">
        <v>2316</v>
      </c>
      <c r="E1408">
        <v>1180.132354525</v>
      </c>
      <c r="F1408">
        <v>431.15</v>
      </c>
      <c r="G1408">
        <v>70.632481710157293</v>
      </c>
      <c r="H1408">
        <v>-7.9833711038420603</v>
      </c>
      <c r="I1408">
        <v>-58.135295847645999</v>
      </c>
      <c r="J1408">
        <v>-14.042356432924899</v>
      </c>
      <c r="K1408">
        <v>525.747374888129</v>
      </c>
      <c r="L1408">
        <v>599.28329552943296</v>
      </c>
      <c r="M1408">
        <v>35.469244391282103</v>
      </c>
      <c r="N1408">
        <v>0.74287875669774805</v>
      </c>
      <c r="O1408">
        <v>127.299083845529</v>
      </c>
      <c r="P1408">
        <v>101.471962616822</v>
      </c>
      <c r="Q1408">
        <v>0.25195900045547598</v>
      </c>
    </row>
    <row r="1409" spans="1:17" hidden="1" x14ac:dyDescent="0.3">
      <c r="A1409" t="s">
        <v>2987</v>
      </c>
      <c r="B1409" t="s">
        <v>2988</v>
      </c>
      <c r="C1409" t="s">
        <v>3144</v>
      </c>
      <c r="D1409" t="s">
        <v>21</v>
      </c>
      <c r="E1409">
        <v>1179.7905599999999</v>
      </c>
      <c r="F1409">
        <v>995.1</v>
      </c>
      <c r="G1409">
        <v>-29.991999235069699</v>
      </c>
      <c r="H1409">
        <v>1.6996162985154899</v>
      </c>
      <c r="I1409">
        <v>-16.460885917369101</v>
      </c>
      <c r="J1409">
        <v>3.7464079063236801</v>
      </c>
      <c r="K1409">
        <v>1008.03787112234</v>
      </c>
      <c r="L1409">
        <v>1058.0628319029699</v>
      </c>
      <c r="M1409">
        <v>59.353478973441597</v>
      </c>
      <c r="N1409">
        <v>0.66135040527613798</v>
      </c>
      <c r="O1409">
        <v>47.462566576223402</v>
      </c>
      <c r="P1409">
        <v>5.8617021276595702</v>
      </c>
      <c r="Q1409">
        <v>0.120221797782449</v>
      </c>
    </row>
    <row r="1410" spans="1:17" hidden="1" x14ac:dyDescent="0.3">
      <c r="A1410" t="s">
        <v>2989</v>
      </c>
      <c r="B1410" t="s">
        <v>2990</v>
      </c>
      <c r="C1410" t="s">
        <v>3144</v>
      </c>
      <c r="D1410" t="s">
        <v>21</v>
      </c>
      <c r="E1410">
        <v>1179.0802129799999</v>
      </c>
      <c r="F1410">
        <v>1342.1</v>
      </c>
      <c r="G1410">
        <v>132.464115804176</v>
      </c>
      <c r="H1410">
        <v>14.4944204987198</v>
      </c>
      <c r="I1410">
        <v>51.203269535320104</v>
      </c>
      <c r="J1410">
        <v>9.1968832291470903</v>
      </c>
      <c r="K1410">
        <v>1314.26120540803</v>
      </c>
      <c r="L1410">
        <v>1138.29246071694</v>
      </c>
      <c r="M1410">
        <v>52.585525575377801</v>
      </c>
      <c r="N1410">
        <v>1.25571408963932</v>
      </c>
      <c r="O1410">
        <v>35.493745147735602</v>
      </c>
      <c r="P1410">
        <v>182.29535665850301</v>
      </c>
    </row>
    <row r="1411" spans="1:17" hidden="1" x14ac:dyDescent="0.3">
      <c r="A1411" t="s">
        <v>2991</v>
      </c>
      <c r="B1411" t="s">
        <v>2992</v>
      </c>
      <c r="C1411" t="s">
        <v>3144</v>
      </c>
      <c r="D1411" t="s">
        <v>984</v>
      </c>
      <c r="E1411">
        <v>1177.5835565</v>
      </c>
      <c r="F1411">
        <v>588.25</v>
      </c>
      <c r="G1411">
        <v>-38.641863414960902</v>
      </c>
      <c r="H1411">
        <v>-14.246812179384399</v>
      </c>
      <c r="I1411">
        <v>-5.6638177363112803</v>
      </c>
      <c r="J1411">
        <v>1.0349623867132001</v>
      </c>
      <c r="K1411">
        <v>670.33011174636499</v>
      </c>
      <c r="L1411">
        <v>650.86090283355099</v>
      </c>
      <c r="M1411">
        <v>29.704573052324101</v>
      </c>
      <c r="N1411">
        <v>0.409388068616723</v>
      </c>
      <c r="O1411">
        <v>45.346366340841399</v>
      </c>
      <c r="P1411">
        <v>22.667083724324801</v>
      </c>
      <c r="Q1411">
        <v>3.2547572638820001E-2</v>
      </c>
    </row>
    <row r="1412" spans="1:17" hidden="1" x14ac:dyDescent="0.3">
      <c r="A1412" t="s">
        <v>2993</v>
      </c>
      <c r="B1412" t="s">
        <v>2994</v>
      </c>
      <c r="C1412" t="s">
        <v>3144</v>
      </c>
      <c r="D1412" t="s">
        <v>62</v>
      </c>
      <c r="E1412">
        <v>1169.501600348</v>
      </c>
      <c r="F1412">
        <v>164.26</v>
      </c>
      <c r="G1412">
        <v>-62.836796075973297</v>
      </c>
      <c r="H1412">
        <v>-16.356512471301301</v>
      </c>
      <c r="I1412">
        <v>-30.771731316529699</v>
      </c>
      <c r="J1412">
        <v>0.55767694350822306</v>
      </c>
      <c r="K1412">
        <v>196.82476687491899</v>
      </c>
      <c r="M1412">
        <v>25.926168607759401</v>
      </c>
      <c r="N1412">
        <v>1.06014274471423</v>
      </c>
      <c r="O1412">
        <v>80.536953610130297</v>
      </c>
      <c r="P1412">
        <v>1.3950617283950499</v>
      </c>
    </row>
    <row r="1413" spans="1:17" hidden="1" x14ac:dyDescent="0.3">
      <c r="A1413" t="s">
        <v>2995</v>
      </c>
      <c r="B1413" t="s">
        <v>2996</v>
      </c>
      <c r="C1413" t="s">
        <v>3144</v>
      </c>
      <c r="D1413" t="s">
        <v>2997</v>
      </c>
      <c r="E1413">
        <v>1165.202135691</v>
      </c>
      <c r="F1413">
        <v>178.97</v>
      </c>
      <c r="G1413">
        <v>-64.993529150624795</v>
      </c>
      <c r="H1413">
        <v>-2.3369379308606999</v>
      </c>
      <c r="I1413">
        <v>-3.3832149788336601</v>
      </c>
      <c r="J1413">
        <v>0.44804359070004901</v>
      </c>
      <c r="K1413">
        <v>188.83337793291699</v>
      </c>
      <c r="L1413">
        <v>197.68904168072299</v>
      </c>
      <c r="M1413">
        <v>38.4470309651105</v>
      </c>
      <c r="N1413">
        <v>0.57064780262272996</v>
      </c>
      <c r="O1413">
        <v>81.482930100016702</v>
      </c>
      <c r="P1413">
        <v>23.257575757575701</v>
      </c>
    </row>
    <row r="1414" spans="1:17" hidden="1" x14ac:dyDescent="0.3">
      <c r="A1414" t="s">
        <v>2998</v>
      </c>
      <c r="B1414" t="s">
        <v>2999</v>
      </c>
      <c r="C1414" t="s">
        <v>3144</v>
      </c>
      <c r="D1414" t="s">
        <v>984</v>
      </c>
      <c r="E1414">
        <v>1163.0219694</v>
      </c>
      <c r="F1414">
        <v>304.95</v>
      </c>
      <c r="G1414">
        <v>-52.972742122878003</v>
      </c>
      <c r="H1414">
        <v>-10.984691357580701</v>
      </c>
      <c r="I1414">
        <v>-15.6135432195878</v>
      </c>
      <c r="J1414">
        <v>-0.57117114120521395</v>
      </c>
      <c r="K1414">
        <v>332.61824038179401</v>
      </c>
      <c r="L1414">
        <v>343.166660012291</v>
      </c>
      <c r="M1414">
        <v>29.953605831052901</v>
      </c>
      <c r="N1414">
        <v>0.27508747735628197</v>
      </c>
      <c r="O1414">
        <v>75.700934579439206</v>
      </c>
      <c r="P1414">
        <v>10.890909090909</v>
      </c>
      <c r="Q1414">
        <v>6.0843076453251002E-2</v>
      </c>
    </row>
    <row r="1415" spans="1:17" hidden="1" x14ac:dyDescent="0.3">
      <c r="A1415" t="s">
        <v>3000</v>
      </c>
      <c r="B1415" t="s">
        <v>3001</v>
      </c>
      <c r="C1415" t="s">
        <v>3144</v>
      </c>
      <c r="D1415" t="s">
        <v>3002</v>
      </c>
      <c r="E1415">
        <v>1162.2142879999999</v>
      </c>
      <c r="F1415">
        <v>596.79999999999995</v>
      </c>
      <c r="G1415">
        <v>6.9004819765322498</v>
      </c>
      <c r="H1415">
        <v>2.57275350611082</v>
      </c>
      <c r="I1415">
        <v>35.241115187114197</v>
      </c>
      <c r="J1415">
        <v>-9.4446066092987504</v>
      </c>
      <c r="K1415">
        <v>637.29713264224802</v>
      </c>
      <c r="L1415">
        <v>593.95263868812697</v>
      </c>
      <c r="M1415">
        <v>38.768450214375598</v>
      </c>
      <c r="N1415">
        <v>1.30351374513811</v>
      </c>
      <c r="O1415">
        <v>59.014745308310999</v>
      </c>
      <c r="P1415">
        <v>68.112676056338003</v>
      </c>
    </row>
    <row r="1416" spans="1:17" hidden="1" x14ac:dyDescent="0.3">
      <c r="A1416" t="s">
        <v>3003</v>
      </c>
      <c r="B1416" t="s">
        <v>3004</v>
      </c>
      <c r="C1416" t="s">
        <v>3144</v>
      </c>
      <c r="D1416" t="s">
        <v>262</v>
      </c>
      <c r="E1416">
        <v>1159.683578208</v>
      </c>
      <c r="F1416">
        <v>218.56</v>
      </c>
      <c r="G1416">
        <v>55.806547806709702</v>
      </c>
      <c r="H1416">
        <v>11.4094395434227</v>
      </c>
      <c r="I1416">
        <v>68.039736642452198</v>
      </c>
      <c r="J1416">
        <v>9.1668977097059603</v>
      </c>
      <c r="K1416">
        <v>193.09771825476699</v>
      </c>
      <c r="L1416">
        <v>163.90109712274901</v>
      </c>
      <c r="M1416">
        <v>77.282704023198605</v>
      </c>
      <c r="N1416">
        <v>1.1158770876031801</v>
      </c>
      <c r="O1416">
        <v>3.0700951683748201</v>
      </c>
      <c r="P1416">
        <v>104.07096171802</v>
      </c>
    </row>
    <row r="1417" spans="1:17" hidden="1" x14ac:dyDescent="0.3">
      <c r="A1417" t="s">
        <v>3005</v>
      </c>
      <c r="B1417" t="s">
        <v>3006</v>
      </c>
      <c r="C1417" t="s">
        <v>3144</v>
      </c>
      <c r="D1417" t="s">
        <v>284</v>
      </c>
      <c r="E1417">
        <v>1156.8506579</v>
      </c>
      <c r="F1417">
        <v>193.97</v>
      </c>
      <c r="G1417">
        <v>-2.80571449242235</v>
      </c>
      <c r="H1417">
        <v>-9.2286840963259493</v>
      </c>
      <c r="I1417">
        <v>47.322284452399003</v>
      </c>
      <c r="J1417">
        <v>-7.4276864933678199</v>
      </c>
      <c r="K1417">
        <v>213.35273151065101</v>
      </c>
      <c r="L1417">
        <v>176.62123859462201</v>
      </c>
      <c r="M1417">
        <v>24.7647493635152</v>
      </c>
      <c r="N1417">
        <v>0.364373700149278</v>
      </c>
      <c r="O1417">
        <v>37.866680414497097</v>
      </c>
      <c r="P1417">
        <v>79.352750809061405</v>
      </c>
      <c r="Q1417">
        <v>0.123231184093608</v>
      </c>
    </row>
    <row r="1418" spans="1:17" hidden="1" x14ac:dyDescent="0.3">
      <c r="A1418" t="s">
        <v>3007</v>
      </c>
      <c r="B1418" t="s">
        <v>3008</v>
      </c>
      <c r="C1418" t="s">
        <v>3144</v>
      </c>
      <c r="D1418" t="s">
        <v>984</v>
      </c>
      <c r="E1418">
        <v>1155.7252683899901</v>
      </c>
      <c r="F1418">
        <v>62.37</v>
      </c>
      <c r="G1418">
        <v>-53.742820829074802</v>
      </c>
      <c r="H1418">
        <v>-8.5543809006528306</v>
      </c>
      <c r="I1418">
        <v>-16.298277900951302</v>
      </c>
      <c r="J1418">
        <v>2.89581417041031</v>
      </c>
      <c r="K1418">
        <v>68.475048151409695</v>
      </c>
      <c r="L1418">
        <v>74.7126751211471</v>
      </c>
      <c r="M1418">
        <v>37.698811755174702</v>
      </c>
      <c r="N1418">
        <v>0.46390060222493501</v>
      </c>
      <c r="O1418">
        <v>51.1143177809844</v>
      </c>
      <c r="P1418">
        <v>6.6153846153845999</v>
      </c>
      <c r="Q1418">
        <v>-2.2226378453734999E-2</v>
      </c>
    </row>
    <row r="1419" spans="1:17" hidden="1" x14ac:dyDescent="0.3">
      <c r="A1419" t="s">
        <v>3009</v>
      </c>
      <c r="B1419" t="s">
        <v>3010</v>
      </c>
      <c r="C1419" t="s">
        <v>3144</v>
      </c>
      <c r="D1419" t="s">
        <v>630</v>
      </c>
      <c r="E1419">
        <v>1151.2462578100001</v>
      </c>
      <c r="F1419">
        <v>192.94</v>
      </c>
      <c r="G1419">
        <v>-32.412158210664103</v>
      </c>
      <c r="H1419">
        <v>-13.4868482870676</v>
      </c>
      <c r="I1419">
        <v>-23.592325621743498</v>
      </c>
      <c r="J1419">
        <v>-1.6828544141020001</v>
      </c>
      <c r="K1419">
        <v>220.87289871810501</v>
      </c>
      <c r="L1419">
        <v>232.10765042217699</v>
      </c>
      <c r="M1419">
        <v>32.462001757622502</v>
      </c>
      <c r="N1419">
        <v>0.46640784265431201</v>
      </c>
      <c r="O1419">
        <v>59.635119726339703</v>
      </c>
      <c r="P1419">
        <v>3.92674387287907</v>
      </c>
      <c r="Q1419">
        <v>-8.5311297030377001E-2</v>
      </c>
    </row>
    <row r="1420" spans="1:17" hidden="1" x14ac:dyDescent="0.3">
      <c r="A1420" t="s">
        <v>3011</v>
      </c>
      <c r="B1420" t="s">
        <v>3012</v>
      </c>
      <c r="C1420" t="s">
        <v>3144</v>
      </c>
      <c r="D1420" t="s">
        <v>753</v>
      </c>
      <c r="E1420">
        <v>1148.962959642</v>
      </c>
      <c r="F1420">
        <v>227.62</v>
      </c>
      <c r="G1420">
        <v>-35.6396013220266</v>
      </c>
      <c r="H1420">
        <v>0.51306449855946901</v>
      </c>
      <c r="I1420">
        <v>-21.971642981275199</v>
      </c>
      <c r="J1420">
        <v>1.8355346646903301</v>
      </c>
      <c r="K1420">
        <v>241.78468858346301</v>
      </c>
      <c r="M1420">
        <v>40.920154573863101</v>
      </c>
      <c r="N1420">
        <v>0.278277720329695</v>
      </c>
      <c r="O1420">
        <v>40.892715930058799</v>
      </c>
      <c r="P1420">
        <v>4.3649701971572696</v>
      </c>
    </row>
    <row r="1421" spans="1:17" hidden="1" x14ac:dyDescent="0.3">
      <c r="A1421" t="s">
        <v>3013</v>
      </c>
      <c r="B1421" t="s">
        <v>3014</v>
      </c>
      <c r="C1421" t="s">
        <v>3144</v>
      </c>
      <c r="D1421" t="s">
        <v>173</v>
      </c>
      <c r="E1421">
        <v>1145.044998111</v>
      </c>
      <c r="F1421">
        <v>172.41</v>
      </c>
      <c r="G1421">
        <v>21.584458957395402</v>
      </c>
      <c r="H1421">
        <v>-3.4914060012968999</v>
      </c>
      <c r="I1421">
        <v>-14.256158640674901</v>
      </c>
      <c r="J1421">
        <v>-7.4132423595499004</v>
      </c>
      <c r="K1421">
        <v>191.56609855686199</v>
      </c>
      <c r="L1421">
        <v>175.91571601624</v>
      </c>
      <c r="M1421">
        <v>28.5048467450763</v>
      </c>
      <c r="N1421">
        <v>1.0730641876403499</v>
      </c>
      <c r="O1421">
        <v>47.781451191926202</v>
      </c>
      <c r="P1421">
        <v>78.9413596263622</v>
      </c>
      <c r="Q1421">
        <v>0.17142489432819699</v>
      </c>
    </row>
    <row r="1422" spans="1:17" hidden="1" x14ac:dyDescent="0.3">
      <c r="A1422" t="s">
        <v>3015</v>
      </c>
      <c r="B1422" t="s">
        <v>3016</v>
      </c>
      <c r="C1422" t="s">
        <v>3144</v>
      </c>
      <c r="D1422" t="s">
        <v>213</v>
      </c>
      <c r="E1422">
        <v>1141.554421</v>
      </c>
      <c r="F1422">
        <v>125.3</v>
      </c>
      <c r="G1422">
        <v>-21.025509665985801</v>
      </c>
      <c r="H1422">
        <v>3.03780590197014</v>
      </c>
      <c r="I1422">
        <v>-16.9296033343151</v>
      </c>
      <c r="J1422">
        <v>5.8361700814828197</v>
      </c>
      <c r="K1422">
        <v>128.31788618841</v>
      </c>
      <c r="L1422">
        <v>129.782473882787</v>
      </c>
      <c r="M1422">
        <v>50.834305014868399</v>
      </c>
      <c r="N1422">
        <v>0.68906060379776002</v>
      </c>
      <c r="O1422">
        <v>24.501197126895399</v>
      </c>
      <c r="P1422">
        <v>14.954128440366899</v>
      </c>
      <c r="Q1422">
        <v>6.2804816218625006E-2</v>
      </c>
    </row>
    <row r="1423" spans="1:17" hidden="1" x14ac:dyDescent="0.3">
      <c r="A1423" t="s">
        <v>3017</v>
      </c>
      <c r="B1423" t="s">
        <v>3018</v>
      </c>
      <c r="C1423" t="s">
        <v>3144</v>
      </c>
      <c r="D1423" t="s">
        <v>1450</v>
      </c>
      <c r="E1423">
        <v>1140.1865895799999</v>
      </c>
      <c r="F1423">
        <v>130.66</v>
      </c>
      <c r="G1423">
        <v>-48.2696558134055</v>
      </c>
      <c r="H1423">
        <v>-1.36626114474134</v>
      </c>
      <c r="I1423">
        <v>-21.066464391493302</v>
      </c>
      <c r="J1423">
        <v>-1.6052239538577899</v>
      </c>
      <c r="K1423">
        <v>137.549378495555</v>
      </c>
      <c r="L1423">
        <v>151.443463685501</v>
      </c>
      <c r="M1423">
        <v>42.014249402917898</v>
      </c>
      <c r="N1423">
        <v>0.348751603443401</v>
      </c>
      <c r="O1423">
        <v>46.180927598346798</v>
      </c>
      <c r="P1423">
        <v>7.7075261726155997</v>
      </c>
      <c r="Q1423">
        <v>4.8296358868686003E-2</v>
      </c>
    </row>
    <row r="1424" spans="1:17" hidden="1" x14ac:dyDescent="0.3">
      <c r="A1424" t="s">
        <v>3019</v>
      </c>
      <c r="B1424" t="s">
        <v>3020</v>
      </c>
      <c r="C1424" t="s">
        <v>3144</v>
      </c>
      <c r="D1424" t="s">
        <v>569</v>
      </c>
      <c r="E1424">
        <v>1138.357684174</v>
      </c>
      <c r="F1424">
        <v>211.39</v>
      </c>
      <c r="G1424">
        <v>-8.6684239313347593</v>
      </c>
      <c r="H1424">
        <v>1.23864529691654</v>
      </c>
      <c r="I1424">
        <v>-6.8303450700910799</v>
      </c>
      <c r="J1424">
        <v>3.9151558882683499</v>
      </c>
      <c r="K1424">
        <v>223.748191343548</v>
      </c>
      <c r="L1424">
        <v>226.20192584435699</v>
      </c>
      <c r="M1424">
        <v>40.715668212296499</v>
      </c>
      <c r="N1424">
        <v>0.24523943375593299</v>
      </c>
      <c r="O1424">
        <v>38.322531813236097</v>
      </c>
      <c r="P1424">
        <v>14.761129207383201</v>
      </c>
      <c r="Q1424">
        <v>2.7845278073716999E-2</v>
      </c>
    </row>
    <row r="1425" spans="1:17" hidden="1" x14ac:dyDescent="0.3">
      <c r="A1425" t="s">
        <v>3021</v>
      </c>
      <c r="B1425" t="s">
        <v>3022</v>
      </c>
      <c r="C1425" t="s">
        <v>3144</v>
      </c>
      <c r="D1425" t="s">
        <v>231</v>
      </c>
      <c r="E1425">
        <v>1134.71021664</v>
      </c>
      <c r="F1425">
        <v>242.55</v>
      </c>
      <c r="G1425">
        <v>-13.283223197570701</v>
      </c>
      <c r="H1425">
        <v>-3.0132663134856199</v>
      </c>
      <c r="I1425">
        <v>25.6790886408292</v>
      </c>
      <c r="J1425">
        <v>-1.4369599546960801</v>
      </c>
      <c r="K1425">
        <v>253.44040472509701</v>
      </c>
      <c r="L1425">
        <v>220.02395806031399</v>
      </c>
      <c r="M1425">
        <v>33.686153022950499</v>
      </c>
      <c r="N1425">
        <v>0.27688760122516298</v>
      </c>
      <c r="O1425">
        <v>27.602556173984699</v>
      </c>
      <c r="P1425">
        <v>68.4375</v>
      </c>
      <c r="Q1425">
        <v>0.12510458666969901</v>
      </c>
    </row>
    <row r="1426" spans="1:17" hidden="1" x14ac:dyDescent="0.3">
      <c r="A1426" t="s">
        <v>3023</v>
      </c>
      <c r="B1426" t="s">
        <v>3024</v>
      </c>
      <c r="C1426" t="s">
        <v>3144</v>
      </c>
      <c r="D1426" t="s">
        <v>91</v>
      </c>
      <c r="E1426">
        <v>1130.0855475349999</v>
      </c>
      <c r="F1426">
        <v>231.35</v>
      </c>
      <c r="G1426">
        <v>-50.179890783080403</v>
      </c>
      <c r="H1426">
        <v>-4.3411292020421604</v>
      </c>
      <c r="I1426">
        <v>-4.7076060913584703</v>
      </c>
      <c r="J1426">
        <v>-6.8484215435395397</v>
      </c>
      <c r="K1426">
        <v>252.70822575835899</v>
      </c>
      <c r="L1426">
        <v>262.43866208136501</v>
      </c>
      <c r="M1426">
        <v>30.500908458891399</v>
      </c>
      <c r="N1426">
        <v>0.392358052216144</v>
      </c>
      <c r="O1426">
        <v>65.117786902960802</v>
      </c>
      <c r="P1426">
        <v>40.212121212121197</v>
      </c>
    </row>
    <row r="1427" spans="1:17" hidden="1" x14ac:dyDescent="0.3">
      <c r="A1427" t="s">
        <v>3025</v>
      </c>
      <c r="B1427" t="s">
        <v>3026</v>
      </c>
      <c r="C1427" t="s">
        <v>3144</v>
      </c>
      <c r="D1427" t="s">
        <v>128</v>
      </c>
      <c r="E1427">
        <v>1122.3938271</v>
      </c>
      <c r="F1427">
        <v>701.75</v>
      </c>
      <c r="G1427">
        <v>-42.5247720154562</v>
      </c>
      <c r="H1427">
        <v>-8.6718465945906509</v>
      </c>
      <c r="I1427">
        <v>-29.062784256497199</v>
      </c>
      <c r="J1427">
        <v>-1.00578771102383</v>
      </c>
      <c r="K1427">
        <v>777.17409048298998</v>
      </c>
      <c r="L1427">
        <v>820.95491852416103</v>
      </c>
      <c r="M1427">
        <v>28.882255716734701</v>
      </c>
      <c r="N1427">
        <v>1.4329752168448</v>
      </c>
      <c r="O1427">
        <v>53.900961881011703</v>
      </c>
      <c r="P1427">
        <v>9.6313076081862192</v>
      </c>
      <c r="Q1427">
        <v>8.3668041698214998E-2</v>
      </c>
    </row>
    <row r="1428" spans="1:17" hidden="1" x14ac:dyDescent="0.3">
      <c r="A1428" t="s">
        <v>3027</v>
      </c>
      <c r="B1428" t="s">
        <v>3028</v>
      </c>
      <c r="C1428" t="s">
        <v>3144</v>
      </c>
      <c r="D1428" t="s">
        <v>454</v>
      </c>
      <c r="E1428">
        <v>1110.4668147699999</v>
      </c>
      <c r="F1428">
        <v>66.459999999999994</v>
      </c>
      <c r="G1428">
        <v>5.7349883379175202</v>
      </c>
      <c r="H1428">
        <v>-10.433553850694601</v>
      </c>
      <c r="I1428">
        <v>-5.3304817903695696</v>
      </c>
      <c r="J1428">
        <v>-1.93219279686768</v>
      </c>
      <c r="K1428">
        <v>74.410655770331203</v>
      </c>
      <c r="L1428">
        <v>71.9575252585513</v>
      </c>
      <c r="M1428">
        <v>34.325409729345303</v>
      </c>
      <c r="N1428">
        <v>0.42544955592081501</v>
      </c>
      <c r="O1428">
        <v>37.902497743003302</v>
      </c>
      <c r="P1428">
        <v>32.3904382470119</v>
      </c>
      <c r="Q1428">
        <v>5.2417725103477003E-2</v>
      </c>
    </row>
    <row r="1429" spans="1:17" hidden="1" x14ac:dyDescent="0.3">
      <c r="A1429" t="s">
        <v>3029</v>
      </c>
      <c r="B1429" t="s">
        <v>3030</v>
      </c>
      <c r="C1429" t="s">
        <v>3144</v>
      </c>
      <c r="D1429" t="s">
        <v>94</v>
      </c>
      <c r="E1429">
        <v>1108.9918505999999</v>
      </c>
      <c r="F1429">
        <v>42.54</v>
      </c>
      <c r="G1429">
        <v>-40.448291819784899</v>
      </c>
      <c r="H1429">
        <v>-7.6861128467972799</v>
      </c>
      <c r="I1429">
        <v>-31.0983559427759</v>
      </c>
      <c r="J1429">
        <v>-8.2184449437282296</v>
      </c>
      <c r="K1429">
        <v>47.931735406925696</v>
      </c>
      <c r="L1429">
        <v>53.933348463773903</v>
      </c>
      <c r="M1429">
        <v>34.695475036813498</v>
      </c>
      <c r="N1429">
        <v>0.82435591032845101</v>
      </c>
      <c r="O1429">
        <v>103.338034790785</v>
      </c>
      <c r="P1429">
        <v>6.6165413533834503</v>
      </c>
      <c r="Q1429">
        <v>-4.6252155494671002E-2</v>
      </c>
    </row>
    <row r="1430" spans="1:17" hidden="1" x14ac:dyDescent="0.3">
      <c r="A1430" t="s">
        <v>3031</v>
      </c>
      <c r="B1430" t="s">
        <v>3032</v>
      </c>
      <c r="C1430" t="s">
        <v>3144</v>
      </c>
      <c r="D1430" t="s">
        <v>18</v>
      </c>
      <c r="E1430">
        <v>1108.8596385000001</v>
      </c>
      <c r="F1430">
        <v>1078.75</v>
      </c>
      <c r="G1430">
        <v>6.7335566780657103</v>
      </c>
      <c r="H1430">
        <v>25.999153896617901</v>
      </c>
      <c r="I1430">
        <v>-26.948001710945402</v>
      </c>
      <c r="J1430">
        <v>4.4500878528646703</v>
      </c>
      <c r="K1430">
        <v>999.05328867357503</v>
      </c>
      <c r="L1430">
        <v>966.63717148554701</v>
      </c>
      <c r="M1430">
        <v>50.517269887939698</v>
      </c>
      <c r="N1430">
        <v>1.5649191321931699</v>
      </c>
      <c r="O1430">
        <v>46.651216685979101</v>
      </c>
      <c r="P1430">
        <v>45.286195286195202</v>
      </c>
      <c r="Q1430">
        <v>0.17798532793956401</v>
      </c>
    </row>
    <row r="1431" spans="1:17" hidden="1" x14ac:dyDescent="0.3">
      <c r="A1431" t="s">
        <v>3033</v>
      </c>
      <c r="B1431" t="s">
        <v>3034</v>
      </c>
      <c r="C1431" t="s">
        <v>3144</v>
      </c>
      <c r="D1431" t="s">
        <v>248</v>
      </c>
      <c r="E1431">
        <v>1108.40167464</v>
      </c>
      <c r="F1431">
        <v>692.05</v>
      </c>
      <c r="G1431">
        <v>-11.1284088665145</v>
      </c>
      <c r="H1431">
        <v>7.7076134223998798</v>
      </c>
      <c r="I1431">
        <v>24.541665706474799</v>
      </c>
      <c r="J1431">
        <v>10.7863942597797</v>
      </c>
      <c r="K1431">
        <v>621.51641902608105</v>
      </c>
      <c r="L1431">
        <v>572.38593867249801</v>
      </c>
      <c r="M1431">
        <v>72.432247536223301</v>
      </c>
      <c r="N1431">
        <v>0.89050206921642605</v>
      </c>
      <c r="O1431">
        <v>10.107651181273001</v>
      </c>
      <c r="P1431">
        <v>72.581047381546099</v>
      </c>
    </row>
    <row r="1432" spans="1:17" hidden="1" x14ac:dyDescent="0.3">
      <c r="A1432" t="s">
        <v>3035</v>
      </c>
      <c r="B1432" t="s">
        <v>3036</v>
      </c>
      <c r="C1432" t="s">
        <v>3144</v>
      </c>
      <c r="D1432" t="s">
        <v>516</v>
      </c>
      <c r="E1432">
        <v>1103.548984565</v>
      </c>
      <c r="F1432">
        <v>1086.3499999999999</v>
      </c>
      <c r="G1432">
        <v>353.52422722094002</v>
      </c>
      <c r="H1432">
        <v>24.716870731282601</v>
      </c>
      <c r="I1432">
        <v>224.48741343938499</v>
      </c>
      <c r="J1432">
        <v>2.0271241044811399</v>
      </c>
      <c r="K1432">
        <v>845.620846538244</v>
      </c>
      <c r="L1432">
        <v>516.17251738561595</v>
      </c>
      <c r="M1432">
        <v>78.257654130423106</v>
      </c>
      <c r="N1432">
        <v>0.22796332540678599</v>
      </c>
      <c r="O1432">
        <v>2.2690661389055098</v>
      </c>
      <c r="P1432">
        <v>414.85781990521298</v>
      </c>
      <c r="Q1432">
        <v>0.160398088864774</v>
      </c>
    </row>
    <row r="1433" spans="1:17" hidden="1" x14ac:dyDescent="0.3">
      <c r="A1433" t="s">
        <v>3037</v>
      </c>
      <c r="B1433" t="s">
        <v>3038</v>
      </c>
      <c r="C1433" t="s">
        <v>3144</v>
      </c>
      <c r="D1433" t="s">
        <v>574</v>
      </c>
      <c r="E1433">
        <v>1102.7081065499999</v>
      </c>
      <c r="F1433">
        <v>153.35</v>
      </c>
      <c r="G1433">
        <v>-17.750260576994599</v>
      </c>
      <c r="H1433">
        <v>-3.6047846981277201</v>
      </c>
      <c r="I1433">
        <v>17.1502444582067</v>
      </c>
      <c r="J1433">
        <v>3.9433198862430498E-2</v>
      </c>
      <c r="K1433">
        <v>165.81419618547301</v>
      </c>
      <c r="L1433">
        <v>158.16560148159999</v>
      </c>
      <c r="M1433">
        <v>35.657776015027501</v>
      </c>
      <c r="N1433">
        <v>0.65108920347204402</v>
      </c>
      <c r="O1433">
        <v>44.082164982067098</v>
      </c>
      <c r="P1433">
        <v>57.767489711934097</v>
      </c>
      <c r="Q1433">
        <v>0.13147408962148799</v>
      </c>
    </row>
    <row r="1434" spans="1:17" hidden="1" x14ac:dyDescent="0.3">
      <c r="A1434" t="s">
        <v>3039</v>
      </c>
      <c r="B1434" t="s">
        <v>3040</v>
      </c>
      <c r="C1434" t="s">
        <v>3144</v>
      </c>
      <c r="D1434" t="s">
        <v>3041</v>
      </c>
      <c r="E1434">
        <v>1101.6184697000001</v>
      </c>
      <c r="F1434">
        <v>418.25</v>
      </c>
      <c r="G1434">
        <v>38.052970949593998</v>
      </c>
      <c r="H1434">
        <v>14.783645667687299</v>
      </c>
      <c r="I1434">
        <v>67.445865774217793</v>
      </c>
      <c r="J1434">
        <v>17.134800033372901</v>
      </c>
      <c r="K1434">
        <v>369.77879578247001</v>
      </c>
      <c r="L1434">
        <v>310.536804536614</v>
      </c>
      <c r="M1434">
        <v>69.8203112695833</v>
      </c>
      <c r="N1434">
        <v>0.48610284135565701</v>
      </c>
      <c r="O1434">
        <v>9.4321578003586399</v>
      </c>
      <c r="P1434">
        <v>129.80769230769201</v>
      </c>
      <c r="Q1434">
        <v>0.15219645671316201</v>
      </c>
    </row>
    <row r="1435" spans="1:17" hidden="1" x14ac:dyDescent="0.3">
      <c r="A1435" t="s">
        <v>3042</v>
      </c>
      <c r="B1435" t="s">
        <v>3043</v>
      </c>
      <c r="C1435" t="s">
        <v>3144</v>
      </c>
      <c r="D1435" t="s">
        <v>477</v>
      </c>
      <c r="E1435">
        <v>1097.6212</v>
      </c>
      <c r="F1435">
        <v>99.92</v>
      </c>
      <c r="G1435">
        <v>-23.241123191920799</v>
      </c>
      <c r="H1435">
        <v>12.7545440620042</v>
      </c>
      <c r="I1435">
        <v>21.8147383232374</v>
      </c>
      <c r="J1435">
        <v>9.6067122889761603</v>
      </c>
      <c r="K1435">
        <v>90.372396636389993</v>
      </c>
      <c r="L1435">
        <v>83.753946353325105</v>
      </c>
      <c r="M1435">
        <v>63.230096910881002</v>
      </c>
      <c r="N1435">
        <v>0.43352466699008702</v>
      </c>
      <c r="O1435">
        <v>25.790632506004702</v>
      </c>
      <c r="P1435">
        <v>51.393939393939299</v>
      </c>
      <c r="Q1435">
        <v>2.1670140397794E-2</v>
      </c>
    </row>
    <row r="1436" spans="1:17" hidden="1" x14ac:dyDescent="0.3">
      <c r="A1436" t="s">
        <v>3044</v>
      </c>
      <c r="B1436" t="s">
        <v>3045</v>
      </c>
      <c r="C1436" t="s">
        <v>3144</v>
      </c>
      <c r="D1436" t="s">
        <v>454</v>
      </c>
      <c r="E1436">
        <v>1097.3652199650001</v>
      </c>
      <c r="F1436">
        <v>387.45</v>
      </c>
      <c r="G1436">
        <v>38.883451581749803</v>
      </c>
      <c r="H1436">
        <v>14.9697713423708</v>
      </c>
      <c r="I1436">
        <v>45.034671379562397</v>
      </c>
      <c r="J1436">
        <v>1.78104957042003</v>
      </c>
      <c r="K1436">
        <v>358.342149930853</v>
      </c>
      <c r="L1436">
        <v>305.24457152035598</v>
      </c>
      <c r="M1436">
        <v>51.069827876116904</v>
      </c>
      <c r="N1436">
        <v>1.05234088978601</v>
      </c>
      <c r="O1436">
        <v>9.4334752871338292</v>
      </c>
      <c r="P1436">
        <v>104.837430610626</v>
      </c>
      <c r="Q1436">
        <v>0.11109700262562699</v>
      </c>
    </row>
    <row r="1437" spans="1:17" hidden="1" x14ac:dyDescent="0.3">
      <c r="A1437" t="s">
        <v>3046</v>
      </c>
      <c r="B1437" t="s">
        <v>3047</v>
      </c>
      <c r="C1437" t="s">
        <v>3144</v>
      </c>
      <c r="D1437" t="s">
        <v>2546</v>
      </c>
      <c r="E1437">
        <v>1095.6835831599999</v>
      </c>
      <c r="F1437">
        <v>1739.05</v>
      </c>
      <c r="G1437">
        <v>134.845217538734</v>
      </c>
      <c r="H1437">
        <v>7.5358327735221904</v>
      </c>
      <c r="I1437">
        <v>153.12357428716001</v>
      </c>
      <c r="J1437">
        <v>8.6884180891368903</v>
      </c>
      <c r="K1437">
        <v>1666.23181347728</v>
      </c>
      <c r="L1437">
        <v>1248.3510540119801</v>
      </c>
      <c r="M1437">
        <v>57.886951441700297</v>
      </c>
      <c r="N1437">
        <v>0.41833240709202002</v>
      </c>
      <c r="O1437">
        <v>18.5733590178545</v>
      </c>
      <c r="P1437">
        <v>223.24349442379099</v>
      </c>
      <c r="Q1437">
        <v>0.23843006564278499</v>
      </c>
    </row>
    <row r="1438" spans="1:17" hidden="1" x14ac:dyDescent="0.3">
      <c r="A1438" t="s">
        <v>3048</v>
      </c>
      <c r="B1438" t="s">
        <v>3049</v>
      </c>
      <c r="C1438" t="s">
        <v>3144</v>
      </c>
      <c r="D1438" t="s">
        <v>630</v>
      </c>
      <c r="E1438">
        <v>1092.4644000000001</v>
      </c>
      <c r="F1438">
        <v>169.44</v>
      </c>
      <c r="G1438">
        <v>-34.978755380176302</v>
      </c>
      <c r="H1438">
        <v>-2.4170725181623398</v>
      </c>
      <c r="I1438">
        <v>-29.917550452587399</v>
      </c>
      <c r="J1438">
        <v>5.2410557233196</v>
      </c>
      <c r="K1438">
        <v>181.25045511225801</v>
      </c>
      <c r="L1438">
        <v>208.27734447123899</v>
      </c>
      <c r="M1438">
        <v>46.021545406146899</v>
      </c>
      <c r="N1438">
        <v>1.39483867734456</v>
      </c>
      <c r="O1438">
        <v>81.686732766761097</v>
      </c>
      <c r="P1438">
        <v>9.5777016102955397</v>
      </c>
      <c r="Q1438">
        <v>7.2208696187102003E-2</v>
      </c>
    </row>
    <row r="1439" spans="1:17" hidden="1" x14ac:dyDescent="0.3">
      <c r="A1439" t="s">
        <v>3050</v>
      </c>
      <c r="B1439" t="s">
        <v>3051</v>
      </c>
      <c r="C1439" t="s">
        <v>3144</v>
      </c>
      <c r="D1439" t="s">
        <v>251</v>
      </c>
      <c r="E1439">
        <v>1092.0044808</v>
      </c>
      <c r="F1439">
        <v>479.25</v>
      </c>
      <c r="G1439">
        <v>225.467685749205</v>
      </c>
      <c r="H1439">
        <v>27.214006413787001</v>
      </c>
      <c r="I1439">
        <v>148.81894075528299</v>
      </c>
      <c r="J1439">
        <v>19.2154585490687</v>
      </c>
      <c r="K1439">
        <v>405.32460038319402</v>
      </c>
      <c r="L1439">
        <v>282.21033942850897</v>
      </c>
      <c r="M1439">
        <v>74.160444185726604</v>
      </c>
      <c r="N1439">
        <v>0.36106823961659301</v>
      </c>
      <c r="O1439">
        <v>3.10902451747521</v>
      </c>
      <c r="P1439">
        <v>588.08327351040896</v>
      </c>
      <c r="Q1439">
        <v>0.20053814727663899</v>
      </c>
    </row>
    <row r="1440" spans="1:17" hidden="1" x14ac:dyDescent="0.3">
      <c r="A1440" t="s">
        <v>3052</v>
      </c>
      <c r="B1440" t="s">
        <v>3053</v>
      </c>
      <c r="C1440" t="s">
        <v>3144</v>
      </c>
      <c r="D1440" t="s">
        <v>1450</v>
      </c>
      <c r="E1440">
        <v>1091.5999999999999</v>
      </c>
      <c r="F1440">
        <v>109.16</v>
      </c>
      <c r="G1440">
        <v>-29.2187483461271</v>
      </c>
      <c r="H1440">
        <v>2.0212243478220402</v>
      </c>
      <c r="I1440">
        <v>-12.113216889684701</v>
      </c>
      <c r="J1440">
        <v>2.17135875362262</v>
      </c>
      <c r="K1440">
        <v>113.539947645813</v>
      </c>
      <c r="L1440">
        <v>119.135987321133</v>
      </c>
      <c r="M1440">
        <v>42.271568108036803</v>
      </c>
      <c r="N1440">
        <v>0.68253484489176597</v>
      </c>
      <c r="O1440">
        <v>41.9934041773543</v>
      </c>
      <c r="P1440">
        <v>8.8334995014955204</v>
      </c>
      <c r="Q1440">
        <v>1.3998242205217001E-2</v>
      </c>
    </row>
    <row r="1441" spans="1:17" hidden="1" x14ac:dyDescent="0.3">
      <c r="A1441" t="s">
        <v>3054</v>
      </c>
      <c r="B1441" t="s">
        <v>3055</v>
      </c>
      <c r="C1441" t="s">
        <v>3144</v>
      </c>
      <c r="D1441" t="s">
        <v>248</v>
      </c>
      <c r="E1441">
        <v>1086.17652288</v>
      </c>
      <c r="F1441">
        <v>251.6</v>
      </c>
      <c r="G1441">
        <v>47.911079029655802</v>
      </c>
      <c r="H1441">
        <v>-0.61230802690823005</v>
      </c>
      <c r="I1441">
        <v>-7.7700515955267004</v>
      </c>
      <c r="J1441">
        <v>-2.92397889419358</v>
      </c>
      <c r="K1441">
        <v>264.98121712285803</v>
      </c>
      <c r="L1441">
        <v>248.989150826312</v>
      </c>
      <c r="M1441">
        <v>31.601973807719599</v>
      </c>
      <c r="N1441">
        <v>0.67682941129540297</v>
      </c>
      <c r="O1441">
        <v>34.340222575516698</v>
      </c>
      <c r="P1441">
        <v>83.048381229537995</v>
      </c>
      <c r="Q1441">
        <v>0.10017448295395499</v>
      </c>
    </row>
    <row r="1442" spans="1:17" hidden="1" x14ac:dyDescent="0.3">
      <c r="A1442" t="s">
        <v>3056</v>
      </c>
      <c r="B1442" t="s">
        <v>3057</v>
      </c>
      <c r="C1442" t="s">
        <v>3144</v>
      </c>
      <c r="D1442" t="s">
        <v>3058</v>
      </c>
      <c r="E1442">
        <v>1080.7331650199999</v>
      </c>
      <c r="F1442">
        <v>1043.4000000000001</v>
      </c>
      <c r="G1442">
        <v>134.992998976796</v>
      </c>
      <c r="H1442">
        <v>19.629110917126798</v>
      </c>
      <c r="I1442">
        <v>104.69281293029999</v>
      </c>
      <c r="J1442">
        <v>5.9405198770520302</v>
      </c>
      <c r="K1442">
        <v>915.18682407353799</v>
      </c>
      <c r="L1442">
        <v>713.89020293049498</v>
      </c>
      <c r="M1442">
        <v>69.5169109921992</v>
      </c>
      <c r="N1442">
        <v>0.92579567434499699</v>
      </c>
      <c r="O1442">
        <v>1.9743147402721799</v>
      </c>
      <c r="P1442">
        <v>199.56933677863901</v>
      </c>
    </row>
    <row r="1443" spans="1:17" hidden="1" x14ac:dyDescent="0.3">
      <c r="A1443" t="s">
        <v>3059</v>
      </c>
      <c r="B1443" t="s">
        <v>3060</v>
      </c>
      <c r="C1443" t="s">
        <v>3144</v>
      </c>
      <c r="D1443" t="s">
        <v>262</v>
      </c>
      <c r="E1443">
        <v>1079.2805609500001</v>
      </c>
      <c r="F1443">
        <v>925.3</v>
      </c>
      <c r="G1443">
        <v>2.0994867333019398</v>
      </c>
      <c r="H1443">
        <v>-1.9221870145590301</v>
      </c>
      <c r="I1443">
        <v>-10.317063474987201</v>
      </c>
      <c r="J1443">
        <v>-2.1460481637842799</v>
      </c>
      <c r="K1443">
        <v>959.60244052619998</v>
      </c>
      <c r="L1443">
        <v>931.97359715054495</v>
      </c>
      <c r="M1443">
        <v>45.086058078988998</v>
      </c>
      <c r="N1443">
        <v>0.44010725139491103</v>
      </c>
      <c r="O1443">
        <v>21.0364206203393</v>
      </c>
      <c r="P1443">
        <v>35.674486803519002</v>
      </c>
      <c r="Q1443">
        <v>6.8111791587958007E-2</v>
      </c>
    </row>
    <row r="1444" spans="1:17" hidden="1" x14ac:dyDescent="0.3">
      <c r="A1444" t="s">
        <v>3061</v>
      </c>
      <c r="B1444" t="s">
        <v>3062</v>
      </c>
      <c r="C1444" t="s">
        <v>3144</v>
      </c>
      <c r="D1444" t="s">
        <v>477</v>
      </c>
      <c r="E1444">
        <v>1077.059171998</v>
      </c>
      <c r="F1444">
        <v>62.62</v>
      </c>
      <c r="G1444">
        <v>-29.134437756219501</v>
      </c>
      <c r="H1444">
        <v>-8.3509531137799708</v>
      </c>
      <c r="I1444">
        <v>-20.524887348334602</v>
      </c>
      <c r="J1444">
        <v>-1.33684719971606</v>
      </c>
      <c r="K1444">
        <v>75.450466974011306</v>
      </c>
      <c r="L1444">
        <v>79.7160906103706</v>
      </c>
      <c r="M1444">
        <v>22.0549339712184</v>
      </c>
      <c r="N1444">
        <v>1.02529897847269</v>
      </c>
      <c r="O1444">
        <v>67.598211434046604</v>
      </c>
      <c r="P1444">
        <v>11.921358355674601</v>
      </c>
      <c r="Q1444">
        <v>-8.3707703117074997E-2</v>
      </c>
    </row>
    <row r="1445" spans="1:17" hidden="1" x14ac:dyDescent="0.3">
      <c r="A1445" t="s">
        <v>3063</v>
      </c>
      <c r="B1445" t="s">
        <v>3064</v>
      </c>
      <c r="C1445" t="s">
        <v>3144</v>
      </c>
      <c r="D1445" t="s">
        <v>128</v>
      </c>
      <c r="E1445">
        <v>1076.71120804</v>
      </c>
      <c r="F1445">
        <v>216.82</v>
      </c>
      <c r="G1445">
        <v>18.108499574153001</v>
      </c>
      <c r="H1445">
        <v>0.38733249300077599</v>
      </c>
      <c r="I1445">
        <v>31.1446552578569</v>
      </c>
      <c r="J1445">
        <v>4.7596158097809198</v>
      </c>
      <c r="K1445">
        <v>224.660259476655</v>
      </c>
      <c r="L1445">
        <v>199.89474275934199</v>
      </c>
      <c r="M1445">
        <v>42.590423039066401</v>
      </c>
      <c r="N1445">
        <v>0.26735655624066801</v>
      </c>
      <c r="O1445">
        <v>30.061802416751199</v>
      </c>
      <c r="P1445">
        <v>67.687548337200298</v>
      </c>
    </row>
    <row r="1446" spans="1:17" hidden="1" x14ac:dyDescent="0.3">
      <c r="A1446" t="s">
        <v>3065</v>
      </c>
      <c r="B1446" t="s">
        <v>3066</v>
      </c>
      <c r="C1446" t="s">
        <v>3144</v>
      </c>
      <c r="D1446" t="s">
        <v>390</v>
      </c>
      <c r="E1446">
        <v>1076.2140136</v>
      </c>
      <c r="F1446">
        <v>103.37</v>
      </c>
      <c r="G1446">
        <v>26.844097597315798</v>
      </c>
      <c r="H1446">
        <v>2.2574869712743199E-2</v>
      </c>
      <c r="I1446">
        <v>63.564270742189997</v>
      </c>
      <c r="J1446">
        <v>0.71555683196705699</v>
      </c>
      <c r="K1446">
        <v>105.162328243663</v>
      </c>
      <c r="L1446">
        <v>84.590940578687906</v>
      </c>
      <c r="M1446">
        <v>34.230009241729697</v>
      </c>
      <c r="N1446">
        <v>0.37066918528051102</v>
      </c>
      <c r="O1446">
        <v>20.731353390732298</v>
      </c>
      <c r="P1446">
        <v>110.10162601626</v>
      </c>
      <c r="Q1446">
        <v>0.11374916146532101</v>
      </c>
    </row>
    <row r="1447" spans="1:17" hidden="1" x14ac:dyDescent="0.3">
      <c r="A1447" t="s">
        <v>3067</v>
      </c>
      <c r="B1447" t="s">
        <v>3068</v>
      </c>
      <c r="C1447" t="s">
        <v>3144</v>
      </c>
      <c r="D1447" t="s">
        <v>284</v>
      </c>
      <c r="E1447">
        <v>1072.9451565899999</v>
      </c>
      <c r="F1447">
        <v>389.1</v>
      </c>
      <c r="G1447">
        <v>-33.826807824556099</v>
      </c>
      <c r="H1447">
        <v>4.0293160104170198</v>
      </c>
      <c r="I1447">
        <v>-12.7461502587146</v>
      </c>
      <c r="J1447">
        <v>2.5964949208769902E-2</v>
      </c>
      <c r="K1447">
        <v>406.49095651990302</v>
      </c>
      <c r="L1447">
        <v>422.89355255085297</v>
      </c>
      <c r="M1447">
        <v>35.839897913221499</v>
      </c>
      <c r="N1447">
        <v>0.55906703957678905</v>
      </c>
      <c r="O1447">
        <v>32.857877152402899</v>
      </c>
      <c r="P1447">
        <v>5.7049714751426102</v>
      </c>
      <c r="Q1447">
        <v>-0.12184733177203699</v>
      </c>
    </row>
    <row r="1448" spans="1:17" hidden="1" x14ac:dyDescent="0.3">
      <c r="A1448" t="s">
        <v>3069</v>
      </c>
      <c r="B1448" t="s">
        <v>3070</v>
      </c>
      <c r="C1448" t="s">
        <v>3144</v>
      </c>
      <c r="D1448" t="s">
        <v>516</v>
      </c>
      <c r="E1448">
        <v>1069.189213122</v>
      </c>
      <c r="F1448">
        <v>204.66</v>
      </c>
      <c r="G1448">
        <v>97.982437788400802</v>
      </c>
      <c r="H1448">
        <v>13.6733274108814</v>
      </c>
      <c r="I1448">
        <v>36.962523395392601</v>
      </c>
      <c r="J1448">
        <v>3.0399495933878402</v>
      </c>
      <c r="K1448">
        <v>201.326906202613</v>
      </c>
      <c r="L1448">
        <v>168.07641668151001</v>
      </c>
      <c r="M1448">
        <v>42.366060657311003</v>
      </c>
      <c r="N1448">
        <v>1.10630669037205</v>
      </c>
      <c r="O1448">
        <v>15.655233069481</v>
      </c>
      <c r="P1448">
        <v>124.777594728171</v>
      </c>
      <c r="Q1448">
        <v>6.3840987901255003E-2</v>
      </c>
    </row>
    <row r="1449" spans="1:17" hidden="1" x14ac:dyDescent="0.3">
      <c r="A1449" t="s">
        <v>3071</v>
      </c>
      <c r="B1449" t="s">
        <v>3072</v>
      </c>
      <c r="C1449" t="s">
        <v>3144</v>
      </c>
      <c r="D1449" t="s">
        <v>238</v>
      </c>
      <c r="E1449">
        <v>1069.1134999999999</v>
      </c>
      <c r="F1449">
        <v>8223.9500000000007</v>
      </c>
      <c r="G1449">
        <v>5.1989668755482796</v>
      </c>
      <c r="H1449">
        <v>-3.7380955222184902</v>
      </c>
      <c r="I1449">
        <v>-18.3713762881703</v>
      </c>
      <c r="J1449">
        <v>0.66810474038909495</v>
      </c>
      <c r="K1449">
        <v>8290.3400790407904</v>
      </c>
      <c r="L1449">
        <v>8132.1420943045796</v>
      </c>
      <c r="M1449">
        <v>44.462740516033897</v>
      </c>
      <c r="N1449">
        <v>0.39823823849700901</v>
      </c>
      <c r="O1449">
        <v>22.216209972093601</v>
      </c>
      <c r="P1449">
        <v>29.702002160661699</v>
      </c>
      <c r="Q1449">
        <v>0.19877626135137899</v>
      </c>
    </row>
    <row r="1450" spans="1:17" hidden="1" x14ac:dyDescent="0.3">
      <c r="A1450" t="s">
        <v>3073</v>
      </c>
      <c r="B1450" t="s">
        <v>3074</v>
      </c>
      <c r="C1450" t="s">
        <v>3144</v>
      </c>
      <c r="D1450" t="s">
        <v>128</v>
      </c>
      <c r="E1450">
        <v>1063.409347</v>
      </c>
      <c r="F1450">
        <v>845</v>
      </c>
      <c r="G1450">
        <v>55.426095228535097</v>
      </c>
      <c r="H1450">
        <v>7.01740069392556</v>
      </c>
      <c r="I1450">
        <v>21.311798650435801</v>
      </c>
      <c r="J1450">
        <v>6.9523299563329601</v>
      </c>
      <c r="K1450">
        <v>833.08888176899404</v>
      </c>
      <c r="L1450">
        <v>771.52615075353503</v>
      </c>
      <c r="M1450">
        <v>74.067184803135007</v>
      </c>
      <c r="N1450">
        <v>1.2205557670346401</v>
      </c>
      <c r="O1450">
        <v>70.710059171597607</v>
      </c>
      <c r="P1450">
        <v>101.16652779431</v>
      </c>
    </row>
    <row r="1451" spans="1:17" hidden="1" x14ac:dyDescent="0.3">
      <c r="A1451" t="s">
        <v>3075</v>
      </c>
      <c r="B1451" t="s">
        <v>3076</v>
      </c>
      <c r="C1451" t="s">
        <v>3144</v>
      </c>
      <c r="D1451" t="s">
        <v>48</v>
      </c>
      <c r="E1451">
        <v>1059.70346748</v>
      </c>
      <c r="F1451">
        <v>371.7</v>
      </c>
      <c r="G1451">
        <v>-71.602629187519796</v>
      </c>
      <c r="H1451">
        <v>16.0182734079618</v>
      </c>
      <c r="I1451">
        <v>-36.8841838904467</v>
      </c>
      <c r="J1451">
        <v>1.5593769115488001</v>
      </c>
      <c r="K1451">
        <v>404.688801914078</v>
      </c>
      <c r="L1451">
        <v>480.029064067729</v>
      </c>
      <c r="M1451">
        <v>37.716137074560997</v>
      </c>
      <c r="N1451">
        <v>0.43791117863376899</v>
      </c>
      <c r="O1451">
        <v>115.227333871401</v>
      </c>
      <c r="P1451">
        <v>22.450996540932302</v>
      </c>
      <c r="Q1451">
        <v>0.15874711109261599</v>
      </c>
    </row>
    <row r="1452" spans="1:17" hidden="1" x14ac:dyDescent="0.3">
      <c r="A1452" t="s">
        <v>3077</v>
      </c>
      <c r="B1452" t="s">
        <v>3078</v>
      </c>
      <c r="C1452" t="s">
        <v>3144</v>
      </c>
      <c r="D1452" t="s">
        <v>88</v>
      </c>
      <c r="E1452">
        <v>1058.0932694999999</v>
      </c>
      <c r="F1452">
        <v>2495.4</v>
      </c>
      <c r="G1452">
        <v>82.226492979711196</v>
      </c>
      <c r="H1452">
        <v>-0.65341693871087603</v>
      </c>
      <c r="I1452">
        <v>22.3529464013485</v>
      </c>
      <c r="J1452">
        <v>-4.5906563322117604</v>
      </c>
      <c r="K1452">
        <v>2600.30138268363</v>
      </c>
      <c r="L1452">
        <v>2342.71209217367</v>
      </c>
      <c r="M1452">
        <v>41.2824527723212</v>
      </c>
      <c r="N1452">
        <v>0.72977293906303897</v>
      </c>
      <c r="O1452">
        <v>42.181614170072898</v>
      </c>
      <c r="P1452">
        <v>123.421971528337</v>
      </c>
      <c r="Q1452">
        <v>0.10869301745200501</v>
      </c>
    </row>
    <row r="1453" spans="1:17" hidden="1" x14ac:dyDescent="0.3">
      <c r="A1453" t="s">
        <v>3079</v>
      </c>
      <c r="B1453" t="s">
        <v>3080</v>
      </c>
      <c r="C1453" t="s">
        <v>3144</v>
      </c>
      <c r="D1453" t="s">
        <v>128</v>
      </c>
      <c r="E1453">
        <v>1055.4968216249999</v>
      </c>
      <c r="F1453">
        <v>517.04999999999995</v>
      </c>
      <c r="G1453">
        <v>82.008246495904501</v>
      </c>
      <c r="H1453">
        <v>15.222147907329999</v>
      </c>
      <c r="I1453">
        <v>96.037779718218601</v>
      </c>
      <c r="J1453">
        <v>4.4415997860766003</v>
      </c>
      <c r="K1453">
        <v>463.12279497139099</v>
      </c>
      <c r="M1453">
        <v>74.179377205842599</v>
      </c>
      <c r="N1453">
        <v>1.0648925890136001</v>
      </c>
      <c r="O1453">
        <v>41.175901750314303</v>
      </c>
      <c r="P1453">
        <v>115.347771761765</v>
      </c>
    </row>
    <row r="1454" spans="1:17" hidden="1" x14ac:dyDescent="0.3">
      <c r="A1454" t="s">
        <v>3081</v>
      </c>
      <c r="B1454" t="s">
        <v>3082</v>
      </c>
      <c r="C1454" t="s">
        <v>3144</v>
      </c>
      <c r="D1454" t="s">
        <v>390</v>
      </c>
      <c r="E1454">
        <v>1055.4723899999999</v>
      </c>
      <c r="F1454">
        <v>331.8</v>
      </c>
      <c r="G1454">
        <v>-37.8807378731615</v>
      </c>
      <c r="H1454">
        <v>14.035900292985399</v>
      </c>
      <c r="I1454">
        <v>5.9471011797245197</v>
      </c>
      <c r="J1454">
        <v>4.7460750138765802</v>
      </c>
      <c r="K1454">
        <v>313.53721303790701</v>
      </c>
      <c r="L1454">
        <v>321.951583337334</v>
      </c>
      <c r="M1454">
        <v>59.350990033043402</v>
      </c>
      <c r="N1454">
        <v>1.73164515690103</v>
      </c>
      <c r="O1454">
        <v>52.727546714888398</v>
      </c>
      <c r="P1454">
        <v>20.370034463994202</v>
      </c>
      <c r="Q1454">
        <v>-3.8778505877856001E-2</v>
      </c>
    </row>
    <row r="1455" spans="1:17" hidden="1" x14ac:dyDescent="0.3">
      <c r="A1455" t="s">
        <v>3083</v>
      </c>
      <c r="B1455" t="s">
        <v>3084</v>
      </c>
      <c r="C1455" t="s">
        <v>3144</v>
      </c>
      <c r="D1455" t="s">
        <v>3085</v>
      </c>
      <c r="E1455">
        <v>1055.2593855149901</v>
      </c>
      <c r="F1455">
        <v>989.55</v>
      </c>
      <c r="G1455">
        <v>1114.61853843425</v>
      </c>
      <c r="H1455">
        <v>19.6615588613395</v>
      </c>
      <c r="I1455">
        <v>651.15032606946397</v>
      </c>
      <c r="J1455">
        <v>1.36226784453171</v>
      </c>
      <c r="K1455">
        <v>832.23651696155298</v>
      </c>
      <c r="L1455">
        <v>460.55083567341302</v>
      </c>
      <c r="M1455">
        <v>94.555005251233993</v>
      </c>
      <c r="N1455">
        <v>6.4220183486238494E-2</v>
      </c>
      <c r="O1455">
        <v>1.01056035571645E-2</v>
      </c>
      <c r="P1455">
        <v>1370.35661218424</v>
      </c>
      <c r="Q1455">
        <v>0.31258150677232199</v>
      </c>
    </row>
    <row r="1456" spans="1:17" hidden="1" x14ac:dyDescent="0.3">
      <c r="A1456" t="s">
        <v>3086</v>
      </c>
      <c r="B1456" t="s">
        <v>3087</v>
      </c>
      <c r="C1456" t="s">
        <v>3144</v>
      </c>
      <c r="E1456">
        <v>1051.063572</v>
      </c>
      <c r="F1456">
        <v>2.0099999999999998</v>
      </c>
      <c r="G1456">
        <v>90.407589565358506</v>
      </c>
      <c r="H1456">
        <v>1.90220656315228</v>
      </c>
      <c r="I1456">
        <v>-48.289428343429201</v>
      </c>
      <c r="J1456">
        <v>-0.108320390762411</v>
      </c>
      <c r="K1456">
        <v>2.1346007425438698</v>
      </c>
      <c r="L1456">
        <v>2.3379082069043702</v>
      </c>
      <c r="M1456">
        <v>47.535452893539201</v>
      </c>
      <c r="N1456">
        <v>0.195445816488513</v>
      </c>
      <c r="O1456">
        <v>105.47263681592</v>
      </c>
      <c r="P1456">
        <v>112.726551131101</v>
      </c>
    </row>
    <row r="1457" spans="1:17" hidden="1" x14ac:dyDescent="0.3">
      <c r="A1457" t="s">
        <v>3088</v>
      </c>
      <c r="B1457" t="s">
        <v>3089</v>
      </c>
      <c r="C1457" t="s">
        <v>3144</v>
      </c>
      <c r="D1457" t="s">
        <v>213</v>
      </c>
      <c r="E1457">
        <v>1046.9708800149999</v>
      </c>
      <c r="F1457">
        <v>659.95</v>
      </c>
      <c r="G1457">
        <v>42.154558683477802</v>
      </c>
      <c r="H1457">
        <v>-5.57797908762248</v>
      </c>
      <c r="I1457">
        <v>-30.077766812260599</v>
      </c>
      <c r="J1457">
        <v>-1.3839099686702101</v>
      </c>
      <c r="K1457">
        <v>740.09518749979497</v>
      </c>
      <c r="L1457">
        <v>741.807596806216</v>
      </c>
      <c r="M1457">
        <v>31.564754840706101</v>
      </c>
      <c r="N1457">
        <v>0.91243084101182104</v>
      </c>
      <c r="O1457">
        <v>65.853473748011197</v>
      </c>
      <c r="P1457">
        <v>68.354591836734699</v>
      </c>
      <c r="Q1457">
        <v>0.123854478373205</v>
      </c>
    </row>
    <row r="1458" spans="1:17" hidden="1" x14ac:dyDescent="0.3">
      <c r="A1458" t="s">
        <v>3090</v>
      </c>
      <c r="B1458" t="s">
        <v>3091</v>
      </c>
      <c r="C1458" t="s">
        <v>3144</v>
      </c>
      <c r="D1458" t="s">
        <v>407</v>
      </c>
      <c r="E1458">
        <v>1043.0486433020001</v>
      </c>
      <c r="F1458">
        <v>149.97999999999999</v>
      </c>
      <c r="G1458">
        <v>-22.598216884892299</v>
      </c>
      <c r="H1458">
        <v>-6.0719723133680903</v>
      </c>
      <c r="I1458">
        <v>-12.302228343429199</v>
      </c>
      <c r="J1458">
        <v>-2.7446503944619902</v>
      </c>
      <c r="K1458">
        <v>163.79032915829799</v>
      </c>
      <c r="L1458">
        <v>161.76892367278501</v>
      </c>
      <c r="M1458">
        <v>38.779188476308804</v>
      </c>
      <c r="N1458">
        <v>0.32567022684464703</v>
      </c>
      <c r="O1458">
        <v>30.350713428457102</v>
      </c>
      <c r="P1458">
        <v>14.0098821740782</v>
      </c>
      <c r="Q1458">
        <v>6.4582604777840003E-3</v>
      </c>
    </row>
    <row r="1459" spans="1:17" hidden="1" x14ac:dyDescent="0.3">
      <c r="A1459" t="s">
        <v>3092</v>
      </c>
      <c r="B1459" t="s">
        <v>3093</v>
      </c>
      <c r="C1459" t="s">
        <v>3144</v>
      </c>
      <c r="D1459" t="s">
        <v>241</v>
      </c>
      <c r="E1459">
        <v>1042.7422357</v>
      </c>
      <c r="F1459">
        <v>427.9</v>
      </c>
      <c r="G1459">
        <v>-18.623335732712899</v>
      </c>
      <c r="H1459">
        <v>8.4778095206558994</v>
      </c>
      <c r="I1459">
        <v>-5.9210072907976397</v>
      </c>
      <c r="J1459">
        <v>4.5068461577847296</v>
      </c>
      <c r="K1459">
        <v>422.42313784698598</v>
      </c>
      <c r="L1459">
        <v>429.042591382929</v>
      </c>
      <c r="M1459">
        <v>52.513169930072003</v>
      </c>
      <c r="N1459">
        <v>0.61276335574865004</v>
      </c>
      <c r="O1459">
        <v>19.560645010516399</v>
      </c>
      <c r="P1459">
        <v>18.318816535324199</v>
      </c>
      <c r="Q1459">
        <v>-7.2941886261079997E-3</v>
      </c>
    </row>
    <row r="1460" spans="1:17" hidden="1" x14ac:dyDescent="0.3">
      <c r="A1460" t="s">
        <v>3094</v>
      </c>
      <c r="B1460" t="s">
        <v>3095</v>
      </c>
      <c r="C1460" t="s">
        <v>3144</v>
      </c>
      <c r="D1460" t="s">
        <v>445</v>
      </c>
      <c r="E1460">
        <v>1037.9179022219901</v>
      </c>
      <c r="F1460">
        <v>85.59</v>
      </c>
      <c r="G1460">
        <v>-0.82854282905066501</v>
      </c>
      <c r="H1460">
        <v>0.34093936107933598</v>
      </c>
      <c r="I1460">
        <v>15.484975127286599</v>
      </c>
      <c r="J1460">
        <v>-1.4939476699116401</v>
      </c>
      <c r="K1460">
        <v>93.748697816402895</v>
      </c>
      <c r="L1460">
        <v>88.012797521922394</v>
      </c>
      <c r="M1460">
        <v>32.271289559646597</v>
      </c>
      <c r="N1460">
        <v>0.55284997178409201</v>
      </c>
      <c r="O1460">
        <v>48.089730108657498</v>
      </c>
      <c r="P1460">
        <v>34.893617021276597</v>
      </c>
      <c r="Q1460">
        <v>-5.8292995102276E-2</v>
      </c>
    </row>
    <row r="1461" spans="1:17" hidden="1" x14ac:dyDescent="0.3">
      <c r="A1461" t="s">
        <v>3096</v>
      </c>
      <c r="B1461" t="s">
        <v>3097</v>
      </c>
      <c r="C1461" t="s">
        <v>3144</v>
      </c>
      <c r="D1461" t="s">
        <v>21</v>
      </c>
      <c r="E1461">
        <v>1036.6336799999999</v>
      </c>
      <c r="F1461">
        <v>567.9</v>
      </c>
      <c r="G1461">
        <v>2.7691441611288798</v>
      </c>
      <c r="H1461">
        <v>3.7909161290501099</v>
      </c>
      <c r="I1461">
        <v>23.1384818625416</v>
      </c>
      <c r="J1461">
        <v>-1.5868846978411499</v>
      </c>
      <c r="K1461">
        <v>562.09385663024796</v>
      </c>
      <c r="L1461">
        <v>502.500382493578</v>
      </c>
      <c r="M1461">
        <v>30.0409329122831</v>
      </c>
      <c r="N1461">
        <v>0.305142356858148</v>
      </c>
      <c r="O1461">
        <v>21.658742736397201</v>
      </c>
      <c r="P1461">
        <v>36.7774566473988</v>
      </c>
    </row>
    <row r="1462" spans="1:17" hidden="1" x14ac:dyDescent="0.3">
      <c r="A1462" t="s">
        <v>3098</v>
      </c>
      <c r="B1462" t="s">
        <v>3099</v>
      </c>
      <c r="C1462" t="s">
        <v>3144</v>
      </c>
      <c r="D1462" t="s">
        <v>574</v>
      </c>
      <c r="E1462">
        <v>1036.358096319</v>
      </c>
      <c r="F1462">
        <v>39.69</v>
      </c>
      <c r="G1462">
        <v>-46.574686756582999</v>
      </c>
      <c r="H1462">
        <v>-10.756997508544201</v>
      </c>
      <c r="I1462">
        <v>-12.880774497275301</v>
      </c>
      <c r="J1462">
        <v>-2.9359986004932201</v>
      </c>
      <c r="K1462">
        <v>44.664246403769297</v>
      </c>
      <c r="L1462">
        <v>46.610752072222098</v>
      </c>
      <c r="M1462">
        <v>28.116723758744602</v>
      </c>
      <c r="N1462">
        <v>0.16930038747166901</v>
      </c>
      <c r="O1462">
        <v>69.0602166792643</v>
      </c>
      <c r="P1462">
        <v>9.0384615384615294</v>
      </c>
      <c r="Q1462">
        <v>-2.1615255927644999E-2</v>
      </c>
    </row>
    <row r="1463" spans="1:17" hidden="1" x14ac:dyDescent="0.3">
      <c r="A1463" t="s">
        <v>3100</v>
      </c>
      <c r="B1463" t="s">
        <v>3101</v>
      </c>
      <c r="C1463" t="s">
        <v>3144</v>
      </c>
      <c r="D1463" t="s">
        <v>516</v>
      </c>
      <c r="E1463">
        <v>1036.1245751250001</v>
      </c>
      <c r="F1463">
        <v>308.85000000000002</v>
      </c>
      <c r="G1463">
        <v>76.426212179430394</v>
      </c>
      <c r="H1463">
        <v>20.6418066836926</v>
      </c>
      <c r="I1463">
        <v>60.388889515664196</v>
      </c>
      <c r="J1463">
        <v>8.0629796984469007</v>
      </c>
      <c r="K1463">
        <v>303.54083507348201</v>
      </c>
      <c r="L1463">
        <v>244.24591129478799</v>
      </c>
      <c r="M1463">
        <v>40.195375832431999</v>
      </c>
      <c r="N1463">
        <v>1.2363317049156901</v>
      </c>
      <c r="O1463">
        <v>16.237655819977299</v>
      </c>
      <c r="P1463">
        <v>105.9</v>
      </c>
      <c r="Q1463">
        <v>0.12420434170174199</v>
      </c>
    </row>
    <row r="1464" spans="1:17" hidden="1" x14ac:dyDescent="0.3">
      <c r="A1464" t="s">
        <v>3102</v>
      </c>
      <c r="B1464" t="s">
        <v>3103</v>
      </c>
      <c r="C1464" t="s">
        <v>3144</v>
      </c>
      <c r="D1464" t="s">
        <v>407</v>
      </c>
      <c r="E1464">
        <v>1031.4143424479901</v>
      </c>
      <c r="F1464">
        <v>51.73</v>
      </c>
      <c r="G1464">
        <v>-53.483299556428598</v>
      </c>
      <c r="H1464">
        <v>2.1680345916833499</v>
      </c>
      <c r="I1464">
        <v>-27.398106998628599</v>
      </c>
      <c r="J1464">
        <v>-0.48819944518791097</v>
      </c>
      <c r="K1464">
        <v>54.959401455558499</v>
      </c>
      <c r="L1464">
        <v>63.3584020939957</v>
      </c>
      <c r="M1464">
        <v>40.027971765980503</v>
      </c>
      <c r="N1464">
        <v>0.36150328534335402</v>
      </c>
      <c r="O1464">
        <v>64.314710999420001</v>
      </c>
      <c r="P1464">
        <v>3.2328876471761898</v>
      </c>
      <c r="Q1464">
        <v>-5.1006933065811999E-2</v>
      </c>
    </row>
    <row r="1465" spans="1:17" hidden="1" x14ac:dyDescent="0.3">
      <c r="A1465" t="s">
        <v>3104</v>
      </c>
      <c r="B1465" t="s">
        <v>3105</v>
      </c>
      <c r="C1465" t="s">
        <v>3144</v>
      </c>
      <c r="D1465" t="s">
        <v>21</v>
      </c>
      <c r="E1465">
        <v>1031.0225614000001</v>
      </c>
      <c r="F1465">
        <v>551.75</v>
      </c>
      <c r="G1465">
        <v>93.461249619238998</v>
      </c>
      <c r="H1465">
        <v>21.558306691822299</v>
      </c>
      <c r="I1465">
        <v>107.913549712997</v>
      </c>
      <c r="J1465">
        <v>23.264317958426901</v>
      </c>
      <c r="K1465">
        <v>437.00283930234298</v>
      </c>
      <c r="L1465">
        <v>345.84695852762297</v>
      </c>
      <c r="M1465">
        <v>87.580117290798697</v>
      </c>
      <c r="N1465">
        <v>1.3499268206828801</v>
      </c>
      <c r="O1465">
        <v>1.6764839148164901</v>
      </c>
      <c r="P1465">
        <v>156.50860065085999</v>
      </c>
    </row>
    <row r="1466" spans="1:17" hidden="1" x14ac:dyDescent="0.3">
      <c r="A1466" t="s">
        <v>3106</v>
      </c>
      <c r="B1466" t="s">
        <v>3107</v>
      </c>
      <c r="C1466" t="s">
        <v>3144</v>
      </c>
      <c r="D1466" t="s">
        <v>88</v>
      </c>
      <c r="E1466">
        <v>1021.80647752</v>
      </c>
      <c r="F1466">
        <v>400.7</v>
      </c>
      <c r="G1466">
        <v>37.513507520814201</v>
      </c>
      <c r="H1466">
        <v>-10.449139455455599</v>
      </c>
      <c r="I1466">
        <v>-13.572491811104401</v>
      </c>
      <c r="J1466">
        <v>-1.0601665230100401</v>
      </c>
      <c r="K1466">
        <v>471.57514174653699</v>
      </c>
      <c r="L1466">
        <v>466.49986777150701</v>
      </c>
      <c r="M1466">
        <v>24.556471052802401</v>
      </c>
      <c r="N1466">
        <v>0.89907316605110799</v>
      </c>
      <c r="O1466">
        <v>77.189917644122801</v>
      </c>
      <c r="P1466">
        <v>71.569257118389999</v>
      </c>
      <c r="Q1466">
        <v>0.15596830422574701</v>
      </c>
    </row>
    <row r="1467" spans="1:17" hidden="1" x14ac:dyDescent="0.3">
      <c r="A1467" t="s">
        <v>3108</v>
      </c>
      <c r="B1467" t="s">
        <v>3109</v>
      </c>
      <c r="C1467" t="s">
        <v>3144</v>
      </c>
      <c r="D1467" t="s">
        <v>144</v>
      </c>
      <c r="E1467">
        <v>1021.0849983000001</v>
      </c>
      <c r="F1467">
        <v>54.15</v>
      </c>
      <c r="G1467">
        <v>282.54085151836802</v>
      </c>
      <c r="H1467">
        <v>9.8509770955048506</v>
      </c>
      <c r="I1467">
        <v>46.424857370856401</v>
      </c>
      <c r="J1467">
        <v>4.9077223899862599</v>
      </c>
      <c r="K1467">
        <v>51.809245860128001</v>
      </c>
      <c r="L1467">
        <v>41.511674352639098</v>
      </c>
      <c r="M1467">
        <v>51.385039837672601</v>
      </c>
      <c r="N1467">
        <v>0.68205190771134505</v>
      </c>
      <c r="O1467">
        <v>18.005540166204899</v>
      </c>
      <c r="P1467">
        <v>319.767441860465</v>
      </c>
      <c r="Q1467">
        <v>0.26193576641081601</v>
      </c>
    </row>
    <row r="1468" spans="1:17" hidden="1" x14ac:dyDescent="0.3">
      <c r="A1468" t="s">
        <v>3110</v>
      </c>
      <c r="B1468" t="s">
        <v>3111</v>
      </c>
      <c r="C1468" t="s">
        <v>3144</v>
      </c>
      <c r="D1468" t="s">
        <v>516</v>
      </c>
      <c r="E1468">
        <v>1016.27274</v>
      </c>
      <c r="F1468">
        <v>1264.6500000000001</v>
      </c>
      <c r="G1468">
        <v>40.588419601331204</v>
      </c>
      <c r="H1468">
        <v>1.54412251850062</v>
      </c>
      <c r="I1468">
        <v>-6.5108278846951402</v>
      </c>
      <c r="J1468">
        <v>-0.751774048408545</v>
      </c>
      <c r="K1468">
        <v>1272.0553462104499</v>
      </c>
      <c r="L1468">
        <v>1202.28746760484</v>
      </c>
      <c r="M1468">
        <v>39.841622032710902</v>
      </c>
      <c r="N1468">
        <v>1.00224746341448</v>
      </c>
      <c r="O1468">
        <v>28.082868777922702</v>
      </c>
      <c r="P1468">
        <v>74.675414364640801</v>
      </c>
      <c r="Q1468">
        <v>0.15413717315154099</v>
      </c>
    </row>
    <row r="1469" spans="1:17" hidden="1" x14ac:dyDescent="0.3">
      <c r="A1469" t="s">
        <v>3112</v>
      </c>
      <c r="B1469" t="s">
        <v>3113</v>
      </c>
      <c r="C1469" t="s">
        <v>3144</v>
      </c>
      <c r="D1469" t="s">
        <v>284</v>
      </c>
      <c r="E1469">
        <v>1013.47934604</v>
      </c>
      <c r="F1469">
        <v>41.82</v>
      </c>
      <c r="G1469">
        <v>-44.340218325019798</v>
      </c>
      <c r="H1469">
        <v>2.39066436569636</v>
      </c>
      <c r="I1469">
        <v>-8.0977656697349101</v>
      </c>
      <c r="J1469">
        <v>1.5334169887859901</v>
      </c>
      <c r="K1469">
        <v>40.7216609339577</v>
      </c>
      <c r="L1469">
        <v>43.161701945410101</v>
      </c>
      <c r="M1469">
        <v>61.5456084775996</v>
      </c>
      <c r="N1469">
        <v>0.56350597576654204</v>
      </c>
      <c r="O1469">
        <v>32.9268292682926</v>
      </c>
      <c r="P1469">
        <v>26.727272727272702</v>
      </c>
      <c r="Q1469">
        <v>8.5351847953539992E-3</v>
      </c>
    </row>
    <row r="1470" spans="1:17" hidden="1" x14ac:dyDescent="0.3">
      <c r="A1470" t="s">
        <v>3114</v>
      </c>
      <c r="B1470" t="s">
        <v>3115</v>
      </c>
      <c r="C1470" t="s">
        <v>3144</v>
      </c>
      <c r="D1470" t="s">
        <v>213</v>
      </c>
      <c r="E1470">
        <v>1012.1375</v>
      </c>
      <c r="F1470">
        <v>93.5</v>
      </c>
      <c r="G1470">
        <v>-34.566732565274002</v>
      </c>
      <c r="H1470">
        <v>-2.5319951094421498</v>
      </c>
      <c r="I1470">
        <v>-23.095806475547601</v>
      </c>
      <c r="J1470">
        <v>-6.4031993581352102</v>
      </c>
      <c r="K1470">
        <v>98.843510647661404</v>
      </c>
      <c r="L1470">
        <v>105.71999517922499</v>
      </c>
      <c r="M1470">
        <v>39.481209860186198</v>
      </c>
      <c r="N1470">
        <v>0.96819355333281298</v>
      </c>
      <c r="O1470">
        <v>54.010695187165702</v>
      </c>
      <c r="P1470">
        <v>10</v>
      </c>
      <c r="Q1470">
        <v>1.5711207869831999E-2</v>
      </c>
    </row>
    <row r="1471" spans="1:17" hidden="1" x14ac:dyDescent="0.3">
      <c r="A1471" t="s">
        <v>3116</v>
      </c>
      <c r="B1471" t="s">
        <v>3117</v>
      </c>
      <c r="C1471" t="s">
        <v>3144</v>
      </c>
      <c r="D1471" t="s">
        <v>69</v>
      </c>
      <c r="E1471">
        <v>1010.46</v>
      </c>
      <c r="F1471">
        <v>168.41</v>
      </c>
      <c r="G1471">
        <v>20.220183588721302</v>
      </c>
      <c r="H1471">
        <v>-7.3180253842021399</v>
      </c>
      <c r="I1471">
        <v>18.1445055905047</v>
      </c>
      <c r="J1471">
        <v>-2.1176099612857899</v>
      </c>
      <c r="K1471">
        <v>164.53049001650601</v>
      </c>
      <c r="L1471">
        <v>160.152589093144</v>
      </c>
      <c r="M1471">
        <v>65.875328534944998</v>
      </c>
      <c r="N1471">
        <v>1.54939354313206</v>
      </c>
      <c r="O1471">
        <v>49.6348197850484</v>
      </c>
      <c r="P1471">
        <v>50.164957646009697</v>
      </c>
      <c r="Q1471">
        <v>5.7798842226155001E-2</v>
      </c>
    </row>
    <row r="1472" spans="1:17" hidden="1" x14ac:dyDescent="0.3">
      <c r="A1472" t="s">
        <v>3118</v>
      </c>
      <c r="B1472" t="s">
        <v>3119</v>
      </c>
      <c r="C1472" t="s">
        <v>3144</v>
      </c>
      <c r="D1472" t="s">
        <v>574</v>
      </c>
      <c r="E1472">
        <v>1009.67578506</v>
      </c>
      <c r="F1472">
        <v>61.63</v>
      </c>
      <c r="G1472">
        <v>-13.9108700969658</v>
      </c>
      <c r="H1472">
        <v>0.93170763148831004</v>
      </c>
      <c r="I1472">
        <v>3.3591223812084601</v>
      </c>
      <c r="J1472">
        <v>5.9084821183074103</v>
      </c>
      <c r="K1472">
        <v>64.025618448602401</v>
      </c>
      <c r="L1472">
        <v>62.638847958157399</v>
      </c>
      <c r="M1472">
        <v>48.644053419940398</v>
      </c>
      <c r="N1472">
        <v>0.38246366830460299</v>
      </c>
      <c r="O1472">
        <v>27.940937854940699</v>
      </c>
      <c r="P1472">
        <v>38.494382022471903</v>
      </c>
      <c r="Q1472">
        <v>-3.3050656734828002E-2</v>
      </c>
    </row>
    <row r="1473" spans="1:17" hidden="1" x14ac:dyDescent="0.3">
      <c r="A1473" t="s">
        <v>3120</v>
      </c>
      <c r="B1473" t="s">
        <v>3121</v>
      </c>
      <c r="C1473" t="s">
        <v>3144</v>
      </c>
      <c r="D1473" t="s">
        <v>144</v>
      </c>
      <c r="E1473">
        <v>1005.150002688</v>
      </c>
      <c r="F1473">
        <v>74.88</v>
      </c>
      <c r="G1473">
        <v>106.67186412233001</v>
      </c>
      <c r="H1473">
        <v>7.4839231734549596</v>
      </c>
      <c r="I1473">
        <v>60.549354069197598</v>
      </c>
      <c r="J1473">
        <v>4.1474137331258696</v>
      </c>
      <c r="K1473">
        <v>73.252385532400993</v>
      </c>
      <c r="L1473">
        <v>57.556711090937902</v>
      </c>
      <c r="M1473">
        <v>48.060072985406698</v>
      </c>
      <c r="N1473">
        <v>0.21258230629590899</v>
      </c>
      <c r="O1473">
        <v>25.227029914529901</v>
      </c>
      <c r="P1473">
        <v>147.12871287128701</v>
      </c>
      <c r="Q1473">
        <v>0.10894492419025099</v>
      </c>
    </row>
    <row r="1474" spans="1:17" hidden="1" x14ac:dyDescent="0.3">
      <c r="A1474" t="s">
        <v>3122</v>
      </c>
      <c r="B1474" t="s">
        <v>3123</v>
      </c>
      <c r="C1474" t="s">
        <v>3144</v>
      </c>
      <c r="D1474" t="s">
        <v>1457</v>
      </c>
      <c r="E1474">
        <v>1002.5455104</v>
      </c>
      <c r="F1474">
        <v>72</v>
      </c>
      <c r="G1474">
        <v>-33.975403283534703</v>
      </c>
      <c r="H1474">
        <v>-4.1312731961092597</v>
      </c>
      <c r="I1474">
        <v>16.170381509639</v>
      </c>
      <c r="J1474">
        <v>7.0482278970174903</v>
      </c>
      <c r="K1474">
        <v>76.351655216252595</v>
      </c>
      <c r="L1474">
        <v>73.712053869163398</v>
      </c>
      <c r="M1474">
        <v>48.502435148024901</v>
      </c>
      <c r="N1474">
        <v>0.46858020872043199</v>
      </c>
      <c r="O1474">
        <v>36.3888888888888</v>
      </c>
      <c r="P1474">
        <v>41.176470588235297</v>
      </c>
      <c r="Q1474">
        <v>-2.4892511298042999E-2</v>
      </c>
    </row>
    <row r="1475" spans="1:17" hidden="1" x14ac:dyDescent="0.3">
      <c r="A1475" t="s">
        <v>3124</v>
      </c>
      <c r="B1475" t="s">
        <v>3125</v>
      </c>
      <c r="C1475" t="s">
        <v>3144</v>
      </c>
      <c r="D1475" t="s">
        <v>262</v>
      </c>
      <c r="E1475">
        <v>1002.0570781500001</v>
      </c>
      <c r="F1475">
        <v>712.75</v>
      </c>
      <c r="G1475">
        <v>117.94734553016001</v>
      </c>
      <c r="H1475">
        <v>6.4425715449310204</v>
      </c>
      <c r="I1475">
        <v>65.594445772208701</v>
      </c>
      <c r="J1475">
        <v>4.6294367810718402</v>
      </c>
      <c r="K1475">
        <v>699.78371093052499</v>
      </c>
      <c r="L1475">
        <v>610.226997849182</v>
      </c>
      <c r="M1475">
        <v>62.1461638446725</v>
      </c>
      <c r="N1475">
        <v>0.73390256152687094</v>
      </c>
      <c r="O1475">
        <v>58.540862855138499</v>
      </c>
      <c r="P1475">
        <v>145.69114098586601</v>
      </c>
      <c r="Q1475">
        <v>0.187545153587935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Price_Filter_12_11_2024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2024-11-13T06:32:34Z</dcterms:created>
  <dcterms:modified xsi:type="dcterms:W3CDTF">2024-11-22T12:24:46Z</dcterms:modified>
</cp:coreProperties>
</file>